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20F5979B-7C3C-43A4-AA5F-000679483022}" xr6:coauthVersionLast="47" xr6:coauthVersionMax="47" xr10:uidLastSave="{00000000-0000-0000-0000-000000000000}"/>
  <bookViews>
    <workbookView xWindow="28680" yWindow="-120" windowWidth="29040" windowHeight="15720" activeTab="1" xr2:uid="{68B0CFC4-B35A-490C-B7C2-C2C339E14F9D}"/>
  </bookViews>
  <sheets>
    <sheet name="SubSector Analysis" sheetId="3" r:id="rId1"/>
    <sheet name="Nifty 750 Analysis" sheetId="2" r:id="rId2"/>
    <sheet name="Price_Filter_25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B14" i="3" l="1"/>
  <c r="D14" i="3" s="1"/>
  <c r="B22" i="3"/>
  <c r="I22" i="3" s="1"/>
  <c r="B67" i="3"/>
  <c r="D67" i="3" s="1"/>
  <c r="B46" i="3"/>
  <c r="H46" i="3" s="1"/>
  <c r="B19" i="3"/>
  <c r="D19" i="3" s="1"/>
  <c r="B45" i="3"/>
  <c r="B73" i="3"/>
  <c r="B56" i="3"/>
  <c r="F56" i="3" s="1"/>
  <c r="B6" i="3"/>
  <c r="D6" i="3" s="1"/>
  <c r="B11" i="3"/>
  <c r="B47" i="3"/>
  <c r="F47" i="3" s="1"/>
  <c r="B15" i="3"/>
  <c r="B18" i="3"/>
  <c r="P18" i="3" s="1"/>
  <c r="B60" i="3"/>
  <c r="E60" i="3" s="1"/>
  <c r="B64" i="3"/>
  <c r="Q64" i="3" s="1"/>
  <c r="B17" i="3"/>
  <c r="B7" i="3"/>
  <c r="D7" i="3" s="1"/>
  <c r="B38" i="3"/>
  <c r="E38" i="3" s="1"/>
  <c r="B48" i="3"/>
  <c r="I48" i="3" s="1"/>
  <c r="B25" i="3"/>
  <c r="F25" i="3" s="1"/>
  <c r="B72" i="3"/>
  <c r="D72" i="3" s="1"/>
  <c r="B106" i="3"/>
  <c r="B33" i="3"/>
  <c r="B51" i="3"/>
  <c r="B21" i="3"/>
  <c r="E21" i="3" s="1"/>
  <c r="B68" i="3"/>
  <c r="B39" i="3"/>
  <c r="B5" i="3"/>
  <c r="H5" i="3" s="1"/>
  <c r="B27" i="3"/>
  <c r="D27" i="3" s="1"/>
  <c r="B2" i="3"/>
  <c r="E2" i="3" s="1"/>
  <c r="B36" i="3"/>
  <c r="D36" i="3" s="1"/>
  <c r="B34" i="3"/>
  <c r="F34" i="3" s="1"/>
  <c r="B8" i="3"/>
  <c r="G8" i="3" s="1"/>
  <c r="B9" i="3"/>
  <c r="I9" i="3" s="1"/>
  <c r="B26" i="3"/>
  <c r="E26" i="3" s="1"/>
  <c r="B62" i="3"/>
  <c r="I62" i="3" s="1"/>
  <c r="B57" i="3"/>
  <c r="B63" i="3"/>
  <c r="B49" i="3"/>
  <c r="B29" i="3"/>
  <c r="B69" i="3"/>
  <c r="D69" i="3" s="1"/>
  <c r="B30" i="3"/>
  <c r="B20" i="3"/>
  <c r="B44" i="3"/>
  <c r="D44" i="3" s="1"/>
  <c r="B40" i="3"/>
  <c r="B58" i="3"/>
  <c r="B77" i="3"/>
  <c r="B83" i="3"/>
  <c r="B71" i="3"/>
  <c r="D71" i="3" s="1"/>
  <c r="B61" i="3"/>
  <c r="H61" i="3" s="1"/>
  <c r="B24" i="3"/>
  <c r="H24" i="3" s="1"/>
  <c r="B53" i="3"/>
  <c r="B78" i="3"/>
  <c r="B91" i="3"/>
  <c r="F91" i="3" s="1"/>
  <c r="B66" i="3"/>
  <c r="D66" i="3" s="1"/>
  <c r="B43" i="3"/>
  <c r="I43" i="3" s="1"/>
  <c r="B23" i="3"/>
  <c r="G23" i="3" s="1"/>
  <c r="B16" i="3"/>
  <c r="D16" i="3" s="1"/>
  <c r="B37" i="3"/>
  <c r="B59" i="3"/>
  <c r="E59" i="3" s="1"/>
  <c r="B12" i="3"/>
  <c r="G12" i="3" s="1"/>
  <c r="B75" i="3"/>
  <c r="G75" i="3" s="1"/>
  <c r="B3" i="3"/>
  <c r="B42" i="3"/>
  <c r="H42" i="3" s="1"/>
  <c r="B79" i="3"/>
  <c r="D79" i="3" s="1"/>
  <c r="B76" i="3"/>
  <c r="B32" i="3"/>
  <c r="D32" i="3" s="1"/>
  <c r="B41" i="3"/>
  <c r="F41" i="3" s="1"/>
  <c r="B86" i="3"/>
  <c r="D86" i="3" s="1"/>
  <c r="B10" i="3"/>
  <c r="B107" i="3"/>
  <c r="F107" i="3" s="1"/>
  <c r="B88" i="3"/>
  <c r="G88" i="3" s="1"/>
  <c r="B52" i="3"/>
  <c r="B84" i="3"/>
  <c r="I84" i="3" s="1"/>
  <c r="B92" i="3"/>
  <c r="B50" i="3"/>
  <c r="B70" i="3"/>
  <c r="D70" i="3" s="1"/>
  <c r="B90" i="3"/>
  <c r="B108" i="3"/>
  <c r="B4" i="3"/>
  <c r="E4" i="3" s="1"/>
  <c r="B35" i="3"/>
  <c r="E35" i="3" s="1"/>
  <c r="B85" i="3"/>
  <c r="E85" i="3" s="1"/>
  <c r="B87" i="3"/>
  <c r="B115" i="3"/>
  <c r="B31" i="3"/>
  <c r="D31" i="3" s="1"/>
  <c r="B28" i="3"/>
  <c r="H28" i="3" s="1"/>
  <c r="B54" i="3"/>
  <c r="B89" i="3"/>
  <c r="B93" i="3"/>
  <c r="D93" i="3" s="1"/>
  <c r="B65" i="3"/>
  <c r="B94" i="3"/>
  <c r="D94" i="3" s="1"/>
  <c r="B95" i="3"/>
  <c r="E95" i="3" s="1"/>
  <c r="B80" i="3"/>
  <c r="D80" i="3" s="1"/>
  <c r="B96" i="3"/>
  <c r="D96" i="3" s="1"/>
  <c r="B81" i="3"/>
  <c r="I81" i="3" s="1"/>
  <c r="B109" i="3"/>
  <c r="B116" i="3"/>
  <c r="D116" i="3" s="1"/>
  <c r="B74" i="3"/>
  <c r="F74" i="3" s="1"/>
  <c r="B117" i="3"/>
  <c r="B105" i="3"/>
  <c r="F105" i="3" s="1"/>
  <c r="B100" i="3"/>
  <c r="D100" i="3" s="1"/>
  <c r="B97" i="3"/>
  <c r="B118" i="3"/>
  <c r="D118" i="3" s="1"/>
  <c r="B119" i="3"/>
  <c r="E119" i="3" s="1"/>
  <c r="B101" i="3"/>
  <c r="F101" i="3" s="1"/>
  <c r="B13" i="3"/>
  <c r="B120" i="3"/>
  <c r="B82" i="3"/>
  <c r="E82" i="3" s="1"/>
  <c r="B112" i="3"/>
  <c r="E112" i="3" s="1"/>
  <c r="B102" i="3"/>
  <c r="H102" i="3" s="1"/>
  <c r="B98" i="3"/>
  <c r="B103" i="3"/>
  <c r="B55" i="3"/>
  <c r="D55" i="3" s="1"/>
  <c r="B121" i="3"/>
  <c r="H121" i="3" s="1"/>
  <c r="B113" i="3"/>
  <c r="H113" i="3" s="1"/>
  <c r="B104" i="3"/>
  <c r="F104" i="3" s="1"/>
  <c r="B122" i="3"/>
  <c r="E122" i="3" s="1"/>
  <c r="B110" i="3"/>
  <c r="G110" i="3" s="1"/>
  <c r="B114" i="3"/>
  <c r="I114" i="3" s="1"/>
  <c r="B99" i="3"/>
  <c r="B123" i="3"/>
  <c r="G123" i="3" s="1"/>
  <c r="B124" i="3"/>
  <c r="G124" i="3" s="1"/>
  <c r="B125" i="3"/>
  <c r="B126" i="3"/>
  <c r="B111" i="3"/>
  <c r="D111" i="3" s="1"/>
  <c r="AQ626" i="2"/>
  <c r="AQ454" i="2"/>
  <c r="AQ456" i="2"/>
  <c r="AQ113" i="2"/>
  <c r="AQ188" i="2"/>
  <c r="AQ372" i="2"/>
  <c r="AQ280" i="2"/>
  <c r="AQ285" i="2"/>
  <c r="AQ595" i="2"/>
  <c r="AQ562" i="2"/>
  <c r="AQ278" i="2"/>
  <c r="AQ206" i="2"/>
  <c r="AQ103" i="2"/>
  <c r="AQ641" i="2"/>
  <c r="AQ47" i="2"/>
  <c r="AQ427" i="2"/>
  <c r="AQ205" i="2"/>
  <c r="AQ593" i="2"/>
  <c r="AQ572" i="2"/>
  <c r="AQ317" i="2"/>
  <c r="AQ387" i="2"/>
  <c r="AQ173" i="2"/>
  <c r="AQ367" i="2"/>
  <c r="AQ553" i="2"/>
  <c r="AQ522" i="2"/>
  <c r="AQ194" i="2"/>
  <c r="AQ146" i="2"/>
  <c r="AQ110" i="2"/>
  <c r="AQ639" i="2"/>
  <c r="AQ389" i="2"/>
  <c r="AQ621" i="2"/>
  <c r="AQ477" i="2"/>
  <c r="AQ17" i="2"/>
  <c r="AQ84" i="2"/>
  <c r="AQ717" i="2"/>
  <c r="AQ711" i="2"/>
  <c r="AQ385" i="2"/>
  <c r="AQ651" i="2"/>
  <c r="AQ99" i="2"/>
  <c r="AQ444" i="2"/>
  <c r="AQ478" i="2"/>
  <c r="AQ315" i="2"/>
  <c r="AQ150" i="2"/>
  <c r="AQ502" i="2"/>
  <c r="AQ240" i="2"/>
  <c r="AQ462" i="2"/>
  <c r="AQ591" i="2"/>
  <c r="AQ311" i="2"/>
  <c r="AQ316" i="2"/>
  <c r="AQ499" i="2"/>
  <c r="AQ303" i="2"/>
  <c r="AQ227" i="2"/>
  <c r="AQ196" i="2"/>
  <c r="AQ211" i="2"/>
  <c r="AQ244" i="2"/>
  <c r="AQ690" i="2"/>
  <c r="AQ475" i="2"/>
  <c r="AQ510" i="2"/>
  <c r="AQ406" i="2"/>
  <c r="AQ505" i="2"/>
  <c r="AQ284" i="2"/>
  <c r="AQ221" i="2"/>
  <c r="AQ328" i="2"/>
  <c r="AQ241" i="2"/>
  <c r="AQ418" i="2"/>
  <c r="AQ349" i="2"/>
  <c r="AQ516" i="2"/>
  <c r="AQ583" i="2"/>
  <c r="AQ382" i="2"/>
  <c r="AQ378" i="2"/>
  <c r="AQ377" i="2"/>
  <c r="AQ556" i="2"/>
  <c r="AQ170" i="2"/>
  <c r="AQ207" i="2"/>
  <c r="AQ169" i="2"/>
  <c r="AQ223" i="2"/>
  <c r="AQ35" i="2"/>
  <c r="AQ73" i="2"/>
  <c r="AQ167" i="2"/>
  <c r="AQ139" i="2"/>
  <c r="AQ215" i="2"/>
  <c r="AQ514" i="2"/>
  <c r="AQ175" i="2"/>
  <c r="AQ313" i="2"/>
  <c r="AQ379" i="2"/>
  <c r="AQ38" i="2"/>
  <c r="AQ126" i="2"/>
  <c r="AQ263" i="2"/>
  <c r="AQ334" i="2"/>
  <c r="AQ518" i="2"/>
  <c r="AQ393" i="2"/>
  <c r="AQ441" i="2"/>
  <c r="AQ140" i="2"/>
  <c r="AQ340" i="2"/>
  <c r="AQ327" i="2"/>
  <c r="AQ75" i="2"/>
  <c r="AQ622" i="2"/>
  <c r="AQ124" i="2"/>
  <c r="AQ26" i="2"/>
  <c r="AQ253" i="2"/>
  <c r="AQ667" i="2"/>
  <c r="AQ610" i="2"/>
  <c r="AQ375" i="2"/>
  <c r="AQ512" i="2"/>
  <c r="AQ42" i="2"/>
  <c r="AQ404" i="2"/>
  <c r="AQ43" i="2"/>
  <c r="AQ191" i="2"/>
  <c r="AQ331" i="2"/>
  <c r="AQ384" i="2"/>
  <c r="AQ40" i="2"/>
  <c r="AQ416" i="2"/>
  <c r="AQ370" i="2"/>
  <c r="AQ65" i="2"/>
  <c r="AQ28" i="2"/>
  <c r="AQ305" i="2"/>
  <c r="AQ350" i="2"/>
  <c r="AQ111" i="2"/>
  <c r="AQ304" i="2"/>
  <c r="AQ251" i="2"/>
  <c r="AQ537" i="2"/>
  <c r="AQ722" i="2"/>
  <c r="AQ127" i="2"/>
  <c r="AQ329" i="2"/>
  <c r="AQ287" i="2"/>
  <c r="AQ225" i="2"/>
  <c r="AQ731" i="2"/>
  <c r="AQ104" i="2"/>
  <c r="AQ12" i="2"/>
  <c r="AQ352" i="2"/>
  <c r="AQ231" i="2"/>
  <c r="AQ245" i="2"/>
  <c r="AQ302" i="2"/>
  <c r="AQ410" i="2"/>
  <c r="AQ644" i="2"/>
  <c r="AQ712" i="2"/>
  <c r="AQ631" i="2"/>
  <c r="AQ482" i="2"/>
  <c r="AQ399" i="2"/>
  <c r="AQ662" i="2"/>
  <c r="AQ237" i="2"/>
  <c r="AQ20" i="2"/>
  <c r="AQ360" i="2"/>
  <c r="AQ397" i="2"/>
  <c r="AQ121" i="2"/>
  <c r="AQ472" i="2"/>
  <c r="AQ596" i="2"/>
  <c r="AQ190" i="2"/>
  <c r="AQ411" i="2"/>
  <c r="AQ526" i="2"/>
  <c r="AQ437" i="2"/>
  <c r="AQ148" i="2"/>
  <c r="AQ402" i="2"/>
  <c r="AQ394" i="2"/>
  <c r="AQ487" i="2"/>
  <c r="AQ677" i="2"/>
  <c r="AQ274" i="2"/>
  <c r="AQ208" i="2"/>
  <c r="AQ27" i="2"/>
  <c r="AQ216" i="2"/>
  <c r="AQ486" i="2"/>
  <c r="AQ608" i="2"/>
  <c r="AQ496" i="2"/>
  <c r="AQ60" i="2"/>
  <c r="AQ466" i="2"/>
  <c r="AQ51" i="2"/>
  <c r="AQ123" i="2"/>
  <c r="AQ628" i="2"/>
  <c r="AQ301" i="2"/>
  <c r="AQ543" i="2"/>
  <c r="AQ391" i="2"/>
  <c r="AQ523" i="2"/>
  <c r="AQ292" i="2"/>
  <c r="AQ242" i="2"/>
  <c r="AQ546" i="2"/>
  <c r="AQ201" i="2"/>
  <c r="AQ82" i="2"/>
  <c r="AQ453" i="2"/>
  <c r="AQ629" i="2"/>
  <c r="AQ13" i="2"/>
  <c r="AQ554" i="2"/>
  <c r="AQ736" i="2"/>
  <c r="AQ620" i="2"/>
  <c r="AQ696" i="2"/>
  <c r="AQ660" i="2"/>
  <c r="AQ371" i="2"/>
  <c r="AQ614" i="2"/>
  <c r="AQ53" i="2"/>
  <c r="AQ356" i="2"/>
  <c r="AQ655" i="2"/>
  <c r="AQ176" i="2"/>
  <c r="AQ198" i="2"/>
  <c r="AQ587" i="2"/>
  <c r="AQ258" i="2"/>
  <c r="AQ44" i="2"/>
  <c r="AQ673" i="2"/>
  <c r="AQ46" i="2"/>
  <c r="AQ509" i="2"/>
  <c r="AQ417" i="2"/>
  <c r="AQ443" i="2"/>
  <c r="AQ238" i="2"/>
  <c r="AQ602" i="2"/>
  <c r="AQ403" i="2"/>
  <c r="AQ424" i="2"/>
  <c r="AQ647" i="2"/>
  <c r="AQ449" i="2"/>
  <c r="AQ376" i="2"/>
  <c r="AQ683" i="2"/>
  <c r="AQ268" i="2"/>
  <c r="AQ49" i="2"/>
  <c r="AQ676" i="2"/>
  <c r="AQ52" i="2"/>
  <c r="AQ5" i="2"/>
  <c r="AQ155" i="2"/>
  <c r="AQ490" i="2"/>
  <c r="AQ407" i="2"/>
  <c r="AQ640" i="2"/>
  <c r="AQ295" i="2"/>
  <c r="AQ288" i="2"/>
  <c r="AQ230" i="2"/>
  <c r="AQ96" i="2"/>
  <c r="AQ495" i="2"/>
  <c r="AQ324" i="2"/>
  <c r="AQ229" i="2"/>
  <c r="AQ186" i="2"/>
  <c r="AQ530" i="2"/>
  <c r="AQ338" i="2"/>
  <c r="AQ365" i="2"/>
  <c r="AQ624" i="2"/>
  <c r="AQ105" i="2"/>
  <c r="AQ309" i="2"/>
  <c r="AQ192" i="2"/>
  <c r="AQ464" i="2"/>
  <c r="AQ94" i="2"/>
  <c r="AQ39" i="2"/>
  <c r="AQ436" i="2"/>
  <c r="AQ93" i="2"/>
  <c r="AQ500" i="2"/>
  <c r="AQ336" i="2"/>
  <c r="AQ678" i="2"/>
  <c r="AQ420" i="2"/>
  <c r="AQ279" i="2"/>
  <c r="AQ463" i="2"/>
  <c r="AQ101" i="2"/>
  <c r="AQ33" i="2"/>
  <c r="AQ440" i="2"/>
  <c r="AQ45" i="2"/>
  <c r="AQ249" i="2"/>
  <c r="AQ29" i="2"/>
  <c r="AQ388" i="2"/>
  <c r="AQ76" i="2"/>
  <c r="AQ674" i="2"/>
  <c r="AQ320" i="2"/>
  <c r="AQ335" i="2"/>
  <c r="AQ56" i="2"/>
  <c r="AQ652" i="2"/>
  <c r="AQ348" i="2"/>
  <c r="AQ381" i="2"/>
  <c r="AQ567" i="2"/>
  <c r="AQ128" i="2"/>
  <c r="AQ700" i="2"/>
  <c r="AQ590" i="2"/>
  <c r="AQ307" i="2"/>
  <c r="AQ162" i="2"/>
  <c r="AQ83" i="2"/>
  <c r="AQ699" i="2"/>
  <c r="AQ527" i="2"/>
  <c r="AQ566" i="2"/>
  <c r="AQ343" i="2"/>
  <c r="AQ428" i="2"/>
  <c r="AQ354" i="2"/>
  <c r="AQ481" i="2"/>
  <c r="AQ497" i="2"/>
  <c r="AQ442" i="2"/>
  <c r="AQ473" i="2"/>
  <c r="AQ459" i="2"/>
  <c r="AQ163" i="2"/>
  <c r="AQ709" i="2"/>
  <c r="AQ401" i="2"/>
  <c r="AQ396" i="2"/>
  <c r="AQ520" i="2"/>
  <c r="AQ112" i="2"/>
  <c r="AQ400" i="2"/>
  <c r="AQ125" i="2"/>
  <c r="AQ345" i="2"/>
  <c r="AQ55" i="2"/>
  <c r="AQ152" i="2"/>
  <c r="AQ58" i="2"/>
  <c r="AQ91" i="2"/>
  <c r="AQ30" i="2"/>
  <c r="AQ426" i="2"/>
  <c r="AQ87" i="2"/>
  <c r="AQ552" i="2"/>
  <c r="AQ646" i="2"/>
  <c r="AQ183" i="2"/>
  <c r="AQ599" i="2"/>
  <c r="AQ130" i="2"/>
  <c r="AQ3" i="2"/>
  <c r="AQ492" i="2"/>
  <c r="AQ67" i="2"/>
  <c r="AQ166" i="2"/>
  <c r="AQ322" i="2"/>
  <c r="AQ228" i="2"/>
  <c r="AQ491" i="2"/>
  <c r="AQ724" i="2"/>
  <c r="AQ373" i="2"/>
  <c r="AQ187" i="2"/>
  <c r="AQ248" i="2"/>
  <c r="AQ66" i="2"/>
  <c r="AQ474" i="2"/>
  <c r="AQ180" i="2"/>
  <c r="AQ220" i="2"/>
  <c r="AQ273" i="2"/>
  <c r="AQ681" i="2"/>
  <c r="AQ31" i="2"/>
  <c r="AQ541" i="2"/>
  <c r="AQ447" i="2"/>
  <c r="AQ364" i="2"/>
  <c r="AQ92" i="2"/>
  <c r="AQ118" i="2"/>
  <c r="AQ156" i="2"/>
  <c r="AQ623" i="2"/>
  <c r="AQ97" i="2"/>
  <c r="AQ179" i="2"/>
  <c r="AQ563" i="2"/>
  <c r="AQ298" i="2"/>
  <c r="AQ95" i="2"/>
  <c r="AQ308" i="2"/>
  <c r="AQ408" i="2"/>
  <c r="AQ362" i="2"/>
  <c r="AQ6" i="2"/>
  <c r="AQ604" i="2"/>
  <c r="AQ164" i="2"/>
  <c r="AQ347" i="2"/>
  <c r="AQ109" i="2"/>
  <c r="AQ283" i="2"/>
  <c r="AQ323" i="2"/>
  <c r="AQ137" i="2"/>
  <c r="AQ434" i="2"/>
  <c r="AQ145" i="2"/>
  <c r="AQ209" i="2"/>
  <c r="AQ325" i="2"/>
  <c r="AQ269" i="2"/>
  <c r="AQ114" i="2"/>
  <c r="AQ2" i="2"/>
  <c r="AQ538" i="2"/>
  <c r="AQ555" i="2"/>
  <c r="AQ32" i="2"/>
  <c r="AQ68" i="2"/>
  <c r="AQ62" i="2"/>
  <c r="AQ100" i="2"/>
  <c r="AQ558" i="2"/>
  <c r="AQ151" i="2"/>
  <c r="AQ450" i="2"/>
  <c r="AQ504" i="2"/>
  <c r="AQ24" i="2"/>
  <c r="AQ122" i="2"/>
  <c r="AQ615" i="2"/>
  <c r="AQ131" i="2"/>
  <c r="AQ691" i="2"/>
  <c r="AQ79" i="2"/>
  <c r="AQ671" i="2"/>
  <c r="AQ89" i="2"/>
  <c r="AQ638" i="2"/>
  <c r="AQ132" i="2"/>
  <c r="AQ506" i="2"/>
  <c r="AQ264" i="2"/>
  <c r="AQ189" i="2"/>
  <c r="AQ321" i="2"/>
  <c r="AQ34" i="2"/>
  <c r="AQ467" i="2"/>
  <c r="AQ8" i="2"/>
  <c r="AQ159" i="2"/>
  <c r="AQ185" i="2"/>
  <c r="AQ306" i="2"/>
  <c r="AQ374" i="2"/>
  <c r="AQ701" i="2"/>
  <c r="AQ560" i="2"/>
  <c r="AQ72" i="2"/>
  <c r="AQ351" i="2"/>
  <c r="AQ259" i="2"/>
  <c r="AQ728" i="2"/>
  <c r="AQ484" i="2"/>
  <c r="AQ611" i="2"/>
  <c r="AQ177" i="2"/>
  <c r="AQ69" i="2"/>
  <c r="AQ102" i="2"/>
  <c r="AQ550" i="2"/>
  <c r="AQ133" i="2"/>
  <c r="AQ22" i="2"/>
  <c r="AQ438" i="2"/>
  <c r="AQ154" i="2"/>
  <c r="AQ501" i="2"/>
  <c r="AQ423" i="2"/>
  <c r="AQ85" i="2"/>
  <c r="AQ493" i="2"/>
  <c r="AQ4" i="2"/>
  <c r="AQ232" i="2"/>
  <c r="AQ59" i="2"/>
  <c r="AQ670" i="2"/>
  <c r="AQ559" i="2"/>
  <c r="AQ138" i="2"/>
  <c r="AQ135" i="2"/>
  <c r="AQ573" i="2"/>
  <c r="AQ15" i="2"/>
  <c r="AQ319" i="2"/>
  <c r="AQ568" i="2"/>
  <c r="AQ366" i="2"/>
  <c r="AQ11" i="2"/>
  <c r="AQ233" i="2"/>
  <c r="AQ476" i="2"/>
  <c r="AQ161" i="2"/>
  <c r="AQ697" i="2"/>
  <c r="AQ675" i="2"/>
  <c r="AQ694" i="2"/>
  <c r="AQ293" i="2"/>
  <c r="AQ141" i="2"/>
  <c r="AQ222" i="2"/>
  <c r="AQ551" i="2"/>
  <c r="AQ580" i="2"/>
  <c r="AQ23" i="2"/>
  <c r="AQ659" i="2"/>
  <c r="AQ439" i="2"/>
  <c r="AQ395" i="2"/>
  <c r="AQ115" i="2"/>
  <c r="AQ318" i="2"/>
  <c r="AQ663" i="2"/>
  <c r="AQ16" i="2"/>
  <c r="AQ296" i="2"/>
  <c r="AQ539" i="2"/>
  <c r="AQ217" i="2"/>
  <c r="AQ597" i="2"/>
  <c r="AQ36" i="2"/>
  <c r="AQ171" i="2"/>
  <c r="AQ488" i="2"/>
  <c r="AQ470" i="2"/>
  <c r="AQ74" i="2"/>
  <c r="AQ625" i="2"/>
  <c r="AQ178" i="2"/>
  <c r="AQ531" i="2"/>
  <c r="AQ210" i="2"/>
  <c r="AQ266" i="2"/>
  <c r="AQ48" i="2"/>
  <c r="AQ265" i="2"/>
  <c r="AQ165" i="2"/>
  <c r="AQ7" i="2"/>
  <c r="AQ116" i="2"/>
  <c r="AQ536" i="2"/>
  <c r="AQ734" i="2"/>
  <c r="AQ380" i="2"/>
  <c r="AQ195" i="2"/>
  <c r="AQ9" i="2"/>
  <c r="AQ682" i="2"/>
  <c r="AQ425" i="2"/>
  <c r="AQ117" i="2"/>
  <c r="AQ489" i="2"/>
  <c r="AQ498" i="2"/>
  <c r="AQ612" i="2"/>
  <c r="AQ698" i="2"/>
  <c r="AQ281" i="2"/>
  <c r="AQ61" i="2"/>
  <c r="AQ576" i="2"/>
  <c r="AQ664" i="2"/>
  <c r="AQ203" i="2"/>
  <c r="AQ147" i="2"/>
  <c r="AQ10" i="2"/>
  <c r="AQ361" i="2"/>
  <c r="AQ14" i="2"/>
  <c r="AQ199" i="2"/>
  <c r="AQ457" i="2"/>
  <c r="AQ547" i="2"/>
  <c r="AQ25" i="2"/>
  <c r="AQ106" i="2"/>
  <c r="AQ255" i="2"/>
  <c r="AQ658" i="2"/>
  <c r="AQ549" i="2"/>
  <c r="AQ267" i="2"/>
  <c r="AQ19" i="2"/>
  <c r="AQ272" i="2"/>
  <c r="AQ650" i="2"/>
  <c r="AQ226" i="2"/>
  <c r="AQ398" i="2"/>
  <c r="AQ460" i="2"/>
  <c r="AQ262" i="2"/>
  <c r="AQ430" i="2"/>
  <c r="AQ119" i="2"/>
  <c r="AQ412" i="2"/>
  <c r="AQ657" i="2"/>
  <c r="AQ80" i="2"/>
  <c r="AQ98" i="2"/>
  <c r="AQ479" i="2"/>
  <c r="AQ720" i="2"/>
  <c r="AQ246" i="2"/>
  <c r="AQ508" i="2"/>
  <c r="AQ234" i="2"/>
  <c r="AQ636" i="2"/>
  <c r="AQ21" i="2"/>
  <c r="AQ197" i="2"/>
  <c r="AQ727" i="2"/>
  <c r="AQ326" i="2"/>
  <c r="AQ252" i="2"/>
  <c r="AQ257" i="2"/>
  <c r="AQ661" i="2"/>
  <c r="AQ480" i="2"/>
  <c r="AQ577" i="2"/>
  <c r="AQ235" i="2"/>
  <c r="AQ578" i="2"/>
  <c r="AQ669" i="2"/>
  <c r="AQ337" i="2"/>
  <c r="AQ609" i="2"/>
  <c r="AQ357" i="2"/>
  <c r="AQ634" i="2"/>
  <c r="AQ120" i="2"/>
  <c r="AQ458" i="2"/>
  <c r="AQ333" i="2"/>
  <c r="AQ564" i="2"/>
  <c r="AQ239" i="2"/>
  <c r="AQ528" i="2"/>
  <c r="AQ57" i="2"/>
  <c r="AQ544" i="2"/>
  <c r="AQ77" i="2"/>
  <c r="AQ713" i="2"/>
  <c r="AQ330" i="2"/>
  <c r="AQ431" i="2"/>
  <c r="AQ81" i="2"/>
  <c r="AQ41" i="2"/>
  <c r="AQ719" i="2"/>
  <c r="AQ653" i="2"/>
  <c r="AQ616" i="2"/>
  <c r="AQ50" i="2"/>
  <c r="AQ250" i="2"/>
  <c r="AQ143" i="2"/>
  <c r="AQ716" i="2"/>
  <c r="AQ584" i="2"/>
  <c r="AQ574" i="2"/>
  <c r="AQ421" i="2"/>
  <c r="AQ435" i="2"/>
  <c r="AQ358" i="2"/>
  <c r="AQ606" i="2"/>
  <c r="AQ256" i="2"/>
  <c r="AQ18" i="2"/>
  <c r="AQ277" i="2"/>
  <c r="AQ355" i="2"/>
  <c r="AQ471" i="2"/>
  <c r="AQ672" i="2"/>
  <c r="AQ260" i="2"/>
  <c r="AQ524" i="2"/>
  <c r="AQ134" i="2"/>
  <c r="AQ359" i="2"/>
  <c r="AQ413" i="2"/>
  <c r="AQ525" i="2"/>
  <c r="AQ548" i="2"/>
  <c r="AQ592" i="2"/>
  <c r="AQ503" i="2"/>
  <c r="AQ261" i="2"/>
  <c r="AQ37" i="2"/>
  <c r="AQ181" i="2"/>
  <c r="AQ432" i="2"/>
  <c r="AQ214" i="2"/>
  <c r="AQ575" i="2"/>
  <c r="AQ129" i="2"/>
  <c r="AQ715" i="2"/>
  <c r="AQ88" i="2"/>
  <c r="AQ270" i="2"/>
  <c r="AQ714" i="2"/>
  <c r="AQ451" i="2"/>
  <c r="AQ90" i="2"/>
  <c r="AQ383" i="2"/>
  <c r="AQ344" i="2"/>
  <c r="AQ433" i="2"/>
  <c r="AQ542" i="2"/>
  <c r="AQ468" i="2"/>
  <c r="AQ721" i="2"/>
  <c r="AQ54" i="2"/>
  <c r="AQ642" i="2"/>
  <c r="AQ618" i="2"/>
  <c r="AQ405" i="2"/>
  <c r="AQ600" i="2"/>
  <c r="AQ603" i="2"/>
  <c r="AQ86" i="2"/>
  <c r="AQ368" i="2"/>
  <c r="AQ733" i="2"/>
  <c r="AQ515" i="2"/>
  <c r="AQ144" i="2"/>
  <c r="AQ571" i="2"/>
  <c r="AQ78" i="2"/>
  <c r="AQ157" i="2"/>
  <c r="AQ585" i="2"/>
  <c r="AQ172" i="2"/>
  <c r="AQ218" i="2"/>
  <c r="AQ534" i="2"/>
  <c r="AQ668" i="2"/>
  <c r="AQ648" i="2"/>
  <c r="AQ108" i="2"/>
  <c r="AQ532" i="2"/>
  <c r="AQ158" i="2"/>
  <c r="AQ533" i="2"/>
  <c r="AQ511" i="2"/>
  <c r="AQ64" i="2"/>
  <c r="AQ679" i="2"/>
  <c r="AQ363" i="2"/>
  <c r="AQ286" i="2"/>
  <c r="AQ275" i="2"/>
  <c r="AQ422" i="2"/>
  <c r="AQ310" i="2"/>
  <c r="AQ276" i="2"/>
  <c r="AQ71" i="2"/>
  <c r="AQ607" i="2"/>
  <c r="AQ581" i="2"/>
  <c r="AQ455" i="2"/>
  <c r="AQ483" i="2"/>
  <c r="AQ160" i="2"/>
  <c r="AQ448" i="2"/>
  <c r="AQ300" i="2"/>
  <c r="AQ494" i="2"/>
  <c r="AQ680" i="2"/>
  <c r="AQ649" i="2"/>
  <c r="AQ598" i="2"/>
  <c r="AQ630" i="2"/>
  <c r="AQ174" i="2"/>
  <c r="AQ314" i="2"/>
  <c r="AQ271" i="2"/>
  <c r="AQ70" i="2"/>
  <c r="AQ63" i="2"/>
  <c r="AQ710" i="2"/>
  <c r="AQ289" i="2"/>
  <c r="AQ535" i="2"/>
  <c r="AQ200" i="2"/>
  <c r="AQ142" i="2"/>
  <c r="AQ589" i="2"/>
  <c r="AQ654" i="2"/>
  <c r="AQ243" i="2"/>
  <c r="AQ627" i="2"/>
  <c r="AQ704" i="2"/>
  <c r="AQ415" i="2"/>
  <c r="AQ429" i="2"/>
  <c r="AQ695" i="2"/>
  <c r="AQ149" i="2"/>
  <c r="AQ224" i="2"/>
  <c r="AQ254" i="2"/>
  <c r="AQ718" i="2"/>
  <c r="AQ665" i="2"/>
  <c r="AQ282" i="2"/>
  <c r="AQ637" i="2"/>
  <c r="AQ342" i="2"/>
  <c r="AQ136" i="2"/>
  <c r="AQ586" i="2"/>
  <c r="AQ353" i="2"/>
  <c r="AQ601" i="2"/>
  <c r="AQ219" i="2"/>
  <c r="AQ605" i="2"/>
  <c r="AQ312" i="2"/>
  <c r="AQ529" i="2"/>
  <c r="AQ737" i="2"/>
  <c r="AQ409" i="2"/>
  <c r="AQ579" i="2"/>
  <c r="AQ419" i="2"/>
  <c r="AQ414" i="2"/>
  <c r="AQ730" i="2"/>
  <c r="AQ247" i="2"/>
  <c r="AQ633" i="2"/>
  <c r="AQ507" i="2"/>
  <c r="AQ182" i="2"/>
  <c r="AQ521" i="2"/>
  <c r="AQ594" i="2"/>
  <c r="AQ565" i="2"/>
  <c r="AQ107" i="2"/>
  <c r="AQ193" i="2"/>
  <c r="AQ236" i="2"/>
  <c r="AQ346" i="2"/>
  <c r="AQ212" i="2"/>
  <c r="AQ485" i="2"/>
  <c r="AQ204" i="2"/>
  <c r="AQ386" i="2"/>
  <c r="AQ706" i="2"/>
  <c r="AQ168" i="2"/>
  <c r="AQ645" i="2"/>
  <c r="AQ561" i="2"/>
  <c r="AQ569" i="2"/>
  <c r="AQ297" i="2"/>
  <c r="AQ540" i="2"/>
  <c r="AQ729" i="2"/>
  <c r="AQ339" i="2"/>
  <c r="AQ294" i="2"/>
  <c r="AQ707" i="2"/>
  <c r="AQ202" i="2"/>
  <c r="AQ461" i="2"/>
  <c r="AQ703" i="2"/>
  <c r="AQ153" i="2"/>
  <c r="AQ299" i="2"/>
  <c r="AQ452" i="2"/>
  <c r="AQ445" i="2"/>
  <c r="AQ582" i="2"/>
  <c r="AQ390" i="2"/>
  <c r="AQ392" i="2"/>
  <c r="AQ545" i="2"/>
  <c r="AQ557" i="2"/>
  <c r="AQ341" i="2"/>
  <c r="AQ570" i="2"/>
  <c r="AQ469" i="2"/>
  <c r="AQ184" i="2"/>
  <c r="AQ619" i="2"/>
  <c r="AQ369" i="2"/>
  <c r="AQ290" i="2"/>
  <c r="AQ684" i="2"/>
  <c r="AQ213" i="2"/>
  <c r="AQ332" i="2"/>
  <c r="AQ613" i="2"/>
  <c r="AQ688" i="2"/>
  <c r="AQ513" i="2"/>
  <c r="AQ686" i="2"/>
  <c r="AQ632" i="2"/>
  <c r="AQ735" i="2"/>
  <c r="AQ291" i="2"/>
  <c r="AQ685" i="2"/>
  <c r="AQ517" i="2"/>
  <c r="AQ666" i="2"/>
  <c r="AQ588" i="2"/>
  <c r="AQ656" i="2"/>
  <c r="AQ692" i="2"/>
  <c r="AQ519" i="2"/>
  <c r="AQ446" i="2"/>
  <c r="AQ726" i="2"/>
  <c r="AQ617" i="2"/>
  <c r="AQ465" i="2"/>
  <c r="AQ693" i="2"/>
  <c r="AQ725" i="2"/>
  <c r="AQ687" i="2"/>
  <c r="AQ643" i="2"/>
  <c r="AQ705" i="2"/>
  <c r="AQ702" i="2"/>
  <c r="AQ689" i="2"/>
  <c r="AQ723" i="2"/>
  <c r="AQ635" i="2"/>
  <c r="AQ708" i="2"/>
  <c r="AQ732" i="2"/>
  <c r="AQ738" i="2"/>
  <c r="AK626" i="2"/>
  <c r="AR626" i="2" s="1"/>
  <c r="AK454" i="2"/>
  <c r="AR454" i="2" s="1"/>
  <c r="AK456" i="2"/>
  <c r="AK113" i="2"/>
  <c r="AR113" i="2" s="1"/>
  <c r="AK188" i="2"/>
  <c r="AK372" i="2"/>
  <c r="AR372" i="2" s="1"/>
  <c r="AK280" i="2"/>
  <c r="AK285" i="2"/>
  <c r="AR285" i="2" s="1"/>
  <c r="AK595" i="2"/>
  <c r="AR595" i="2" s="1"/>
  <c r="AK562" i="2"/>
  <c r="AR562" i="2" s="1"/>
  <c r="AK278" i="2"/>
  <c r="AR278" i="2" s="1"/>
  <c r="AK206" i="2"/>
  <c r="AK103" i="2"/>
  <c r="AR103" i="2" s="1"/>
  <c r="AK641" i="2"/>
  <c r="AR641" i="2" s="1"/>
  <c r="AK47" i="2"/>
  <c r="AK427" i="2"/>
  <c r="AR427" i="2" s="1"/>
  <c r="AK205" i="2"/>
  <c r="AR205" i="2" s="1"/>
  <c r="AK593" i="2"/>
  <c r="AR593" i="2" s="1"/>
  <c r="AK572" i="2"/>
  <c r="AR572" i="2" s="1"/>
  <c r="AK317" i="2"/>
  <c r="AR317" i="2" s="1"/>
  <c r="AK387" i="2"/>
  <c r="AR387" i="2" s="1"/>
  <c r="AK173" i="2"/>
  <c r="AR173" i="2" s="1"/>
  <c r="AK367" i="2"/>
  <c r="AK553" i="2"/>
  <c r="AR553" i="2" s="1"/>
  <c r="AK522" i="2"/>
  <c r="AR522" i="2" s="1"/>
  <c r="AK194" i="2"/>
  <c r="AR194" i="2" s="1"/>
  <c r="AK146" i="2"/>
  <c r="AR146" i="2" s="1"/>
  <c r="AK110" i="2"/>
  <c r="AR110" i="2" s="1"/>
  <c r="AK639" i="2"/>
  <c r="AR639" i="2" s="1"/>
  <c r="AK389" i="2"/>
  <c r="AR389" i="2" s="1"/>
  <c r="AK621" i="2"/>
  <c r="AR621" i="2" s="1"/>
  <c r="AK477" i="2"/>
  <c r="AR477" i="2" s="1"/>
  <c r="AK17" i="2"/>
  <c r="AR17" i="2" s="1"/>
  <c r="AK84" i="2"/>
  <c r="AK717" i="2"/>
  <c r="AR717" i="2" s="1"/>
  <c r="AK711" i="2"/>
  <c r="AR711" i="2" s="1"/>
  <c r="AK385" i="2"/>
  <c r="AR385" i="2" s="1"/>
  <c r="AK651" i="2"/>
  <c r="AR651" i="2" s="1"/>
  <c r="AK99" i="2"/>
  <c r="AR99" i="2" s="1"/>
  <c r="AK444" i="2"/>
  <c r="AR444" i="2" s="1"/>
  <c r="AK478" i="2"/>
  <c r="AR478" i="2" s="1"/>
  <c r="AK315" i="2"/>
  <c r="AR315" i="2" s="1"/>
  <c r="AK150" i="2"/>
  <c r="AR150" i="2" s="1"/>
  <c r="AK502" i="2"/>
  <c r="AR502" i="2" s="1"/>
  <c r="AK240" i="2"/>
  <c r="AR240" i="2" s="1"/>
  <c r="AK462" i="2"/>
  <c r="AR462" i="2" s="1"/>
  <c r="AK591" i="2"/>
  <c r="AR591" i="2" s="1"/>
  <c r="AK311" i="2"/>
  <c r="AR311" i="2" s="1"/>
  <c r="AK316" i="2"/>
  <c r="AR316" i="2" s="1"/>
  <c r="AK499" i="2"/>
  <c r="AR499" i="2" s="1"/>
  <c r="AK303" i="2"/>
  <c r="AK227" i="2"/>
  <c r="AR227" i="2" s="1"/>
  <c r="AK196" i="2"/>
  <c r="AK211" i="2"/>
  <c r="AR211" i="2" s="1"/>
  <c r="AK244" i="2"/>
  <c r="AR244" i="2" s="1"/>
  <c r="AK690" i="2"/>
  <c r="AR690" i="2" s="1"/>
  <c r="AK475" i="2"/>
  <c r="AR475" i="2" s="1"/>
  <c r="AK510" i="2"/>
  <c r="AR510" i="2" s="1"/>
  <c r="AK406" i="2"/>
  <c r="AR406" i="2" s="1"/>
  <c r="AK505" i="2"/>
  <c r="AR505" i="2" s="1"/>
  <c r="AK284" i="2"/>
  <c r="AK221" i="2"/>
  <c r="AR221" i="2" s="1"/>
  <c r="AK328" i="2"/>
  <c r="AR328" i="2" s="1"/>
  <c r="AK241" i="2"/>
  <c r="AR241" i="2" s="1"/>
  <c r="AK418" i="2"/>
  <c r="AR418" i="2" s="1"/>
  <c r="AK349" i="2"/>
  <c r="AR349" i="2" s="1"/>
  <c r="AK516" i="2"/>
  <c r="AR516" i="2" s="1"/>
  <c r="AK583" i="2"/>
  <c r="AR583" i="2" s="1"/>
  <c r="AK382" i="2"/>
  <c r="AR382" i="2" s="1"/>
  <c r="AK378" i="2"/>
  <c r="AR378" i="2" s="1"/>
  <c r="AK377" i="2"/>
  <c r="AR377" i="2" s="1"/>
  <c r="AK556" i="2"/>
  <c r="AR556" i="2" s="1"/>
  <c r="AK170" i="2"/>
  <c r="AK207" i="2"/>
  <c r="AR207" i="2" s="1"/>
  <c r="AK169" i="2"/>
  <c r="AR169" i="2" s="1"/>
  <c r="AK223" i="2"/>
  <c r="AR223" i="2" s="1"/>
  <c r="AK35" i="2"/>
  <c r="AK73" i="2"/>
  <c r="AR73" i="2" s="1"/>
  <c r="AK167" i="2"/>
  <c r="AR167" i="2" s="1"/>
  <c r="AK139" i="2"/>
  <c r="AR139" i="2" s="1"/>
  <c r="AK215" i="2"/>
  <c r="AR215" i="2" s="1"/>
  <c r="AK514" i="2"/>
  <c r="AR514" i="2" s="1"/>
  <c r="AK175" i="2"/>
  <c r="AK313" i="2"/>
  <c r="AK379" i="2"/>
  <c r="AR379" i="2" s="1"/>
  <c r="AK38" i="2"/>
  <c r="AK126" i="2"/>
  <c r="AR126" i="2" s="1"/>
  <c r="AK263" i="2"/>
  <c r="AR263" i="2" s="1"/>
  <c r="AK334" i="2"/>
  <c r="AK518" i="2"/>
  <c r="AR518" i="2" s="1"/>
  <c r="AK393" i="2"/>
  <c r="AR393" i="2" s="1"/>
  <c r="AK441" i="2"/>
  <c r="AR441" i="2" s="1"/>
  <c r="AK140" i="2"/>
  <c r="AR140" i="2" s="1"/>
  <c r="AK340" i="2"/>
  <c r="AR340" i="2" s="1"/>
  <c r="AK327" i="2"/>
  <c r="AR327" i="2" s="1"/>
  <c r="AK75" i="2"/>
  <c r="AR75" i="2" s="1"/>
  <c r="AK622" i="2"/>
  <c r="AR622" i="2" s="1"/>
  <c r="AK124" i="2"/>
  <c r="AK26" i="2"/>
  <c r="AK253" i="2"/>
  <c r="AR253" i="2" s="1"/>
  <c r="AK667" i="2"/>
  <c r="AR667" i="2" s="1"/>
  <c r="AK610" i="2"/>
  <c r="AR610" i="2" s="1"/>
  <c r="AK375" i="2"/>
  <c r="AR375" i="2" s="1"/>
  <c r="AK512" i="2"/>
  <c r="AR512" i="2" s="1"/>
  <c r="AK42" i="2"/>
  <c r="AR42" i="2" s="1"/>
  <c r="AK404" i="2"/>
  <c r="AR404" i="2" s="1"/>
  <c r="AK43" i="2"/>
  <c r="AK191" i="2"/>
  <c r="AR191" i="2" s="1"/>
  <c r="AK331" i="2"/>
  <c r="AR331" i="2" s="1"/>
  <c r="AK384" i="2"/>
  <c r="AR384" i="2" s="1"/>
  <c r="AK40" i="2"/>
  <c r="AR40" i="2" s="1"/>
  <c r="AK416" i="2"/>
  <c r="AR416" i="2" s="1"/>
  <c r="AK370" i="2"/>
  <c r="AR370" i="2" s="1"/>
  <c r="AK65" i="2"/>
  <c r="AR65" i="2" s="1"/>
  <c r="AK28" i="2"/>
  <c r="AR28" i="2" s="1"/>
  <c r="AK305" i="2"/>
  <c r="AR305" i="2" s="1"/>
  <c r="AK350" i="2"/>
  <c r="AR350" i="2" s="1"/>
  <c r="AK111" i="2"/>
  <c r="AK304" i="2"/>
  <c r="AR304" i="2" s="1"/>
  <c r="AK251" i="2"/>
  <c r="AR251" i="2" s="1"/>
  <c r="AK537" i="2"/>
  <c r="AR537" i="2" s="1"/>
  <c r="AK722" i="2"/>
  <c r="AR722" i="2" s="1"/>
  <c r="AK127" i="2"/>
  <c r="AR127" i="2" s="1"/>
  <c r="AK329" i="2"/>
  <c r="AR329" i="2" s="1"/>
  <c r="AK287" i="2"/>
  <c r="AR287" i="2" s="1"/>
  <c r="AK225" i="2"/>
  <c r="AK731" i="2"/>
  <c r="AR731" i="2" s="1"/>
  <c r="AK104" i="2"/>
  <c r="AR104" i="2" s="1"/>
  <c r="AK12" i="2"/>
  <c r="AK352" i="2"/>
  <c r="AR352" i="2" s="1"/>
  <c r="AK231" i="2"/>
  <c r="AK245" i="2"/>
  <c r="AR245" i="2" s="1"/>
  <c r="AK302" i="2"/>
  <c r="AR302" i="2" s="1"/>
  <c r="AK410" i="2"/>
  <c r="AR410" i="2" s="1"/>
  <c r="AK644" i="2"/>
  <c r="AR644" i="2" s="1"/>
  <c r="AK712" i="2"/>
  <c r="AR712" i="2" s="1"/>
  <c r="AK631" i="2"/>
  <c r="AR631" i="2" s="1"/>
  <c r="AK482" i="2"/>
  <c r="AR482" i="2" s="1"/>
  <c r="AK399" i="2"/>
  <c r="AR399" i="2" s="1"/>
  <c r="AK662" i="2"/>
  <c r="AR662" i="2" s="1"/>
  <c r="AK237" i="2"/>
  <c r="AK20" i="2"/>
  <c r="AK360" i="2"/>
  <c r="AR360" i="2" s="1"/>
  <c r="AK397" i="2"/>
  <c r="AR397" i="2" s="1"/>
  <c r="AK121" i="2"/>
  <c r="AR121" i="2" s="1"/>
  <c r="AK472" i="2"/>
  <c r="AR472" i="2" s="1"/>
  <c r="AK596" i="2"/>
  <c r="AR596" i="2" s="1"/>
  <c r="AK190" i="2"/>
  <c r="AR190" i="2" s="1"/>
  <c r="AK411" i="2"/>
  <c r="AR411" i="2" s="1"/>
  <c r="AK526" i="2"/>
  <c r="AR526" i="2" s="1"/>
  <c r="AK437" i="2"/>
  <c r="AR437" i="2" s="1"/>
  <c r="AK148" i="2"/>
  <c r="AK402" i="2"/>
  <c r="AK394" i="2"/>
  <c r="AR394" i="2" s="1"/>
  <c r="AK487" i="2"/>
  <c r="AR487" i="2" s="1"/>
  <c r="AK677" i="2"/>
  <c r="AR677" i="2" s="1"/>
  <c r="AK274" i="2"/>
  <c r="AR274" i="2" s="1"/>
  <c r="AK208" i="2"/>
  <c r="AR208" i="2" s="1"/>
  <c r="AK27" i="2"/>
  <c r="AK216" i="2"/>
  <c r="AR216" i="2" s="1"/>
  <c r="AK486" i="2"/>
  <c r="AR486" i="2" s="1"/>
  <c r="AK608" i="2"/>
  <c r="AR608" i="2" s="1"/>
  <c r="AK496" i="2"/>
  <c r="AR496" i="2" s="1"/>
  <c r="AK60" i="2"/>
  <c r="AK466" i="2"/>
  <c r="AR466" i="2" s="1"/>
  <c r="AK51" i="2"/>
  <c r="AK123" i="2"/>
  <c r="AK628" i="2"/>
  <c r="AR628" i="2" s="1"/>
  <c r="AK301" i="2"/>
  <c r="AR301" i="2" s="1"/>
  <c r="AK543" i="2"/>
  <c r="AR543" i="2" s="1"/>
  <c r="AK391" i="2"/>
  <c r="AK523" i="2"/>
  <c r="AR523" i="2" s="1"/>
  <c r="AK292" i="2"/>
  <c r="AR292" i="2" s="1"/>
  <c r="AK242" i="2"/>
  <c r="AR242" i="2" s="1"/>
  <c r="AK546" i="2"/>
  <c r="AR546" i="2" s="1"/>
  <c r="AK201" i="2"/>
  <c r="AK82" i="2"/>
  <c r="AR82" i="2" s="1"/>
  <c r="AK453" i="2"/>
  <c r="AR453" i="2" s="1"/>
  <c r="AK629" i="2"/>
  <c r="AR629" i="2" s="1"/>
  <c r="AK13" i="2"/>
  <c r="AK554" i="2"/>
  <c r="AR554" i="2" s="1"/>
  <c r="AK736" i="2"/>
  <c r="AR736" i="2" s="1"/>
  <c r="AK620" i="2"/>
  <c r="AR620" i="2" s="1"/>
  <c r="AK696" i="2"/>
  <c r="AR696" i="2" s="1"/>
  <c r="AK660" i="2"/>
  <c r="AR660" i="2" s="1"/>
  <c r="AK371" i="2"/>
  <c r="AR371" i="2" s="1"/>
  <c r="AK614" i="2"/>
  <c r="AR614" i="2" s="1"/>
  <c r="AK53" i="2"/>
  <c r="AK356" i="2"/>
  <c r="AR356" i="2" s="1"/>
  <c r="AK655" i="2"/>
  <c r="AR655" i="2" s="1"/>
  <c r="AK176" i="2"/>
  <c r="AK198" i="2"/>
  <c r="AR198" i="2" s="1"/>
  <c r="AK587" i="2"/>
  <c r="AR587" i="2" s="1"/>
  <c r="AK258" i="2"/>
  <c r="AR258" i="2" s="1"/>
  <c r="AK44" i="2"/>
  <c r="AK673" i="2"/>
  <c r="AR673" i="2" s="1"/>
  <c r="AK46" i="2"/>
  <c r="AR46" i="2" s="1"/>
  <c r="AK509" i="2"/>
  <c r="AR509" i="2" s="1"/>
  <c r="AK417" i="2"/>
  <c r="AR417" i="2" s="1"/>
  <c r="AK443" i="2"/>
  <c r="AR443" i="2" s="1"/>
  <c r="AK238" i="2"/>
  <c r="AK602" i="2"/>
  <c r="AR602" i="2" s="1"/>
  <c r="AK403" i="2"/>
  <c r="AK424" i="2"/>
  <c r="AR424" i="2" s="1"/>
  <c r="AK647" i="2"/>
  <c r="AR647" i="2" s="1"/>
  <c r="AK449" i="2"/>
  <c r="AR449" i="2" s="1"/>
  <c r="AK376" i="2"/>
  <c r="AR376" i="2" s="1"/>
  <c r="AK683" i="2"/>
  <c r="AR683" i="2" s="1"/>
  <c r="AK268" i="2"/>
  <c r="AK49" i="2"/>
  <c r="AR49" i="2" s="1"/>
  <c r="AK676" i="2"/>
  <c r="AR676" i="2" s="1"/>
  <c r="AK52" i="2"/>
  <c r="AR52" i="2" s="1"/>
  <c r="AK5" i="2"/>
  <c r="AK155" i="2"/>
  <c r="AR155" i="2" s="1"/>
  <c r="AK490" i="2"/>
  <c r="AR490" i="2" s="1"/>
  <c r="AK407" i="2"/>
  <c r="AR407" i="2" s="1"/>
  <c r="AK640" i="2"/>
  <c r="AR640" i="2" s="1"/>
  <c r="AK295" i="2"/>
  <c r="AR295" i="2" s="1"/>
  <c r="AK288" i="2"/>
  <c r="AR288" i="2" s="1"/>
  <c r="AK230" i="2"/>
  <c r="AR230" i="2" s="1"/>
  <c r="AK96" i="2"/>
  <c r="AR96" i="2" s="1"/>
  <c r="AK495" i="2"/>
  <c r="AR495" i="2" s="1"/>
  <c r="AK324" i="2"/>
  <c r="AK229" i="2"/>
  <c r="AR229" i="2" s="1"/>
  <c r="AK186" i="2"/>
  <c r="AR186" i="2" s="1"/>
  <c r="AK530" i="2"/>
  <c r="AR530" i="2" s="1"/>
  <c r="AK338" i="2"/>
  <c r="AK365" i="2"/>
  <c r="AR365" i="2" s="1"/>
  <c r="AK624" i="2"/>
  <c r="AR624" i="2" s="1"/>
  <c r="AK105" i="2"/>
  <c r="AK309" i="2"/>
  <c r="AR309" i="2" s="1"/>
  <c r="AK192" i="2"/>
  <c r="AR192" i="2" s="1"/>
  <c r="AK464" i="2"/>
  <c r="AR464" i="2" s="1"/>
  <c r="AK94" i="2"/>
  <c r="AK39" i="2"/>
  <c r="AK436" i="2"/>
  <c r="AR436" i="2" s="1"/>
  <c r="AK93" i="2"/>
  <c r="AK500" i="2"/>
  <c r="AR500" i="2" s="1"/>
  <c r="AK336" i="2"/>
  <c r="AK678" i="2"/>
  <c r="AR678" i="2" s="1"/>
  <c r="AK420" i="2"/>
  <c r="AR420" i="2" s="1"/>
  <c r="AK279" i="2"/>
  <c r="AR279" i="2" s="1"/>
  <c r="AK463" i="2"/>
  <c r="AR463" i="2" s="1"/>
  <c r="AK101" i="2"/>
  <c r="AK33" i="2"/>
  <c r="AK440" i="2"/>
  <c r="AR440" i="2" s="1"/>
  <c r="AK45" i="2"/>
  <c r="AK249" i="2"/>
  <c r="AR249" i="2" s="1"/>
  <c r="AK29" i="2"/>
  <c r="AR29" i="2" s="1"/>
  <c r="AK388" i="2"/>
  <c r="AR388" i="2" s="1"/>
  <c r="AK76" i="2"/>
  <c r="AK674" i="2"/>
  <c r="AR674" i="2" s="1"/>
  <c r="AK320" i="2"/>
  <c r="AR320" i="2" s="1"/>
  <c r="AK335" i="2"/>
  <c r="AR335" i="2" s="1"/>
  <c r="AK56" i="2"/>
  <c r="AK652" i="2"/>
  <c r="AR652" i="2" s="1"/>
  <c r="AK348" i="2"/>
  <c r="AK381" i="2"/>
  <c r="AK567" i="2"/>
  <c r="AR567" i="2" s="1"/>
  <c r="AK128" i="2"/>
  <c r="AR128" i="2" s="1"/>
  <c r="AK700" i="2"/>
  <c r="AR700" i="2" s="1"/>
  <c r="AK590" i="2"/>
  <c r="AR590" i="2" s="1"/>
  <c r="AK307" i="2"/>
  <c r="AR307" i="2" s="1"/>
  <c r="AK162" i="2"/>
  <c r="AK83" i="2"/>
  <c r="AK699" i="2"/>
  <c r="AR699" i="2" s="1"/>
  <c r="AK527" i="2"/>
  <c r="AR527" i="2" s="1"/>
  <c r="AK566" i="2"/>
  <c r="AR566" i="2" s="1"/>
  <c r="AK343" i="2"/>
  <c r="AR343" i="2" s="1"/>
  <c r="AK428" i="2"/>
  <c r="AR428" i="2" s="1"/>
  <c r="AK354" i="2"/>
  <c r="AR354" i="2" s="1"/>
  <c r="AK481" i="2"/>
  <c r="AR481" i="2" s="1"/>
  <c r="AK497" i="2"/>
  <c r="AR497" i="2" s="1"/>
  <c r="AK442" i="2"/>
  <c r="AR442" i="2" s="1"/>
  <c r="AK473" i="2"/>
  <c r="AR473" i="2" s="1"/>
  <c r="AK459" i="2"/>
  <c r="AR459" i="2" s="1"/>
  <c r="AK163" i="2"/>
  <c r="AR163" i="2" s="1"/>
  <c r="AK709" i="2"/>
  <c r="AR709" i="2" s="1"/>
  <c r="AK401" i="2"/>
  <c r="AK396" i="2"/>
  <c r="AK520" i="2"/>
  <c r="AR520" i="2" s="1"/>
  <c r="AK112" i="2"/>
  <c r="AR112" i="2" s="1"/>
  <c r="AK400" i="2"/>
  <c r="AK125" i="2"/>
  <c r="AK345" i="2"/>
  <c r="AR345" i="2" s="1"/>
  <c r="AK55" i="2"/>
  <c r="AK152" i="2"/>
  <c r="AR152" i="2" s="1"/>
  <c r="AK58" i="2"/>
  <c r="AR58" i="2" s="1"/>
  <c r="AK91" i="2"/>
  <c r="AR91" i="2" s="1"/>
  <c r="AK30" i="2"/>
  <c r="AR30" i="2" s="1"/>
  <c r="AK426" i="2"/>
  <c r="AR426" i="2" s="1"/>
  <c r="AK87" i="2"/>
  <c r="AK552" i="2"/>
  <c r="AR552" i="2" s="1"/>
  <c r="AK646" i="2"/>
  <c r="AR646" i="2" s="1"/>
  <c r="AK183" i="2"/>
  <c r="AK599" i="2"/>
  <c r="AR599" i="2" s="1"/>
  <c r="AK130" i="2"/>
  <c r="AR130" i="2" s="1"/>
  <c r="AK3" i="2"/>
  <c r="AK492" i="2"/>
  <c r="AK67" i="2"/>
  <c r="AR67" i="2" s="1"/>
  <c r="AK166" i="2"/>
  <c r="AK322" i="2"/>
  <c r="AR322" i="2" s="1"/>
  <c r="AK228" i="2"/>
  <c r="AR228" i="2" s="1"/>
  <c r="AK491" i="2"/>
  <c r="AR491" i="2" s="1"/>
  <c r="AK724" i="2"/>
  <c r="AR724" i="2" s="1"/>
  <c r="AK373" i="2"/>
  <c r="AR373" i="2" s="1"/>
  <c r="AK187" i="2"/>
  <c r="AK248" i="2"/>
  <c r="AK66" i="2"/>
  <c r="AK474" i="2"/>
  <c r="AR474" i="2" s="1"/>
  <c r="AK180" i="2"/>
  <c r="AK220" i="2"/>
  <c r="AK273" i="2"/>
  <c r="AR273" i="2" s="1"/>
  <c r="AK681" i="2"/>
  <c r="AR681" i="2" s="1"/>
  <c r="AK31" i="2"/>
  <c r="AK541" i="2"/>
  <c r="AR541" i="2" s="1"/>
  <c r="AK447" i="2"/>
  <c r="AR447" i="2" s="1"/>
  <c r="AK364" i="2"/>
  <c r="AR364" i="2" s="1"/>
  <c r="AK92" i="2"/>
  <c r="AK118" i="2"/>
  <c r="AK156" i="2"/>
  <c r="AK623" i="2"/>
  <c r="AR623" i="2" s="1"/>
  <c r="AK97" i="2"/>
  <c r="AR97" i="2" s="1"/>
  <c r="AK179" i="2"/>
  <c r="AR179" i="2" s="1"/>
  <c r="AK563" i="2"/>
  <c r="AR563" i="2" s="1"/>
  <c r="AK298" i="2"/>
  <c r="AR298" i="2" s="1"/>
  <c r="AK95" i="2"/>
  <c r="AR95" i="2" s="1"/>
  <c r="AK308" i="2"/>
  <c r="AR308" i="2" s="1"/>
  <c r="AK408" i="2"/>
  <c r="AR408" i="2" s="1"/>
  <c r="AK362" i="2"/>
  <c r="AR362" i="2" s="1"/>
  <c r="AK6" i="2"/>
  <c r="AK604" i="2"/>
  <c r="AR604" i="2" s="1"/>
  <c r="AK164" i="2"/>
  <c r="AK347" i="2"/>
  <c r="AR347" i="2" s="1"/>
  <c r="AK109" i="2"/>
  <c r="AR109" i="2" s="1"/>
  <c r="AK283" i="2"/>
  <c r="AR283" i="2" s="1"/>
  <c r="AK323" i="2"/>
  <c r="AR323" i="2" s="1"/>
  <c r="AK137" i="2"/>
  <c r="AK434" i="2"/>
  <c r="AR434" i="2" s="1"/>
  <c r="AK145" i="2"/>
  <c r="AR145" i="2" s="1"/>
  <c r="AK209" i="2"/>
  <c r="AR209" i="2" s="1"/>
  <c r="AK325" i="2"/>
  <c r="AR325" i="2" s="1"/>
  <c r="AK269" i="2"/>
  <c r="AR269" i="2" s="1"/>
  <c r="AK114" i="2"/>
  <c r="AK2" i="2"/>
  <c r="AK538" i="2"/>
  <c r="AR538" i="2" s="1"/>
  <c r="AK555" i="2"/>
  <c r="AR555" i="2" s="1"/>
  <c r="AK32" i="2"/>
  <c r="AK68" i="2"/>
  <c r="AK62" i="2"/>
  <c r="AK100" i="2"/>
  <c r="AR100" i="2" s="1"/>
  <c r="AK558" i="2"/>
  <c r="AR558" i="2" s="1"/>
  <c r="AK151" i="2"/>
  <c r="AR151" i="2" s="1"/>
  <c r="AK450" i="2"/>
  <c r="AR450" i="2" s="1"/>
  <c r="AK504" i="2"/>
  <c r="AR504" i="2" s="1"/>
  <c r="AK24" i="2"/>
  <c r="AR24" i="2" s="1"/>
  <c r="AK122" i="2"/>
  <c r="AK615" i="2"/>
  <c r="AR615" i="2" s="1"/>
  <c r="AK131" i="2"/>
  <c r="AR131" i="2" s="1"/>
  <c r="AK691" i="2"/>
  <c r="AR691" i="2" s="1"/>
  <c r="AK79" i="2"/>
  <c r="AR79" i="2" s="1"/>
  <c r="AK671" i="2"/>
  <c r="AR671" i="2" s="1"/>
  <c r="AK89" i="2"/>
  <c r="AK638" i="2"/>
  <c r="AR638" i="2" s="1"/>
  <c r="AK132" i="2"/>
  <c r="AR132" i="2" s="1"/>
  <c r="AK506" i="2"/>
  <c r="AR506" i="2" s="1"/>
  <c r="AK264" i="2"/>
  <c r="AR264" i="2" s="1"/>
  <c r="AK189" i="2"/>
  <c r="AK321" i="2"/>
  <c r="AR321" i="2" s="1"/>
  <c r="AK34" i="2"/>
  <c r="AK467" i="2"/>
  <c r="AR467" i="2" s="1"/>
  <c r="AK8" i="2"/>
  <c r="AK159" i="2"/>
  <c r="AK185" i="2"/>
  <c r="AR185" i="2" s="1"/>
  <c r="AK306" i="2"/>
  <c r="AR306" i="2" s="1"/>
  <c r="AK374" i="2"/>
  <c r="AR374" i="2" s="1"/>
  <c r="AK701" i="2"/>
  <c r="AR701" i="2" s="1"/>
  <c r="AK560" i="2"/>
  <c r="AR560" i="2" s="1"/>
  <c r="AK72" i="2"/>
  <c r="AK351" i="2"/>
  <c r="AR351" i="2" s="1"/>
  <c r="AK259" i="2"/>
  <c r="AR259" i="2" s="1"/>
  <c r="AK728" i="2"/>
  <c r="AR728" i="2" s="1"/>
  <c r="AK484" i="2"/>
  <c r="AR484" i="2" s="1"/>
  <c r="AK611" i="2"/>
  <c r="AR611" i="2" s="1"/>
  <c r="AK177" i="2"/>
  <c r="AR177" i="2" s="1"/>
  <c r="AK69" i="2"/>
  <c r="AR69" i="2" s="1"/>
  <c r="AK102" i="2"/>
  <c r="AR102" i="2" s="1"/>
  <c r="AK550" i="2"/>
  <c r="AR550" i="2" s="1"/>
  <c r="AK133" i="2"/>
  <c r="AK22" i="2"/>
  <c r="AK438" i="2"/>
  <c r="AR438" i="2" s="1"/>
  <c r="AK154" i="2"/>
  <c r="AK501" i="2"/>
  <c r="AR501" i="2" s="1"/>
  <c r="AK423" i="2"/>
  <c r="AR423" i="2" s="1"/>
  <c r="AK85" i="2"/>
  <c r="AK493" i="2"/>
  <c r="AR493" i="2" s="1"/>
  <c r="AK4" i="2"/>
  <c r="AR4" i="2" s="1"/>
  <c r="AK232" i="2"/>
  <c r="AR232" i="2" s="1"/>
  <c r="AK59" i="2"/>
  <c r="AR59" i="2" s="1"/>
  <c r="AK670" i="2"/>
  <c r="AR670" i="2" s="1"/>
  <c r="AK559" i="2"/>
  <c r="AR559" i="2" s="1"/>
  <c r="AK138" i="2"/>
  <c r="AR138" i="2" s="1"/>
  <c r="AK135" i="2"/>
  <c r="AK573" i="2"/>
  <c r="AR573" i="2" s="1"/>
  <c r="AK15" i="2"/>
  <c r="AR15" i="2" s="1"/>
  <c r="AK319" i="2"/>
  <c r="AR319" i="2" s="1"/>
  <c r="AK568" i="2"/>
  <c r="AR568" i="2" s="1"/>
  <c r="AK366" i="2"/>
  <c r="AR366" i="2" s="1"/>
  <c r="AK11" i="2"/>
  <c r="AK233" i="2"/>
  <c r="AR233" i="2" s="1"/>
  <c r="AK476" i="2"/>
  <c r="AR476" i="2" s="1"/>
  <c r="AK161" i="2"/>
  <c r="AR161" i="2" s="1"/>
  <c r="AK697" i="2"/>
  <c r="AR697" i="2" s="1"/>
  <c r="AK675" i="2"/>
  <c r="AR675" i="2" s="1"/>
  <c r="AK694" i="2"/>
  <c r="AR694" i="2" s="1"/>
  <c r="AK293" i="2"/>
  <c r="AR293" i="2" s="1"/>
  <c r="AK141" i="2"/>
  <c r="AR141" i="2" s="1"/>
  <c r="AK222" i="2"/>
  <c r="AR222" i="2" s="1"/>
  <c r="AK551" i="2"/>
  <c r="AR551" i="2" s="1"/>
  <c r="AK580" i="2"/>
  <c r="AR580" i="2" s="1"/>
  <c r="AK23" i="2"/>
  <c r="AK659" i="2"/>
  <c r="AR659" i="2" s="1"/>
  <c r="AK439" i="2"/>
  <c r="AR439" i="2" s="1"/>
  <c r="AK395" i="2"/>
  <c r="AK115" i="2"/>
  <c r="AK318" i="2"/>
  <c r="AR318" i="2" s="1"/>
  <c r="AK663" i="2"/>
  <c r="AR663" i="2" s="1"/>
  <c r="AK16" i="2"/>
  <c r="AK296" i="2"/>
  <c r="AR296" i="2" s="1"/>
  <c r="AK539" i="2"/>
  <c r="AR539" i="2" s="1"/>
  <c r="AK217" i="2"/>
  <c r="AR217" i="2" s="1"/>
  <c r="AK597" i="2"/>
  <c r="AR597" i="2" s="1"/>
  <c r="AK36" i="2"/>
  <c r="AR36" i="2" s="1"/>
  <c r="AK171" i="2"/>
  <c r="AK488" i="2"/>
  <c r="AR488" i="2" s="1"/>
  <c r="AK470" i="2"/>
  <c r="AR470" i="2" s="1"/>
  <c r="AK74" i="2"/>
  <c r="AK625" i="2"/>
  <c r="AR625" i="2" s="1"/>
  <c r="AK178" i="2"/>
  <c r="AR178" i="2" s="1"/>
  <c r="AK531" i="2"/>
  <c r="AR531" i="2" s="1"/>
  <c r="AK210" i="2"/>
  <c r="AK266" i="2"/>
  <c r="AK48" i="2"/>
  <c r="AR48" i="2" s="1"/>
  <c r="AK265" i="2"/>
  <c r="AR265" i="2" s="1"/>
  <c r="AK165" i="2"/>
  <c r="AR165" i="2" s="1"/>
  <c r="AK7" i="2"/>
  <c r="AK116" i="2"/>
  <c r="AK536" i="2"/>
  <c r="AR536" i="2" s="1"/>
  <c r="AK734" i="2"/>
  <c r="AR734" i="2" s="1"/>
  <c r="AK380" i="2"/>
  <c r="AR380" i="2" s="1"/>
  <c r="AK195" i="2"/>
  <c r="AR195" i="2" s="1"/>
  <c r="AK9" i="2"/>
  <c r="AK682" i="2"/>
  <c r="AR682" i="2" s="1"/>
  <c r="AK425" i="2"/>
  <c r="AR425" i="2" s="1"/>
  <c r="AK117" i="2"/>
  <c r="AK489" i="2"/>
  <c r="AR489" i="2" s="1"/>
  <c r="AK498" i="2"/>
  <c r="AR498" i="2" s="1"/>
  <c r="AK612" i="2"/>
  <c r="AR612" i="2" s="1"/>
  <c r="AK698" i="2"/>
  <c r="AR698" i="2" s="1"/>
  <c r="AK281" i="2"/>
  <c r="AR281" i="2" s="1"/>
  <c r="AK61" i="2"/>
  <c r="AR61" i="2" s="1"/>
  <c r="AK576" i="2"/>
  <c r="AR576" i="2" s="1"/>
  <c r="AK664" i="2"/>
  <c r="AR664" i="2" s="1"/>
  <c r="AK203" i="2"/>
  <c r="AR203" i="2" s="1"/>
  <c r="AK147" i="2"/>
  <c r="AK10" i="2"/>
  <c r="AK361" i="2"/>
  <c r="AR361" i="2" s="1"/>
  <c r="AK14" i="2"/>
  <c r="AK199" i="2"/>
  <c r="AK457" i="2"/>
  <c r="AR457" i="2" s="1"/>
  <c r="AK547" i="2"/>
  <c r="AR547" i="2" s="1"/>
  <c r="AK25" i="2"/>
  <c r="AK106" i="2"/>
  <c r="AK255" i="2"/>
  <c r="AR255" i="2" s="1"/>
  <c r="AK658" i="2"/>
  <c r="AR658" i="2" s="1"/>
  <c r="AK549" i="2"/>
  <c r="AR549" i="2" s="1"/>
  <c r="AK267" i="2"/>
  <c r="AK19" i="2"/>
  <c r="AK272" i="2"/>
  <c r="AK650" i="2"/>
  <c r="AR650" i="2" s="1"/>
  <c r="AK226" i="2"/>
  <c r="AR226" i="2" s="1"/>
  <c r="AK398" i="2"/>
  <c r="AR398" i="2" s="1"/>
  <c r="AK460" i="2"/>
  <c r="AR460" i="2" s="1"/>
  <c r="AK262" i="2"/>
  <c r="AK430" i="2"/>
  <c r="AR430" i="2" s="1"/>
  <c r="AK119" i="2"/>
  <c r="AR119" i="2" s="1"/>
  <c r="AK412" i="2"/>
  <c r="AK657" i="2"/>
  <c r="AR657" i="2" s="1"/>
  <c r="AK80" i="2"/>
  <c r="AR80" i="2" s="1"/>
  <c r="AK98" i="2"/>
  <c r="AR98" i="2" s="1"/>
  <c r="AK479" i="2"/>
  <c r="AR479" i="2" s="1"/>
  <c r="AK720" i="2"/>
  <c r="AR720" i="2" s="1"/>
  <c r="AK246" i="2"/>
  <c r="AR246" i="2" s="1"/>
  <c r="AK508" i="2"/>
  <c r="AR508" i="2" s="1"/>
  <c r="AK234" i="2"/>
  <c r="AR234" i="2" s="1"/>
  <c r="AK636" i="2"/>
  <c r="AR636" i="2" s="1"/>
  <c r="AK21" i="2"/>
  <c r="AR21" i="2" s="1"/>
  <c r="AK197" i="2"/>
  <c r="AR197" i="2" s="1"/>
  <c r="AK727" i="2"/>
  <c r="AR727" i="2" s="1"/>
  <c r="AK326" i="2"/>
  <c r="AR326" i="2" s="1"/>
  <c r="AK252" i="2"/>
  <c r="AR252" i="2" s="1"/>
  <c r="AK257" i="2"/>
  <c r="AK661" i="2"/>
  <c r="AR661" i="2" s="1"/>
  <c r="AK480" i="2"/>
  <c r="AR480" i="2" s="1"/>
  <c r="AK577" i="2"/>
  <c r="AR577" i="2" s="1"/>
  <c r="AK235" i="2"/>
  <c r="AR235" i="2" s="1"/>
  <c r="AK578" i="2"/>
  <c r="AR578" i="2" s="1"/>
  <c r="AK669" i="2"/>
  <c r="AR669" i="2" s="1"/>
  <c r="AK337" i="2"/>
  <c r="AR337" i="2" s="1"/>
  <c r="AK609" i="2"/>
  <c r="AR609" i="2" s="1"/>
  <c r="AK357" i="2"/>
  <c r="AR357" i="2" s="1"/>
  <c r="AK634" i="2"/>
  <c r="AR634" i="2" s="1"/>
  <c r="AK120" i="2"/>
  <c r="AR120" i="2" s="1"/>
  <c r="AK458" i="2"/>
  <c r="AR458" i="2" s="1"/>
  <c r="AK333" i="2"/>
  <c r="AR333" i="2" s="1"/>
  <c r="AK564" i="2"/>
  <c r="AR564" i="2" s="1"/>
  <c r="AK239" i="2"/>
  <c r="AK528" i="2"/>
  <c r="AR528" i="2" s="1"/>
  <c r="AK57" i="2"/>
  <c r="AK544" i="2"/>
  <c r="AR544" i="2" s="1"/>
  <c r="AK77" i="2"/>
  <c r="AK713" i="2"/>
  <c r="AR713" i="2" s="1"/>
  <c r="AK330" i="2"/>
  <c r="AR330" i="2" s="1"/>
  <c r="AK431" i="2"/>
  <c r="AR431" i="2" s="1"/>
  <c r="AK81" i="2"/>
  <c r="AK41" i="2"/>
  <c r="AR41" i="2" s="1"/>
  <c r="AK719" i="2"/>
  <c r="AR719" i="2" s="1"/>
  <c r="AK653" i="2"/>
  <c r="AR653" i="2" s="1"/>
  <c r="AK616" i="2"/>
  <c r="AR616" i="2" s="1"/>
  <c r="AK50" i="2"/>
  <c r="AR50" i="2" s="1"/>
  <c r="AK250" i="2"/>
  <c r="AK143" i="2"/>
  <c r="AR143" i="2" s="1"/>
  <c r="AK716" i="2"/>
  <c r="AR716" i="2" s="1"/>
  <c r="AK584" i="2"/>
  <c r="AR584" i="2" s="1"/>
  <c r="AK574" i="2"/>
  <c r="AR574" i="2" s="1"/>
  <c r="AK421" i="2"/>
  <c r="AR421" i="2" s="1"/>
  <c r="AK435" i="2"/>
  <c r="AR435" i="2" s="1"/>
  <c r="AK358" i="2"/>
  <c r="AR358" i="2" s="1"/>
  <c r="AK606" i="2"/>
  <c r="AR606" i="2" s="1"/>
  <c r="AK256" i="2"/>
  <c r="AR256" i="2" s="1"/>
  <c r="AK18" i="2"/>
  <c r="AK277" i="2"/>
  <c r="AR277" i="2" s="1"/>
  <c r="AK355" i="2"/>
  <c r="AR355" i="2" s="1"/>
  <c r="AK471" i="2"/>
  <c r="AR471" i="2" s="1"/>
  <c r="AK672" i="2"/>
  <c r="AR672" i="2" s="1"/>
  <c r="AK260" i="2"/>
  <c r="AR260" i="2" s="1"/>
  <c r="AK524" i="2"/>
  <c r="AR524" i="2" s="1"/>
  <c r="AK134" i="2"/>
  <c r="AR134" i="2" s="1"/>
  <c r="AK359" i="2"/>
  <c r="AR359" i="2" s="1"/>
  <c r="AK413" i="2"/>
  <c r="AR413" i="2" s="1"/>
  <c r="AK525" i="2"/>
  <c r="AR525" i="2" s="1"/>
  <c r="AK548" i="2"/>
  <c r="AR548" i="2" s="1"/>
  <c r="AK592" i="2"/>
  <c r="AR592" i="2" s="1"/>
  <c r="AK503" i="2"/>
  <c r="AR503" i="2" s="1"/>
  <c r="AK261" i="2"/>
  <c r="AR261" i="2" s="1"/>
  <c r="AK37" i="2"/>
  <c r="AK181" i="2"/>
  <c r="AR181" i="2" s="1"/>
  <c r="AK432" i="2"/>
  <c r="AR432" i="2" s="1"/>
  <c r="AK214" i="2"/>
  <c r="AK575" i="2"/>
  <c r="AR575" i="2" s="1"/>
  <c r="AK129" i="2"/>
  <c r="AR129" i="2" s="1"/>
  <c r="AK715" i="2"/>
  <c r="AR715" i="2" s="1"/>
  <c r="AK88" i="2"/>
  <c r="AK270" i="2"/>
  <c r="AK714" i="2"/>
  <c r="AR714" i="2" s="1"/>
  <c r="AK451" i="2"/>
  <c r="AR451" i="2" s="1"/>
  <c r="AK90" i="2"/>
  <c r="AR90" i="2" s="1"/>
  <c r="AK383" i="2"/>
  <c r="AR383" i="2" s="1"/>
  <c r="AK344" i="2"/>
  <c r="AR344" i="2" s="1"/>
  <c r="AK433" i="2"/>
  <c r="AR433" i="2" s="1"/>
  <c r="AK542" i="2"/>
  <c r="AR542" i="2" s="1"/>
  <c r="AK468" i="2"/>
  <c r="AR468" i="2" s="1"/>
  <c r="AK721" i="2"/>
  <c r="AR721" i="2" s="1"/>
  <c r="AK54" i="2"/>
  <c r="AK642" i="2"/>
  <c r="AR642" i="2" s="1"/>
  <c r="AK618" i="2"/>
  <c r="AR618" i="2" s="1"/>
  <c r="AK405" i="2"/>
  <c r="AR405" i="2" s="1"/>
  <c r="AK600" i="2"/>
  <c r="AR600" i="2" s="1"/>
  <c r="AK603" i="2"/>
  <c r="AK86" i="2"/>
  <c r="AK368" i="2"/>
  <c r="AR368" i="2" s="1"/>
  <c r="AK733" i="2"/>
  <c r="AR733" i="2" s="1"/>
  <c r="AK515" i="2"/>
  <c r="AR515" i="2" s="1"/>
  <c r="AK144" i="2"/>
  <c r="AR144" i="2" s="1"/>
  <c r="AK571" i="2"/>
  <c r="AR571" i="2" s="1"/>
  <c r="AK78" i="2"/>
  <c r="AR78" i="2" s="1"/>
  <c r="AK157" i="2"/>
  <c r="AR157" i="2" s="1"/>
  <c r="AK585" i="2"/>
  <c r="AR585" i="2" s="1"/>
  <c r="AK172" i="2"/>
  <c r="AK218" i="2"/>
  <c r="AK534" i="2"/>
  <c r="AR534" i="2" s="1"/>
  <c r="AK668" i="2"/>
  <c r="AR668" i="2" s="1"/>
  <c r="AK648" i="2"/>
  <c r="AR648" i="2" s="1"/>
  <c r="AK108" i="2"/>
  <c r="AR108" i="2" s="1"/>
  <c r="AK532" i="2"/>
  <c r="AR532" i="2" s="1"/>
  <c r="AK158" i="2"/>
  <c r="AR158" i="2" s="1"/>
  <c r="AK533" i="2"/>
  <c r="AR533" i="2" s="1"/>
  <c r="AK511" i="2"/>
  <c r="AR511" i="2" s="1"/>
  <c r="AK64" i="2"/>
  <c r="AK679" i="2"/>
  <c r="AR679" i="2" s="1"/>
  <c r="AK363" i="2"/>
  <c r="AR363" i="2" s="1"/>
  <c r="AK286" i="2"/>
  <c r="AR286" i="2" s="1"/>
  <c r="AK275" i="2"/>
  <c r="AR275" i="2" s="1"/>
  <c r="AK422" i="2"/>
  <c r="AR422" i="2" s="1"/>
  <c r="AK310" i="2"/>
  <c r="AR310" i="2" s="1"/>
  <c r="AK276" i="2"/>
  <c r="AR276" i="2" s="1"/>
  <c r="AK71" i="2"/>
  <c r="AR71" i="2" s="1"/>
  <c r="AK607" i="2"/>
  <c r="AR607" i="2" s="1"/>
  <c r="AK581" i="2"/>
  <c r="AR581" i="2" s="1"/>
  <c r="AK455" i="2"/>
  <c r="AR455" i="2" s="1"/>
  <c r="AK483" i="2"/>
  <c r="AR483" i="2" s="1"/>
  <c r="AK160" i="2"/>
  <c r="AK448" i="2"/>
  <c r="AR448" i="2" s="1"/>
  <c r="AK300" i="2"/>
  <c r="AR300" i="2" s="1"/>
  <c r="AK494" i="2"/>
  <c r="AR494" i="2" s="1"/>
  <c r="AK680" i="2"/>
  <c r="AR680" i="2" s="1"/>
  <c r="AK649" i="2"/>
  <c r="AR649" i="2" s="1"/>
  <c r="AK598" i="2"/>
  <c r="AR598" i="2" s="1"/>
  <c r="AK630" i="2"/>
  <c r="AR630" i="2" s="1"/>
  <c r="AK174" i="2"/>
  <c r="AK314" i="2"/>
  <c r="AK271" i="2"/>
  <c r="AK70" i="2"/>
  <c r="AR70" i="2" s="1"/>
  <c r="AK63" i="2"/>
  <c r="AK710" i="2"/>
  <c r="AR710" i="2" s="1"/>
  <c r="AK289" i="2"/>
  <c r="AR289" i="2" s="1"/>
  <c r="AK535" i="2"/>
  <c r="AR535" i="2" s="1"/>
  <c r="AK200" i="2"/>
  <c r="AR200" i="2" s="1"/>
  <c r="AK142" i="2"/>
  <c r="AR142" i="2" s="1"/>
  <c r="AK589" i="2"/>
  <c r="AR589" i="2" s="1"/>
  <c r="AK654" i="2"/>
  <c r="AR654" i="2" s="1"/>
  <c r="AK243" i="2"/>
  <c r="AR243" i="2" s="1"/>
  <c r="AK627" i="2"/>
  <c r="AR627" i="2" s="1"/>
  <c r="AK704" i="2"/>
  <c r="AR704" i="2" s="1"/>
  <c r="AK415" i="2"/>
  <c r="AR415" i="2" s="1"/>
  <c r="AK429" i="2"/>
  <c r="AR429" i="2" s="1"/>
  <c r="AK695" i="2"/>
  <c r="AR695" i="2" s="1"/>
  <c r="AK149" i="2"/>
  <c r="AR149" i="2" s="1"/>
  <c r="AK224" i="2"/>
  <c r="AR224" i="2" s="1"/>
  <c r="AK254" i="2"/>
  <c r="AK718" i="2"/>
  <c r="AR718" i="2" s="1"/>
  <c r="AK665" i="2"/>
  <c r="AR665" i="2" s="1"/>
  <c r="AK282" i="2"/>
  <c r="AK637" i="2"/>
  <c r="AR637" i="2" s="1"/>
  <c r="AK342" i="2"/>
  <c r="AK136" i="2"/>
  <c r="AK586" i="2"/>
  <c r="AR586" i="2" s="1"/>
  <c r="AK353" i="2"/>
  <c r="AR353" i="2" s="1"/>
  <c r="AK601" i="2"/>
  <c r="AR601" i="2" s="1"/>
  <c r="AK219" i="2"/>
  <c r="AR219" i="2" s="1"/>
  <c r="AK605" i="2"/>
  <c r="AR605" i="2" s="1"/>
  <c r="AK312" i="2"/>
  <c r="AK529" i="2"/>
  <c r="AR529" i="2" s="1"/>
  <c r="AK737" i="2"/>
  <c r="AR737" i="2" s="1"/>
  <c r="AK409" i="2"/>
  <c r="AR409" i="2" s="1"/>
  <c r="AK579" i="2"/>
  <c r="AR579" i="2" s="1"/>
  <c r="AK419" i="2"/>
  <c r="AR419" i="2" s="1"/>
  <c r="AK414" i="2"/>
  <c r="AK730" i="2"/>
  <c r="AR730" i="2" s="1"/>
  <c r="AK247" i="2"/>
  <c r="AR247" i="2" s="1"/>
  <c r="AK633" i="2"/>
  <c r="AR633" i="2" s="1"/>
  <c r="AK507" i="2"/>
  <c r="AR507" i="2" s="1"/>
  <c r="AK182" i="2"/>
  <c r="AK521" i="2"/>
  <c r="AR521" i="2" s="1"/>
  <c r="AK594" i="2"/>
  <c r="AR594" i="2" s="1"/>
  <c r="AK565" i="2"/>
  <c r="AR565" i="2" s="1"/>
  <c r="AK107" i="2"/>
  <c r="AR107" i="2" s="1"/>
  <c r="AK193" i="2"/>
  <c r="AR193" i="2" s="1"/>
  <c r="AK236" i="2"/>
  <c r="AR236" i="2" s="1"/>
  <c r="AK346" i="2"/>
  <c r="AR346" i="2" s="1"/>
  <c r="AK212" i="2"/>
  <c r="AK485" i="2"/>
  <c r="AR485" i="2" s="1"/>
  <c r="AK204" i="2"/>
  <c r="AK386" i="2"/>
  <c r="AR386" i="2" s="1"/>
  <c r="AK706" i="2"/>
  <c r="AR706" i="2" s="1"/>
  <c r="AK168" i="2"/>
  <c r="AK645" i="2"/>
  <c r="AR645" i="2" s="1"/>
  <c r="AK561" i="2"/>
  <c r="AR561" i="2" s="1"/>
  <c r="AK569" i="2"/>
  <c r="AR569" i="2" s="1"/>
  <c r="AK297" i="2"/>
  <c r="AR297" i="2" s="1"/>
  <c r="AK540" i="2"/>
  <c r="AR540" i="2" s="1"/>
  <c r="AK729" i="2"/>
  <c r="AR729" i="2" s="1"/>
  <c r="AK339" i="2"/>
  <c r="AR339" i="2" s="1"/>
  <c r="AK294" i="2"/>
  <c r="AK707" i="2"/>
  <c r="AR707" i="2" s="1"/>
  <c r="AK202" i="2"/>
  <c r="AR202" i="2" s="1"/>
  <c r="AK461" i="2"/>
  <c r="AR461" i="2" s="1"/>
  <c r="AK703" i="2"/>
  <c r="AR703" i="2" s="1"/>
  <c r="AK153" i="2"/>
  <c r="AR153" i="2" s="1"/>
  <c r="AK299" i="2"/>
  <c r="AR299" i="2" s="1"/>
  <c r="AK452" i="2"/>
  <c r="AR452" i="2" s="1"/>
  <c r="AK445" i="2"/>
  <c r="AR445" i="2" s="1"/>
  <c r="AK582" i="2"/>
  <c r="AR582" i="2" s="1"/>
  <c r="AK390" i="2"/>
  <c r="AR390" i="2" s="1"/>
  <c r="AK392" i="2"/>
  <c r="AK545" i="2"/>
  <c r="AR545" i="2" s="1"/>
  <c r="AK557" i="2"/>
  <c r="AR557" i="2" s="1"/>
  <c r="AK341" i="2"/>
  <c r="AK570" i="2"/>
  <c r="AR570" i="2" s="1"/>
  <c r="AK469" i="2"/>
  <c r="AR469" i="2" s="1"/>
  <c r="AK184" i="2"/>
  <c r="AR184" i="2" s="1"/>
  <c r="AK619" i="2"/>
  <c r="AR619" i="2" s="1"/>
  <c r="AK369" i="2"/>
  <c r="AR369" i="2" s="1"/>
  <c r="AK290" i="2"/>
  <c r="AR290" i="2" s="1"/>
  <c r="AK684" i="2"/>
  <c r="AR684" i="2" s="1"/>
  <c r="AK213" i="2"/>
  <c r="AR213" i="2" s="1"/>
  <c r="AK332" i="2"/>
  <c r="AR332" i="2" s="1"/>
  <c r="AK613" i="2"/>
  <c r="AR613" i="2" s="1"/>
  <c r="AK688" i="2"/>
  <c r="AR688" i="2" s="1"/>
  <c r="AK513" i="2"/>
  <c r="AR513" i="2" s="1"/>
  <c r="AK686" i="2"/>
  <c r="AR686" i="2" s="1"/>
  <c r="AK632" i="2"/>
  <c r="AR632" i="2" s="1"/>
  <c r="AK735" i="2"/>
  <c r="AR735" i="2" s="1"/>
  <c r="AK291" i="2"/>
  <c r="AR291" i="2" s="1"/>
  <c r="AK685" i="2"/>
  <c r="AR685" i="2" s="1"/>
  <c r="AK517" i="2"/>
  <c r="AR517" i="2" s="1"/>
  <c r="AK666" i="2"/>
  <c r="AR666" i="2" s="1"/>
  <c r="AK588" i="2"/>
  <c r="AR588" i="2" s="1"/>
  <c r="AK656" i="2"/>
  <c r="AR656" i="2" s="1"/>
  <c r="AK692" i="2"/>
  <c r="AR692" i="2" s="1"/>
  <c r="AK519" i="2"/>
  <c r="AR519" i="2" s="1"/>
  <c r="AK446" i="2"/>
  <c r="AR446" i="2" s="1"/>
  <c r="AK726" i="2"/>
  <c r="AR726" i="2" s="1"/>
  <c r="AK617" i="2"/>
  <c r="AR617" i="2" s="1"/>
  <c r="AK465" i="2"/>
  <c r="AR465" i="2" s="1"/>
  <c r="AK693" i="2"/>
  <c r="AR693" i="2" s="1"/>
  <c r="AK725" i="2"/>
  <c r="AR725" i="2" s="1"/>
  <c r="AK687" i="2"/>
  <c r="AR687" i="2" s="1"/>
  <c r="AK643" i="2"/>
  <c r="AR643" i="2" s="1"/>
  <c r="AK705" i="2"/>
  <c r="AR705" i="2" s="1"/>
  <c r="AK702" i="2"/>
  <c r="AR702" i="2" s="1"/>
  <c r="AK689" i="2"/>
  <c r="AR689" i="2" s="1"/>
  <c r="AK723" i="2"/>
  <c r="AR723" i="2" s="1"/>
  <c r="AK635" i="2"/>
  <c r="AR635" i="2" s="1"/>
  <c r="AK708" i="2"/>
  <c r="AR708" i="2" s="1"/>
  <c r="AK732" i="2"/>
  <c r="AR732" i="2" s="1"/>
  <c r="AK738" i="2"/>
  <c r="AR738" i="2" s="1"/>
  <c r="AH626" i="2"/>
  <c r="AH454" i="2"/>
  <c r="AH456" i="2"/>
  <c r="AH113" i="2"/>
  <c r="AH188" i="2"/>
  <c r="AH372" i="2"/>
  <c r="AH280" i="2"/>
  <c r="AH285" i="2"/>
  <c r="AH595" i="2"/>
  <c r="AH562" i="2"/>
  <c r="AH278" i="2"/>
  <c r="AH206" i="2"/>
  <c r="AH103" i="2"/>
  <c r="AH641" i="2"/>
  <c r="AH47" i="2"/>
  <c r="AH427" i="2"/>
  <c r="AH205" i="2"/>
  <c r="AH593" i="2"/>
  <c r="AH572" i="2"/>
  <c r="AH317" i="2"/>
  <c r="AH387" i="2"/>
  <c r="AH173" i="2"/>
  <c r="AH367" i="2"/>
  <c r="AH553" i="2"/>
  <c r="AH522" i="2"/>
  <c r="AH194" i="2"/>
  <c r="AH146" i="2"/>
  <c r="AH110" i="2"/>
  <c r="AH639" i="2"/>
  <c r="AH389" i="2"/>
  <c r="AH621" i="2"/>
  <c r="AH477" i="2"/>
  <c r="AH17" i="2"/>
  <c r="AH84" i="2"/>
  <c r="AH717" i="2"/>
  <c r="AH711" i="2"/>
  <c r="AH385" i="2"/>
  <c r="AH651" i="2"/>
  <c r="AH99" i="2"/>
  <c r="AH444" i="2"/>
  <c r="AH478" i="2"/>
  <c r="AH315" i="2"/>
  <c r="AH150" i="2"/>
  <c r="AH502" i="2"/>
  <c r="AH240" i="2"/>
  <c r="AH462" i="2"/>
  <c r="AH591" i="2"/>
  <c r="AH311" i="2"/>
  <c r="AH316" i="2"/>
  <c r="AH499" i="2"/>
  <c r="AH303" i="2"/>
  <c r="AH227" i="2"/>
  <c r="AH196" i="2"/>
  <c r="AH211" i="2"/>
  <c r="AH244" i="2"/>
  <c r="AH690" i="2"/>
  <c r="AH475" i="2"/>
  <c r="AH510" i="2"/>
  <c r="AH406" i="2"/>
  <c r="AH505" i="2"/>
  <c r="AH284" i="2"/>
  <c r="AH221" i="2"/>
  <c r="AH328" i="2"/>
  <c r="AH241" i="2"/>
  <c r="AH418" i="2"/>
  <c r="AH349" i="2"/>
  <c r="AH516" i="2"/>
  <c r="AH583" i="2"/>
  <c r="AH382" i="2"/>
  <c r="AH378" i="2"/>
  <c r="AH377" i="2"/>
  <c r="AH556" i="2"/>
  <c r="AH170" i="2"/>
  <c r="AH207" i="2"/>
  <c r="AH169" i="2"/>
  <c r="AH223" i="2"/>
  <c r="AH35" i="2"/>
  <c r="AH73" i="2"/>
  <c r="AH167" i="2"/>
  <c r="AH139" i="2"/>
  <c r="AH215" i="2"/>
  <c r="AH514" i="2"/>
  <c r="AH175" i="2"/>
  <c r="AH313" i="2"/>
  <c r="AH379" i="2"/>
  <c r="AH38" i="2"/>
  <c r="AH126" i="2"/>
  <c r="AH263" i="2"/>
  <c r="AH334" i="2"/>
  <c r="AH518" i="2"/>
  <c r="AH393" i="2"/>
  <c r="AH441" i="2"/>
  <c r="AH140" i="2"/>
  <c r="AH340" i="2"/>
  <c r="AH327" i="2"/>
  <c r="AH75" i="2"/>
  <c r="AH622" i="2"/>
  <c r="AH124" i="2"/>
  <c r="AH26" i="2"/>
  <c r="AH253" i="2"/>
  <c r="AH667" i="2"/>
  <c r="AH610" i="2"/>
  <c r="AH375" i="2"/>
  <c r="AH512" i="2"/>
  <c r="AH42" i="2"/>
  <c r="AH404" i="2"/>
  <c r="AH43" i="2"/>
  <c r="AH191" i="2"/>
  <c r="AH331" i="2"/>
  <c r="AH384" i="2"/>
  <c r="AH40" i="2"/>
  <c r="AH416" i="2"/>
  <c r="AH370" i="2"/>
  <c r="AH65" i="2"/>
  <c r="AH28" i="2"/>
  <c r="AH305" i="2"/>
  <c r="AH350" i="2"/>
  <c r="AH111" i="2"/>
  <c r="AH304" i="2"/>
  <c r="AH251" i="2"/>
  <c r="AH537" i="2"/>
  <c r="AH722" i="2"/>
  <c r="AH127" i="2"/>
  <c r="AH329" i="2"/>
  <c r="AH287" i="2"/>
  <c r="AH225" i="2"/>
  <c r="AH731" i="2"/>
  <c r="AH104" i="2"/>
  <c r="AH12" i="2"/>
  <c r="AH352" i="2"/>
  <c r="AH231" i="2"/>
  <c r="AH245" i="2"/>
  <c r="AH302" i="2"/>
  <c r="AH410" i="2"/>
  <c r="AH644" i="2"/>
  <c r="AH712" i="2"/>
  <c r="AH631" i="2"/>
  <c r="AH482" i="2"/>
  <c r="AH399" i="2"/>
  <c r="AH662" i="2"/>
  <c r="AH237" i="2"/>
  <c r="AH20" i="2"/>
  <c r="AH360" i="2"/>
  <c r="AH397" i="2"/>
  <c r="AH121" i="2"/>
  <c r="AH472" i="2"/>
  <c r="AH596" i="2"/>
  <c r="AH190" i="2"/>
  <c r="AH411" i="2"/>
  <c r="AH526" i="2"/>
  <c r="AH437" i="2"/>
  <c r="AH148" i="2"/>
  <c r="AH402" i="2"/>
  <c r="AH394" i="2"/>
  <c r="AH487" i="2"/>
  <c r="AH677" i="2"/>
  <c r="AH274" i="2"/>
  <c r="AH208" i="2"/>
  <c r="AH27" i="2"/>
  <c r="AH216" i="2"/>
  <c r="AH486" i="2"/>
  <c r="AH608" i="2"/>
  <c r="AH496" i="2"/>
  <c r="AH60" i="2"/>
  <c r="AH466" i="2"/>
  <c r="AH51" i="2"/>
  <c r="AH123" i="2"/>
  <c r="AH628" i="2"/>
  <c r="AH301" i="2"/>
  <c r="AH543" i="2"/>
  <c r="AH391" i="2"/>
  <c r="AH523" i="2"/>
  <c r="AH292" i="2"/>
  <c r="AH242" i="2"/>
  <c r="AH546" i="2"/>
  <c r="AH201" i="2"/>
  <c r="AH82" i="2"/>
  <c r="AH453" i="2"/>
  <c r="AH629" i="2"/>
  <c r="AH13" i="2"/>
  <c r="AH554" i="2"/>
  <c r="AH736" i="2"/>
  <c r="AH620" i="2"/>
  <c r="AH696" i="2"/>
  <c r="AH660" i="2"/>
  <c r="AH371" i="2"/>
  <c r="AH614" i="2"/>
  <c r="AH53" i="2"/>
  <c r="AH356" i="2"/>
  <c r="AH655" i="2"/>
  <c r="AH176" i="2"/>
  <c r="AH198" i="2"/>
  <c r="AH587" i="2"/>
  <c r="AH258" i="2"/>
  <c r="AH44" i="2"/>
  <c r="AH673" i="2"/>
  <c r="AH46" i="2"/>
  <c r="AH509" i="2"/>
  <c r="AH417" i="2"/>
  <c r="AH443" i="2"/>
  <c r="AH238" i="2"/>
  <c r="AH602" i="2"/>
  <c r="AH403" i="2"/>
  <c r="AH424" i="2"/>
  <c r="AH647" i="2"/>
  <c r="AH449" i="2"/>
  <c r="AH376" i="2"/>
  <c r="AH683" i="2"/>
  <c r="AH268" i="2"/>
  <c r="AH49" i="2"/>
  <c r="AH676" i="2"/>
  <c r="AH52" i="2"/>
  <c r="AH5" i="2"/>
  <c r="AH155" i="2"/>
  <c r="AH490" i="2"/>
  <c r="AH407" i="2"/>
  <c r="AH640" i="2"/>
  <c r="AH295" i="2"/>
  <c r="AH288" i="2"/>
  <c r="AH230" i="2"/>
  <c r="AH96" i="2"/>
  <c r="AH495" i="2"/>
  <c r="AH324" i="2"/>
  <c r="AH229" i="2"/>
  <c r="AH186" i="2"/>
  <c r="AH530" i="2"/>
  <c r="AH338" i="2"/>
  <c r="AH365" i="2"/>
  <c r="AH624" i="2"/>
  <c r="AH105" i="2"/>
  <c r="AH309" i="2"/>
  <c r="AH192" i="2"/>
  <c r="AH464" i="2"/>
  <c r="AH94" i="2"/>
  <c r="AH39" i="2"/>
  <c r="AH436" i="2"/>
  <c r="AH93" i="2"/>
  <c r="AH500" i="2"/>
  <c r="AH336" i="2"/>
  <c r="AH678" i="2"/>
  <c r="AH420" i="2"/>
  <c r="AH279" i="2"/>
  <c r="AH463" i="2"/>
  <c r="AH101" i="2"/>
  <c r="AH33" i="2"/>
  <c r="AH440" i="2"/>
  <c r="AH45" i="2"/>
  <c r="AH249" i="2"/>
  <c r="AH29" i="2"/>
  <c r="AH388" i="2"/>
  <c r="AH76" i="2"/>
  <c r="AH674" i="2"/>
  <c r="AH320" i="2"/>
  <c r="AH335" i="2"/>
  <c r="AH56" i="2"/>
  <c r="AH652" i="2"/>
  <c r="AH348" i="2"/>
  <c r="AH381" i="2"/>
  <c r="AH567" i="2"/>
  <c r="AH128" i="2"/>
  <c r="AH700" i="2"/>
  <c r="AH590" i="2"/>
  <c r="AH307" i="2"/>
  <c r="AH162" i="2"/>
  <c r="AH83" i="2"/>
  <c r="AH699" i="2"/>
  <c r="AH527" i="2"/>
  <c r="AH566" i="2"/>
  <c r="AH343" i="2"/>
  <c r="AH428" i="2"/>
  <c r="AH354" i="2"/>
  <c r="AH481" i="2"/>
  <c r="AH497" i="2"/>
  <c r="AH442" i="2"/>
  <c r="AH473" i="2"/>
  <c r="AH459" i="2"/>
  <c r="AH163" i="2"/>
  <c r="AH709" i="2"/>
  <c r="AH401" i="2"/>
  <c r="AH396" i="2"/>
  <c r="AH520" i="2"/>
  <c r="AH112" i="2"/>
  <c r="AH400" i="2"/>
  <c r="AH125" i="2"/>
  <c r="AH345" i="2"/>
  <c r="AH55" i="2"/>
  <c r="AH152" i="2"/>
  <c r="AH58" i="2"/>
  <c r="AH91" i="2"/>
  <c r="AH30" i="2"/>
  <c r="AH426" i="2"/>
  <c r="AH87" i="2"/>
  <c r="AH552" i="2"/>
  <c r="AH646" i="2"/>
  <c r="AH183" i="2"/>
  <c r="AH599" i="2"/>
  <c r="AH130" i="2"/>
  <c r="AH3" i="2"/>
  <c r="AH492" i="2"/>
  <c r="AH67" i="2"/>
  <c r="AH166" i="2"/>
  <c r="AH322" i="2"/>
  <c r="AH228" i="2"/>
  <c r="AH491" i="2"/>
  <c r="AH724" i="2"/>
  <c r="AH373" i="2"/>
  <c r="AH187" i="2"/>
  <c r="AH248" i="2"/>
  <c r="AH66" i="2"/>
  <c r="AH474" i="2"/>
  <c r="AH180" i="2"/>
  <c r="AH220" i="2"/>
  <c r="AH273" i="2"/>
  <c r="AH681" i="2"/>
  <c r="AH31" i="2"/>
  <c r="AH541" i="2"/>
  <c r="AH447" i="2"/>
  <c r="AH364" i="2"/>
  <c r="AH92" i="2"/>
  <c r="AH118" i="2"/>
  <c r="AH156" i="2"/>
  <c r="AH623" i="2"/>
  <c r="AH97" i="2"/>
  <c r="AH179" i="2"/>
  <c r="AH563" i="2"/>
  <c r="AH298" i="2"/>
  <c r="AH95" i="2"/>
  <c r="AH308" i="2"/>
  <c r="AH408" i="2"/>
  <c r="AH362" i="2"/>
  <c r="AH6" i="2"/>
  <c r="AH604" i="2"/>
  <c r="AH164" i="2"/>
  <c r="AH347" i="2"/>
  <c r="AH109" i="2"/>
  <c r="AH283" i="2"/>
  <c r="AH323" i="2"/>
  <c r="AH137" i="2"/>
  <c r="AH434" i="2"/>
  <c r="AH145" i="2"/>
  <c r="AH209" i="2"/>
  <c r="AH325" i="2"/>
  <c r="AH269" i="2"/>
  <c r="AH114" i="2"/>
  <c r="AH2" i="2"/>
  <c r="AH538" i="2"/>
  <c r="AH555" i="2"/>
  <c r="AH32" i="2"/>
  <c r="AH68" i="2"/>
  <c r="AH62" i="2"/>
  <c r="AH100" i="2"/>
  <c r="AH558" i="2"/>
  <c r="AH151" i="2"/>
  <c r="AH450" i="2"/>
  <c r="AH504" i="2"/>
  <c r="AH24" i="2"/>
  <c r="AH122" i="2"/>
  <c r="AH615" i="2"/>
  <c r="AH131" i="2"/>
  <c r="AH691" i="2"/>
  <c r="AH79" i="2"/>
  <c r="AH671" i="2"/>
  <c r="AH89" i="2"/>
  <c r="AH638" i="2"/>
  <c r="AH132" i="2"/>
  <c r="AH506" i="2"/>
  <c r="AH264" i="2"/>
  <c r="AH189" i="2"/>
  <c r="AH321" i="2"/>
  <c r="AH34" i="2"/>
  <c r="AH467" i="2"/>
  <c r="AH8" i="2"/>
  <c r="AH159" i="2"/>
  <c r="AH185" i="2"/>
  <c r="AH306" i="2"/>
  <c r="AH374" i="2"/>
  <c r="AH701" i="2"/>
  <c r="AH560" i="2"/>
  <c r="AH72" i="2"/>
  <c r="AH351" i="2"/>
  <c r="AH259" i="2"/>
  <c r="AH728" i="2"/>
  <c r="AH484" i="2"/>
  <c r="AH611" i="2"/>
  <c r="AH177" i="2"/>
  <c r="AH69" i="2"/>
  <c r="AH102" i="2"/>
  <c r="AH550" i="2"/>
  <c r="AH133" i="2"/>
  <c r="AH22" i="2"/>
  <c r="AH438" i="2"/>
  <c r="AH154" i="2"/>
  <c r="AH501" i="2"/>
  <c r="AH423" i="2"/>
  <c r="AH85" i="2"/>
  <c r="AH493" i="2"/>
  <c r="AH4" i="2"/>
  <c r="AH232" i="2"/>
  <c r="AH59" i="2"/>
  <c r="AH670" i="2"/>
  <c r="AH559" i="2"/>
  <c r="AH138" i="2"/>
  <c r="AH135" i="2"/>
  <c r="AH573" i="2"/>
  <c r="AH15" i="2"/>
  <c r="AH319" i="2"/>
  <c r="AH568" i="2"/>
  <c r="AH366" i="2"/>
  <c r="AH11" i="2"/>
  <c r="AH233" i="2"/>
  <c r="AH476" i="2"/>
  <c r="AH161" i="2"/>
  <c r="AH697" i="2"/>
  <c r="AH675" i="2"/>
  <c r="AH694" i="2"/>
  <c r="AH293" i="2"/>
  <c r="AH141" i="2"/>
  <c r="AH222" i="2"/>
  <c r="AH551" i="2"/>
  <c r="AH580" i="2"/>
  <c r="AH23" i="2"/>
  <c r="AH659" i="2"/>
  <c r="AH439" i="2"/>
  <c r="AH395" i="2"/>
  <c r="AH115" i="2"/>
  <c r="AH318" i="2"/>
  <c r="AH663" i="2"/>
  <c r="AH16" i="2"/>
  <c r="AH296" i="2"/>
  <c r="AH539" i="2"/>
  <c r="AH217" i="2"/>
  <c r="AH597" i="2"/>
  <c r="AH36" i="2"/>
  <c r="AH171" i="2"/>
  <c r="AH488" i="2"/>
  <c r="AH470" i="2"/>
  <c r="AH74" i="2"/>
  <c r="AH625" i="2"/>
  <c r="AH178" i="2"/>
  <c r="AH531" i="2"/>
  <c r="AH210" i="2"/>
  <c r="AH266" i="2"/>
  <c r="AH48" i="2"/>
  <c r="AH265" i="2"/>
  <c r="AH165" i="2"/>
  <c r="AH7" i="2"/>
  <c r="AH116" i="2"/>
  <c r="AH536" i="2"/>
  <c r="AH734" i="2"/>
  <c r="AH380" i="2"/>
  <c r="AH195" i="2"/>
  <c r="AH9" i="2"/>
  <c r="AH682" i="2"/>
  <c r="AH425" i="2"/>
  <c r="AH117" i="2"/>
  <c r="AH489" i="2"/>
  <c r="AH498" i="2"/>
  <c r="AH612" i="2"/>
  <c r="AH698" i="2"/>
  <c r="AH281" i="2"/>
  <c r="AH61" i="2"/>
  <c r="AH576" i="2"/>
  <c r="AH664" i="2"/>
  <c r="AH203" i="2"/>
  <c r="AH147" i="2"/>
  <c r="AH10" i="2"/>
  <c r="AH361" i="2"/>
  <c r="AH14" i="2"/>
  <c r="AH199" i="2"/>
  <c r="AH457" i="2"/>
  <c r="AH547" i="2"/>
  <c r="AH25" i="2"/>
  <c r="AH106" i="2"/>
  <c r="AH255" i="2"/>
  <c r="AH658" i="2"/>
  <c r="AH549" i="2"/>
  <c r="AH267" i="2"/>
  <c r="AH19" i="2"/>
  <c r="AH272" i="2"/>
  <c r="AH650" i="2"/>
  <c r="AH226" i="2"/>
  <c r="AH398" i="2"/>
  <c r="AH460" i="2"/>
  <c r="AH262" i="2"/>
  <c r="AH430" i="2"/>
  <c r="AH119" i="2"/>
  <c r="AH412" i="2"/>
  <c r="AH657" i="2"/>
  <c r="AH80" i="2"/>
  <c r="AH98" i="2"/>
  <c r="AH479" i="2"/>
  <c r="AH720" i="2"/>
  <c r="AH246" i="2"/>
  <c r="AH508" i="2"/>
  <c r="AH234" i="2"/>
  <c r="AH636" i="2"/>
  <c r="AH21" i="2"/>
  <c r="AH197" i="2"/>
  <c r="AH727" i="2"/>
  <c r="AH326" i="2"/>
  <c r="AH252" i="2"/>
  <c r="AH257" i="2"/>
  <c r="AH661" i="2"/>
  <c r="AH480" i="2"/>
  <c r="AH577" i="2"/>
  <c r="AH235" i="2"/>
  <c r="AH578" i="2"/>
  <c r="AH669" i="2"/>
  <c r="AH337" i="2"/>
  <c r="AH609" i="2"/>
  <c r="AH357" i="2"/>
  <c r="AH634" i="2"/>
  <c r="AH120" i="2"/>
  <c r="AH458" i="2"/>
  <c r="AH333" i="2"/>
  <c r="AH564" i="2"/>
  <c r="AH239" i="2"/>
  <c r="AH528" i="2"/>
  <c r="AH57" i="2"/>
  <c r="AH544" i="2"/>
  <c r="AH77" i="2"/>
  <c r="AH713" i="2"/>
  <c r="AH330" i="2"/>
  <c r="AH431" i="2"/>
  <c r="AH81" i="2"/>
  <c r="AH41" i="2"/>
  <c r="AH719" i="2"/>
  <c r="AH653" i="2"/>
  <c r="AH616" i="2"/>
  <c r="AH50" i="2"/>
  <c r="AH250" i="2"/>
  <c r="AH143" i="2"/>
  <c r="AH716" i="2"/>
  <c r="AH584" i="2"/>
  <c r="AH574" i="2"/>
  <c r="AH421" i="2"/>
  <c r="AH435" i="2"/>
  <c r="AH358" i="2"/>
  <c r="AH606" i="2"/>
  <c r="AH256" i="2"/>
  <c r="AH18" i="2"/>
  <c r="AH277" i="2"/>
  <c r="AH355" i="2"/>
  <c r="AH471" i="2"/>
  <c r="AH672" i="2"/>
  <c r="AH260" i="2"/>
  <c r="AH524" i="2"/>
  <c r="AH134" i="2"/>
  <c r="AH359" i="2"/>
  <c r="AH413" i="2"/>
  <c r="AH525" i="2"/>
  <c r="AH548" i="2"/>
  <c r="AH592" i="2"/>
  <c r="AH503" i="2"/>
  <c r="AH261" i="2"/>
  <c r="AH37" i="2"/>
  <c r="AH181" i="2"/>
  <c r="AH432" i="2"/>
  <c r="AH214" i="2"/>
  <c r="AH575" i="2"/>
  <c r="AH129" i="2"/>
  <c r="AH715" i="2"/>
  <c r="AH88" i="2"/>
  <c r="AH270" i="2"/>
  <c r="AH714" i="2"/>
  <c r="AH451" i="2"/>
  <c r="AH90" i="2"/>
  <c r="AH383" i="2"/>
  <c r="AH344" i="2"/>
  <c r="AH433" i="2"/>
  <c r="AH542" i="2"/>
  <c r="AH468" i="2"/>
  <c r="AH721" i="2"/>
  <c r="AH54" i="2"/>
  <c r="AH642" i="2"/>
  <c r="AH618" i="2"/>
  <c r="AH405" i="2"/>
  <c r="AH600" i="2"/>
  <c r="AH603" i="2"/>
  <c r="AH86" i="2"/>
  <c r="AH368" i="2"/>
  <c r="AH733" i="2"/>
  <c r="AH515" i="2"/>
  <c r="AH144" i="2"/>
  <c r="AH571" i="2"/>
  <c r="AH78" i="2"/>
  <c r="AH157" i="2"/>
  <c r="AH585" i="2"/>
  <c r="AH172" i="2"/>
  <c r="AH218" i="2"/>
  <c r="AH534" i="2"/>
  <c r="AH668" i="2"/>
  <c r="AH648" i="2"/>
  <c r="AH108" i="2"/>
  <c r="AH532" i="2"/>
  <c r="AH158" i="2"/>
  <c r="AH533" i="2"/>
  <c r="AH511" i="2"/>
  <c r="AH64" i="2"/>
  <c r="AH679" i="2"/>
  <c r="AH363" i="2"/>
  <c r="AH286" i="2"/>
  <c r="AH275" i="2"/>
  <c r="AH422" i="2"/>
  <c r="AH310" i="2"/>
  <c r="AH276" i="2"/>
  <c r="AH71" i="2"/>
  <c r="AH607" i="2"/>
  <c r="AH581" i="2"/>
  <c r="AH455" i="2"/>
  <c r="AH483" i="2"/>
  <c r="AH160" i="2"/>
  <c r="AH448" i="2"/>
  <c r="AH300" i="2"/>
  <c r="AH494" i="2"/>
  <c r="AH680" i="2"/>
  <c r="AH649" i="2"/>
  <c r="AH598" i="2"/>
  <c r="AH630" i="2"/>
  <c r="AH174" i="2"/>
  <c r="AH314" i="2"/>
  <c r="AH271" i="2"/>
  <c r="AH70" i="2"/>
  <c r="AH63" i="2"/>
  <c r="AH710" i="2"/>
  <c r="AH289" i="2"/>
  <c r="AH535" i="2"/>
  <c r="AH200" i="2"/>
  <c r="AH142" i="2"/>
  <c r="AH589" i="2"/>
  <c r="AH654" i="2"/>
  <c r="AH243" i="2"/>
  <c r="AH627" i="2"/>
  <c r="AH704" i="2"/>
  <c r="AH415" i="2"/>
  <c r="AH429" i="2"/>
  <c r="AH695" i="2"/>
  <c r="AH149" i="2"/>
  <c r="AH224" i="2"/>
  <c r="AH254" i="2"/>
  <c r="AH718" i="2"/>
  <c r="AH665" i="2"/>
  <c r="AH282" i="2"/>
  <c r="AH637" i="2"/>
  <c r="AH342" i="2"/>
  <c r="AH136" i="2"/>
  <c r="AH586" i="2"/>
  <c r="AH353" i="2"/>
  <c r="AH601" i="2"/>
  <c r="AH219" i="2"/>
  <c r="AH605" i="2"/>
  <c r="AH312" i="2"/>
  <c r="AH529" i="2"/>
  <c r="AH737" i="2"/>
  <c r="AH409" i="2"/>
  <c r="AH579" i="2"/>
  <c r="AH419" i="2"/>
  <c r="AH414" i="2"/>
  <c r="AH730" i="2"/>
  <c r="AH247" i="2"/>
  <c r="AH633" i="2"/>
  <c r="AH507" i="2"/>
  <c r="AH182" i="2"/>
  <c r="AH521" i="2"/>
  <c r="AH594" i="2"/>
  <c r="AH565" i="2"/>
  <c r="AH107" i="2"/>
  <c r="AH193" i="2"/>
  <c r="AH236" i="2"/>
  <c r="AH346" i="2"/>
  <c r="AH212" i="2"/>
  <c r="AH485" i="2"/>
  <c r="AH204" i="2"/>
  <c r="AH386" i="2"/>
  <c r="AH706" i="2"/>
  <c r="AH168" i="2"/>
  <c r="AH645" i="2"/>
  <c r="AH561" i="2"/>
  <c r="AH569" i="2"/>
  <c r="AH297" i="2"/>
  <c r="AH540" i="2"/>
  <c r="AH729" i="2"/>
  <c r="AH339" i="2"/>
  <c r="AH294" i="2"/>
  <c r="AH707" i="2"/>
  <c r="AH202" i="2"/>
  <c r="AH461" i="2"/>
  <c r="AH703" i="2"/>
  <c r="AH153" i="2"/>
  <c r="AH299" i="2"/>
  <c r="AH452" i="2"/>
  <c r="AH445" i="2"/>
  <c r="AH582" i="2"/>
  <c r="AH390" i="2"/>
  <c r="AH392" i="2"/>
  <c r="AH545" i="2"/>
  <c r="AH557" i="2"/>
  <c r="AH341" i="2"/>
  <c r="AH570" i="2"/>
  <c r="AH469" i="2"/>
  <c r="AH184" i="2"/>
  <c r="AH619" i="2"/>
  <c r="AH369" i="2"/>
  <c r="AH290" i="2"/>
  <c r="AH684" i="2"/>
  <c r="AH213" i="2"/>
  <c r="AH332" i="2"/>
  <c r="AH613" i="2"/>
  <c r="AH688" i="2"/>
  <c r="AH513" i="2"/>
  <c r="AH686" i="2"/>
  <c r="AH632" i="2"/>
  <c r="AH735" i="2"/>
  <c r="AH291" i="2"/>
  <c r="AH685" i="2"/>
  <c r="AH517" i="2"/>
  <c r="AH666" i="2"/>
  <c r="AH588" i="2"/>
  <c r="AH656" i="2"/>
  <c r="AH692" i="2"/>
  <c r="AH519" i="2"/>
  <c r="AH446" i="2"/>
  <c r="AH726" i="2"/>
  <c r="AH617" i="2"/>
  <c r="AH465" i="2"/>
  <c r="AH693" i="2"/>
  <c r="AH725" i="2"/>
  <c r="AH687" i="2"/>
  <c r="AH643" i="2"/>
  <c r="AH705" i="2"/>
  <c r="AH702" i="2"/>
  <c r="AH689" i="2"/>
  <c r="AH723" i="2"/>
  <c r="AH635" i="2"/>
  <c r="AH708" i="2"/>
  <c r="AH732" i="2"/>
  <c r="AH738" i="2"/>
  <c r="AG626" i="2"/>
  <c r="AG454" i="2"/>
  <c r="AG456" i="2"/>
  <c r="AG113" i="2"/>
  <c r="AG188" i="2"/>
  <c r="AG372" i="2"/>
  <c r="AG280" i="2"/>
  <c r="AG285" i="2"/>
  <c r="AG595" i="2"/>
  <c r="AG562" i="2"/>
  <c r="AG278" i="2"/>
  <c r="AG206" i="2"/>
  <c r="AG103" i="2"/>
  <c r="AG641" i="2"/>
  <c r="AG47" i="2"/>
  <c r="AG427" i="2"/>
  <c r="AG205" i="2"/>
  <c r="AG593" i="2"/>
  <c r="AG572" i="2"/>
  <c r="AG317" i="2"/>
  <c r="AG387" i="2"/>
  <c r="AG173" i="2"/>
  <c r="AG367" i="2"/>
  <c r="AG553" i="2"/>
  <c r="AG522" i="2"/>
  <c r="AG194" i="2"/>
  <c r="AG146" i="2"/>
  <c r="AG110" i="2"/>
  <c r="AG639" i="2"/>
  <c r="AG389" i="2"/>
  <c r="AG621" i="2"/>
  <c r="AG477" i="2"/>
  <c r="AG17" i="2"/>
  <c r="AG84" i="2"/>
  <c r="AG717" i="2"/>
  <c r="AG711" i="2"/>
  <c r="AG385" i="2"/>
  <c r="AG651" i="2"/>
  <c r="AG99" i="2"/>
  <c r="AG444" i="2"/>
  <c r="AG478" i="2"/>
  <c r="AG315" i="2"/>
  <c r="AG150" i="2"/>
  <c r="AG502" i="2"/>
  <c r="AG240" i="2"/>
  <c r="AG462" i="2"/>
  <c r="AG591" i="2"/>
  <c r="AG311" i="2"/>
  <c r="AG316" i="2"/>
  <c r="AG499" i="2"/>
  <c r="AG303" i="2"/>
  <c r="AG227" i="2"/>
  <c r="AG196" i="2"/>
  <c r="AG211" i="2"/>
  <c r="AG244" i="2"/>
  <c r="AG690" i="2"/>
  <c r="AG475" i="2"/>
  <c r="AG510" i="2"/>
  <c r="AG406" i="2"/>
  <c r="AG505" i="2"/>
  <c r="AG284" i="2"/>
  <c r="AG221" i="2"/>
  <c r="AG328" i="2"/>
  <c r="AG241" i="2"/>
  <c r="AG418" i="2"/>
  <c r="AG349" i="2"/>
  <c r="AG516" i="2"/>
  <c r="AG583" i="2"/>
  <c r="AG382" i="2"/>
  <c r="AG378" i="2"/>
  <c r="AG377" i="2"/>
  <c r="AG556" i="2"/>
  <c r="AG170" i="2"/>
  <c r="AG207" i="2"/>
  <c r="AG169" i="2"/>
  <c r="AG223" i="2"/>
  <c r="AG35" i="2"/>
  <c r="AG73" i="2"/>
  <c r="AG167" i="2"/>
  <c r="AG139" i="2"/>
  <c r="AG215" i="2"/>
  <c r="AG514" i="2"/>
  <c r="AG175" i="2"/>
  <c r="AG313" i="2"/>
  <c r="AG379" i="2"/>
  <c r="AG38" i="2"/>
  <c r="AG126" i="2"/>
  <c r="AG263" i="2"/>
  <c r="AG334" i="2"/>
  <c r="AG518" i="2"/>
  <c r="AG393" i="2"/>
  <c r="AG441" i="2"/>
  <c r="AG140" i="2"/>
  <c r="AG340" i="2"/>
  <c r="AG327" i="2"/>
  <c r="AG75" i="2"/>
  <c r="AG622" i="2"/>
  <c r="AG124" i="2"/>
  <c r="AG26" i="2"/>
  <c r="AG253" i="2"/>
  <c r="AG667" i="2"/>
  <c r="AG610" i="2"/>
  <c r="AG375" i="2"/>
  <c r="AG512" i="2"/>
  <c r="AG42" i="2"/>
  <c r="AG404" i="2"/>
  <c r="AG43" i="2"/>
  <c r="AG191" i="2"/>
  <c r="AG331" i="2"/>
  <c r="AG384" i="2"/>
  <c r="AG40" i="2"/>
  <c r="AG416" i="2"/>
  <c r="AG370" i="2"/>
  <c r="AG65" i="2"/>
  <c r="AG28" i="2"/>
  <c r="AG305" i="2"/>
  <c r="AG350" i="2"/>
  <c r="AG111" i="2"/>
  <c r="AG304" i="2"/>
  <c r="AG251" i="2"/>
  <c r="AG537" i="2"/>
  <c r="AG722" i="2"/>
  <c r="AG127" i="2"/>
  <c r="AG329" i="2"/>
  <c r="AG287" i="2"/>
  <c r="AG225" i="2"/>
  <c r="AG731" i="2"/>
  <c r="AG104" i="2"/>
  <c r="AG12" i="2"/>
  <c r="AG352" i="2"/>
  <c r="AG231" i="2"/>
  <c r="AG245" i="2"/>
  <c r="AG302" i="2"/>
  <c r="AG410" i="2"/>
  <c r="AG644" i="2"/>
  <c r="AG712" i="2"/>
  <c r="AG631" i="2"/>
  <c r="AG482" i="2"/>
  <c r="AG399" i="2"/>
  <c r="AG662" i="2"/>
  <c r="AG237" i="2"/>
  <c r="AG20" i="2"/>
  <c r="AG360" i="2"/>
  <c r="AG397" i="2"/>
  <c r="AG121" i="2"/>
  <c r="AG472" i="2"/>
  <c r="AG596" i="2"/>
  <c r="AG190" i="2"/>
  <c r="AG411" i="2"/>
  <c r="AG526" i="2"/>
  <c r="AG437" i="2"/>
  <c r="AG148" i="2"/>
  <c r="AG402" i="2"/>
  <c r="AG394" i="2"/>
  <c r="AG487" i="2"/>
  <c r="AG677" i="2"/>
  <c r="AG274" i="2"/>
  <c r="AG208" i="2"/>
  <c r="AG27" i="2"/>
  <c r="AG216" i="2"/>
  <c r="AG486" i="2"/>
  <c r="AG608" i="2"/>
  <c r="AG496" i="2"/>
  <c r="AG60" i="2"/>
  <c r="AG466" i="2"/>
  <c r="AG51" i="2"/>
  <c r="AG123" i="2"/>
  <c r="AG628" i="2"/>
  <c r="AG301" i="2"/>
  <c r="AG543" i="2"/>
  <c r="AG391" i="2"/>
  <c r="AG523" i="2"/>
  <c r="AG292" i="2"/>
  <c r="AG242" i="2"/>
  <c r="AG546" i="2"/>
  <c r="AG201" i="2"/>
  <c r="AG82" i="2"/>
  <c r="AG453" i="2"/>
  <c r="AG629" i="2"/>
  <c r="AG13" i="2"/>
  <c r="AG554" i="2"/>
  <c r="AG736" i="2"/>
  <c r="AG620" i="2"/>
  <c r="AG696" i="2"/>
  <c r="AG660" i="2"/>
  <c r="AG371" i="2"/>
  <c r="AG614" i="2"/>
  <c r="AG53" i="2"/>
  <c r="AG356" i="2"/>
  <c r="AG655" i="2"/>
  <c r="AG176" i="2"/>
  <c r="AG198" i="2"/>
  <c r="AG587" i="2"/>
  <c r="AG258" i="2"/>
  <c r="AG44" i="2"/>
  <c r="AG673" i="2"/>
  <c r="AG46" i="2"/>
  <c r="AG509" i="2"/>
  <c r="AG417" i="2"/>
  <c r="AG443" i="2"/>
  <c r="AG238" i="2"/>
  <c r="AG602" i="2"/>
  <c r="AG403" i="2"/>
  <c r="AG424" i="2"/>
  <c r="AG647" i="2"/>
  <c r="AG449" i="2"/>
  <c r="AG376" i="2"/>
  <c r="AG683" i="2"/>
  <c r="AG268" i="2"/>
  <c r="AG49" i="2"/>
  <c r="AG676" i="2"/>
  <c r="AG52" i="2"/>
  <c r="AG5" i="2"/>
  <c r="AG155" i="2"/>
  <c r="AG490" i="2"/>
  <c r="AG407" i="2"/>
  <c r="AG640" i="2"/>
  <c r="AG295" i="2"/>
  <c r="AG288" i="2"/>
  <c r="AG230" i="2"/>
  <c r="AG96" i="2"/>
  <c r="AG495" i="2"/>
  <c r="AG324" i="2"/>
  <c r="AG229" i="2"/>
  <c r="AG186" i="2"/>
  <c r="AG530" i="2"/>
  <c r="AG338" i="2"/>
  <c r="AG365" i="2"/>
  <c r="AG624" i="2"/>
  <c r="AG105" i="2"/>
  <c r="AG309" i="2"/>
  <c r="AG192" i="2"/>
  <c r="AG464" i="2"/>
  <c r="AG94" i="2"/>
  <c r="AG39" i="2"/>
  <c r="AG436" i="2"/>
  <c r="AG93" i="2"/>
  <c r="AG500" i="2"/>
  <c r="AG336" i="2"/>
  <c r="AG678" i="2"/>
  <c r="AG420" i="2"/>
  <c r="AG279" i="2"/>
  <c r="AG463" i="2"/>
  <c r="AG101" i="2"/>
  <c r="AG33" i="2"/>
  <c r="AG440" i="2"/>
  <c r="AG45" i="2"/>
  <c r="AG249" i="2"/>
  <c r="AG29" i="2"/>
  <c r="AG388" i="2"/>
  <c r="AG76" i="2"/>
  <c r="AG674" i="2"/>
  <c r="AG320" i="2"/>
  <c r="AG335" i="2"/>
  <c r="AG56" i="2"/>
  <c r="AG652" i="2"/>
  <c r="AG348" i="2"/>
  <c r="AG381" i="2"/>
  <c r="AG567" i="2"/>
  <c r="AG128" i="2"/>
  <c r="AG700" i="2"/>
  <c r="AG590" i="2"/>
  <c r="AG307" i="2"/>
  <c r="AG162" i="2"/>
  <c r="AG83" i="2"/>
  <c r="AG699" i="2"/>
  <c r="AG527" i="2"/>
  <c r="AG566" i="2"/>
  <c r="AG343" i="2"/>
  <c r="AG428" i="2"/>
  <c r="AG354" i="2"/>
  <c r="AG481" i="2"/>
  <c r="AG497" i="2"/>
  <c r="AG442" i="2"/>
  <c r="AG473" i="2"/>
  <c r="AG459" i="2"/>
  <c r="AG163" i="2"/>
  <c r="AG709" i="2"/>
  <c r="AG401" i="2"/>
  <c r="AG396" i="2"/>
  <c r="AG520" i="2"/>
  <c r="AG112" i="2"/>
  <c r="AG400" i="2"/>
  <c r="AG125" i="2"/>
  <c r="AG345" i="2"/>
  <c r="AG55" i="2"/>
  <c r="AG152" i="2"/>
  <c r="AG58" i="2"/>
  <c r="AG91" i="2"/>
  <c r="AG30" i="2"/>
  <c r="AG426" i="2"/>
  <c r="AG87" i="2"/>
  <c r="AG552" i="2"/>
  <c r="AG646" i="2"/>
  <c r="AG183" i="2"/>
  <c r="AG599" i="2"/>
  <c r="AG130" i="2"/>
  <c r="AG3" i="2"/>
  <c r="AG492" i="2"/>
  <c r="AG67" i="2"/>
  <c r="AG166" i="2"/>
  <c r="AG322" i="2"/>
  <c r="AG228" i="2"/>
  <c r="AG491" i="2"/>
  <c r="AG724" i="2"/>
  <c r="AG373" i="2"/>
  <c r="AG187" i="2"/>
  <c r="AG248" i="2"/>
  <c r="AG66" i="2"/>
  <c r="AG474" i="2"/>
  <c r="AG180" i="2"/>
  <c r="AG220" i="2"/>
  <c r="AG273" i="2"/>
  <c r="AG681" i="2"/>
  <c r="AG31" i="2"/>
  <c r="AG541" i="2"/>
  <c r="AG447" i="2"/>
  <c r="AG364" i="2"/>
  <c r="AG92" i="2"/>
  <c r="AG118" i="2"/>
  <c r="AG156" i="2"/>
  <c r="AG623" i="2"/>
  <c r="AG97" i="2"/>
  <c r="AG179" i="2"/>
  <c r="AG563" i="2"/>
  <c r="AG298" i="2"/>
  <c r="AG95" i="2"/>
  <c r="AG308" i="2"/>
  <c r="AG408" i="2"/>
  <c r="AG362" i="2"/>
  <c r="AG6" i="2"/>
  <c r="AG604" i="2"/>
  <c r="AG164" i="2"/>
  <c r="AG347" i="2"/>
  <c r="AG109" i="2"/>
  <c r="AG283" i="2"/>
  <c r="AG323" i="2"/>
  <c r="AG137" i="2"/>
  <c r="AG434" i="2"/>
  <c r="AG145" i="2"/>
  <c r="AG209" i="2"/>
  <c r="AG325" i="2"/>
  <c r="AG269" i="2"/>
  <c r="AG114" i="2"/>
  <c r="AG2" i="2"/>
  <c r="AG538" i="2"/>
  <c r="AG555" i="2"/>
  <c r="AG32" i="2"/>
  <c r="AG68" i="2"/>
  <c r="AG62" i="2"/>
  <c r="AG100" i="2"/>
  <c r="AG558" i="2"/>
  <c r="AG151" i="2"/>
  <c r="AG450" i="2"/>
  <c r="AG504" i="2"/>
  <c r="AG24" i="2"/>
  <c r="AG122" i="2"/>
  <c r="AG615" i="2"/>
  <c r="AG131" i="2"/>
  <c r="AG691" i="2"/>
  <c r="AG79" i="2"/>
  <c r="AG671" i="2"/>
  <c r="AG89" i="2"/>
  <c r="AG638" i="2"/>
  <c r="AG132" i="2"/>
  <c r="AG506" i="2"/>
  <c r="AG264" i="2"/>
  <c r="AG189" i="2"/>
  <c r="AG321" i="2"/>
  <c r="AG34" i="2"/>
  <c r="AG467" i="2"/>
  <c r="AG8" i="2"/>
  <c r="AG159" i="2"/>
  <c r="AG185" i="2"/>
  <c r="AG306" i="2"/>
  <c r="AG374" i="2"/>
  <c r="AG701" i="2"/>
  <c r="AG560" i="2"/>
  <c r="AG72" i="2"/>
  <c r="AG351" i="2"/>
  <c r="AG259" i="2"/>
  <c r="AG728" i="2"/>
  <c r="AG484" i="2"/>
  <c r="AG611" i="2"/>
  <c r="AG177" i="2"/>
  <c r="AG69" i="2"/>
  <c r="AG102" i="2"/>
  <c r="AG550" i="2"/>
  <c r="AG133" i="2"/>
  <c r="AG22" i="2"/>
  <c r="AG438" i="2"/>
  <c r="AG154" i="2"/>
  <c r="AG501" i="2"/>
  <c r="AG423" i="2"/>
  <c r="AG85" i="2"/>
  <c r="AG493" i="2"/>
  <c r="AG4" i="2"/>
  <c r="AG232" i="2"/>
  <c r="AG59" i="2"/>
  <c r="AG670" i="2"/>
  <c r="AG559" i="2"/>
  <c r="AG138" i="2"/>
  <c r="AG135" i="2"/>
  <c r="AG573" i="2"/>
  <c r="AG15" i="2"/>
  <c r="AG319" i="2"/>
  <c r="AG568" i="2"/>
  <c r="AG366" i="2"/>
  <c r="AG11" i="2"/>
  <c r="AG233" i="2"/>
  <c r="AG476" i="2"/>
  <c r="AG161" i="2"/>
  <c r="AG697" i="2"/>
  <c r="AG675" i="2"/>
  <c r="AG694" i="2"/>
  <c r="AG293" i="2"/>
  <c r="AG141" i="2"/>
  <c r="AG222" i="2"/>
  <c r="AG551" i="2"/>
  <c r="AG580" i="2"/>
  <c r="AG23" i="2"/>
  <c r="AG659" i="2"/>
  <c r="AG439" i="2"/>
  <c r="AG395" i="2"/>
  <c r="AG115" i="2"/>
  <c r="AG318" i="2"/>
  <c r="AG663" i="2"/>
  <c r="AG16" i="2"/>
  <c r="AG296" i="2"/>
  <c r="AG539" i="2"/>
  <c r="AG217" i="2"/>
  <c r="AG597" i="2"/>
  <c r="AG36" i="2"/>
  <c r="AG171" i="2"/>
  <c r="AG488" i="2"/>
  <c r="AG470" i="2"/>
  <c r="AG74" i="2"/>
  <c r="AG625" i="2"/>
  <c r="AG178" i="2"/>
  <c r="AG531" i="2"/>
  <c r="AG210" i="2"/>
  <c r="AG266" i="2"/>
  <c r="AG48" i="2"/>
  <c r="AG265" i="2"/>
  <c r="AG165" i="2"/>
  <c r="AG7" i="2"/>
  <c r="AG116" i="2"/>
  <c r="AG536" i="2"/>
  <c r="AG734" i="2"/>
  <c r="AG380" i="2"/>
  <c r="AG195" i="2"/>
  <c r="AG9" i="2"/>
  <c r="AG682" i="2"/>
  <c r="AG425" i="2"/>
  <c r="AG117" i="2"/>
  <c r="AG489" i="2"/>
  <c r="AG498" i="2"/>
  <c r="AG612" i="2"/>
  <c r="AG698" i="2"/>
  <c r="AG281" i="2"/>
  <c r="AG61" i="2"/>
  <c r="AG576" i="2"/>
  <c r="AG664" i="2"/>
  <c r="AG203" i="2"/>
  <c r="AG147" i="2"/>
  <c r="AG10" i="2"/>
  <c r="AG361" i="2"/>
  <c r="AG14" i="2"/>
  <c r="AG199" i="2"/>
  <c r="AG457" i="2"/>
  <c r="AG547" i="2"/>
  <c r="AG25" i="2"/>
  <c r="AG106" i="2"/>
  <c r="AG255" i="2"/>
  <c r="AG658" i="2"/>
  <c r="AG549" i="2"/>
  <c r="AG267" i="2"/>
  <c r="AG19" i="2"/>
  <c r="AG272" i="2"/>
  <c r="AG650" i="2"/>
  <c r="AG226" i="2"/>
  <c r="AG398" i="2"/>
  <c r="AG460" i="2"/>
  <c r="AG262" i="2"/>
  <c r="AG430" i="2"/>
  <c r="AG119" i="2"/>
  <c r="AG412" i="2"/>
  <c r="AG657" i="2"/>
  <c r="AG80" i="2"/>
  <c r="AG98" i="2"/>
  <c r="AG479" i="2"/>
  <c r="AG720" i="2"/>
  <c r="AG246" i="2"/>
  <c r="AG508" i="2"/>
  <c r="AG234" i="2"/>
  <c r="AG636" i="2"/>
  <c r="AG21" i="2"/>
  <c r="AG197" i="2"/>
  <c r="AG727" i="2"/>
  <c r="AG326" i="2"/>
  <c r="AG252" i="2"/>
  <c r="AG257" i="2"/>
  <c r="AG661" i="2"/>
  <c r="AG480" i="2"/>
  <c r="AG577" i="2"/>
  <c r="AG235" i="2"/>
  <c r="AG578" i="2"/>
  <c r="AG669" i="2"/>
  <c r="AG337" i="2"/>
  <c r="AG609" i="2"/>
  <c r="AG357" i="2"/>
  <c r="AG634" i="2"/>
  <c r="AG120" i="2"/>
  <c r="AG458" i="2"/>
  <c r="AG333" i="2"/>
  <c r="AG564" i="2"/>
  <c r="AG239" i="2"/>
  <c r="AG528" i="2"/>
  <c r="AG57" i="2"/>
  <c r="AG544" i="2"/>
  <c r="AG77" i="2"/>
  <c r="AG713" i="2"/>
  <c r="AG330" i="2"/>
  <c r="AG431" i="2"/>
  <c r="AG81" i="2"/>
  <c r="AG41" i="2"/>
  <c r="AG719" i="2"/>
  <c r="AG653" i="2"/>
  <c r="AG616" i="2"/>
  <c r="AG50" i="2"/>
  <c r="AG250" i="2"/>
  <c r="AG143" i="2"/>
  <c r="AG716" i="2"/>
  <c r="AG584" i="2"/>
  <c r="AG574" i="2"/>
  <c r="AG421" i="2"/>
  <c r="AG435" i="2"/>
  <c r="AG358" i="2"/>
  <c r="AG606" i="2"/>
  <c r="AG256" i="2"/>
  <c r="AG18" i="2"/>
  <c r="AG277" i="2"/>
  <c r="AG355" i="2"/>
  <c r="AG471" i="2"/>
  <c r="AG672" i="2"/>
  <c r="AG260" i="2"/>
  <c r="AG524" i="2"/>
  <c r="AG134" i="2"/>
  <c r="AG359" i="2"/>
  <c r="AG413" i="2"/>
  <c r="AG525" i="2"/>
  <c r="AG548" i="2"/>
  <c r="AG592" i="2"/>
  <c r="AG503" i="2"/>
  <c r="AG261" i="2"/>
  <c r="AG37" i="2"/>
  <c r="AG181" i="2"/>
  <c r="AG432" i="2"/>
  <c r="AG214" i="2"/>
  <c r="AG575" i="2"/>
  <c r="AG129" i="2"/>
  <c r="AG715" i="2"/>
  <c r="AG88" i="2"/>
  <c r="AG270" i="2"/>
  <c r="AG714" i="2"/>
  <c r="AG451" i="2"/>
  <c r="AG90" i="2"/>
  <c r="AG383" i="2"/>
  <c r="AG344" i="2"/>
  <c r="AG433" i="2"/>
  <c r="AG542" i="2"/>
  <c r="AG468" i="2"/>
  <c r="AG721" i="2"/>
  <c r="AG54" i="2"/>
  <c r="AG642" i="2"/>
  <c r="AG618" i="2"/>
  <c r="AG405" i="2"/>
  <c r="AG600" i="2"/>
  <c r="AG603" i="2"/>
  <c r="AG86" i="2"/>
  <c r="AG368" i="2"/>
  <c r="AG733" i="2"/>
  <c r="AG515" i="2"/>
  <c r="AG144" i="2"/>
  <c r="AG571" i="2"/>
  <c r="AG78" i="2"/>
  <c r="AG157" i="2"/>
  <c r="AG585" i="2"/>
  <c r="AG172" i="2"/>
  <c r="AG218" i="2"/>
  <c r="AG534" i="2"/>
  <c r="AG668" i="2"/>
  <c r="AG648" i="2"/>
  <c r="AG108" i="2"/>
  <c r="AG532" i="2"/>
  <c r="AG158" i="2"/>
  <c r="AG533" i="2"/>
  <c r="AG511" i="2"/>
  <c r="AG64" i="2"/>
  <c r="AG679" i="2"/>
  <c r="AG363" i="2"/>
  <c r="AG286" i="2"/>
  <c r="AG275" i="2"/>
  <c r="AG422" i="2"/>
  <c r="AG310" i="2"/>
  <c r="AG276" i="2"/>
  <c r="AG71" i="2"/>
  <c r="AG607" i="2"/>
  <c r="AG581" i="2"/>
  <c r="AG455" i="2"/>
  <c r="AG483" i="2"/>
  <c r="AG160" i="2"/>
  <c r="AG448" i="2"/>
  <c r="AG300" i="2"/>
  <c r="AG494" i="2"/>
  <c r="AG680" i="2"/>
  <c r="AG649" i="2"/>
  <c r="AG598" i="2"/>
  <c r="AG630" i="2"/>
  <c r="AG174" i="2"/>
  <c r="AG314" i="2"/>
  <c r="AG271" i="2"/>
  <c r="AG70" i="2"/>
  <c r="AG63" i="2"/>
  <c r="AG710" i="2"/>
  <c r="AG289" i="2"/>
  <c r="AG535" i="2"/>
  <c r="AG200" i="2"/>
  <c r="AG142" i="2"/>
  <c r="AG589" i="2"/>
  <c r="AG654" i="2"/>
  <c r="AG243" i="2"/>
  <c r="AG627" i="2"/>
  <c r="AG704" i="2"/>
  <c r="AG415" i="2"/>
  <c r="AG429" i="2"/>
  <c r="AG695" i="2"/>
  <c r="AG149" i="2"/>
  <c r="AG224" i="2"/>
  <c r="AG254" i="2"/>
  <c r="AG718" i="2"/>
  <c r="AG665" i="2"/>
  <c r="AG282" i="2"/>
  <c r="AG637" i="2"/>
  <c r="AG342" i="2"/>
  <c r="AG136" i="2"/>
  <c r="AG586" i="2"/>
  <c r="AG353" i="2"/>
  <c r="AG601" i="2"/>
  <c r="AG219" i="2"/>
  <c r="AG605" i="2"/>
  <c r="AG312" i="2"/>
  <c r="AG529" i="2"/>
  <c r="AG737" i="2"/>
  <c r="AG409" i="2"/>
  <c r="AG579" i="2"/>
  <c r="AG419" i="2"/>
  <c r="AG414" i="2"/>
  <c r="AG730" i="2"/>
  <c r="AG247" i="2"/>
  <c r="AG633" i="2"/>
  <c r="AG507" i="2"/>
  <c r="AG182" i="2"/>
  <c r="AG521" i="2"/>
  <c r="AG594" i="2"/>
  <c r="AG565" i="2"/>
  <c r="AG107" i="2"/>
  <c r="AG193" i="2"/>
  <c r="AG236" i="2"/>
  <c r="AG346" i="2"/>
  <c r="AG212" i="2"/>
  <c r="AG485" i="2"/>
  <c r="AG204" i="2"/>
  <c r="AG386" i="2"/>
  <c r="AG706" i="2"/>
  <c r="AG168" i="2"/>
  <c r="AG645" i="2"/>
  <c r="AG561" i="2"/>
  <c r="AG569" i="2"/>
  <c r="AG297" i="2"/>
  <c r="AG540" i="2"/>
  <c r="AG729" i="2"/>
  <c r="AG339" i="2"/>
  <c r="AG294" i="2"/>
  <c r="AG707" i="2"/>
  <c r="AG202" i="2"/>
  <c r="AG461" i="2"/>
  <c r="AG703" i="2"/>
  <c r="AG153" i="2"/>
  <c r="AG299" i="2"/>
  <c r="AG452" i="2"/>
  <c r="AG445" i="2"/>
  <c r="AG582" i="2"/>
  <c r="AG390" i="2"/>
  <c r="AG392" i="2"/>
  <c r="AG545" i="2"/>
  <c r="AG557" i="2"/>
  <c r="AG341" i="2"/>
  <c r="AG570" i="2"/>
  <c r="AG469" i="2"/>
  <c r="AG184" i="2"/>
  <c r="AG619" i="2"/>
  <c r="AG369" i="2"/>
  <c r="AG290" i="2"/>
  <c r="AG684" i="2"/>
  <c r="AG213" i="2"/>
  <c r="AG332" i="2"/>
  <c r="AG613" i="2"/>
  <c r="AG688" i="2"/>
  <c r="AG513" i="2"/>
  <c r="AG686" i="2"/>
  <c r="AG632" i="2"/>
  <c r="AG735" i="2"/>
  <c r="AG291" i="2"/>
  <c r="AG685" i="2"/>
  <c r="AG517" i="2"/>
  <c r="AG666" i="2"/>
  <c r="AG588" i="2"/>
  <c r="AG656" i="2"/>
  <c r="AG692" i="2"/>
  <c r="AG519" i="2"/>
  <c r="AG446" i="2"/>
  <c r="AG726" i="2"/>
  <c r="AG617" i="2"/>
  <c r="AG465" i="2"/>
  <c r="AG693" i="2"/>
  <c r="AG725" i="2"/>
  <c r="AG687" i="2"/>
  <c r="AG643" i="2"/>
  <c r="AG705" i="2"/>
  <c r="AG702" i="2"/>
  <c r="AG689" i="2"/>
  <c r="AG723" i="2"/>
  <c r="AG635" i="2"/>
  <c r="AG708" i="2"/>
  <c r="AG732" i="2"/>
  <c r="AG738" i="2"/>
  <c r="AF626" i="2"/>
  <c r="AF454" i="2"/>
  <c r="AF456" i="2"/>
  <c r="AF113" i="2"/>
  <c r="AF188" i="2"/>
  <c r="AF372" i="2"/>
  <c r="AF280" i="2"/>
  <c r="AF285" i="2"/>
  <c r="AF595" i="2"/>
  <c r="AF562" i="2"/>
  <c r="AF278" i="2"/>
  <c r="AF206" i="2"/>
  <c r="AF103" i="2"/>
  <c r="AF641" i="2"/>
  <c r="AF47" i="2"/>
  <c r="AF427" i="2"/>
  <c r="AF205" i="2"/>
  <c r="AF593" i="2"/>
  <c r="AF572" i="2"/>
  <c r="AF317" i="2"/>
  <c r="AF387" i="2"/>
  <c r="AF173" i="2"/>
  <c r="AF367" i="2"/>
  <c r="AF553" i="2"/>
  <c r="AF522" i="2"/>
  <c r="AF194" i="2"/>
  <c r="AF146" i="2"/>
  <c r="AF110" i="2"/>
  <c r="AF639" i="2"/>
  <c r="AF389" i="2"/>
  <c r="AF621" i="2"/>
  <c r="AF477" i="2"/>
  <c r="AF17" i="2"/>
  <c r="AF84" i="2"/>
  <c r="AF717" i="2"/>
  <c r="AF711" i="2"/>
  <c r="AF385" i="2"/>
  <c r="AF651" i="2"/>
  <c r="AF99" i="2"/>
  <c r="AF444" i="2"/>
  <c r="AF478" i="2"/>
  <c r="AF315" i="2"/>
  <c r="AF150" i="2"/>
  <c r="AF502" i="2"/>
  <c r="AF240" i="2"/>
  <c r="AF462" i="2"/>
  <c r="AF591" i="2"/>
  <c r="AF311" i="2"/>
  <c r="AF316" i="2"/>
  <c r="AF499" i="2"/>
  <c r="AF303" i="2"/>
  <c r="AF227" i="2"/>
  <c r="AF196" i="2"/>
  <c r="AF211" i="2"/>
  <c r="AF244" i="2"/>
  <c r="AF690" i="2"/>
  <c r="AF475" i="2"/>
  <c r="AF510" i="2"/>
  <c r="AF406" i="2"/>
  <c r="AF505" i="2"/>
  <c r="AF284" i="2"/>
  <c r="AF221" i="2"/>
  <c r="AF328" i="2"/>
  <c r="AF241" i="2"/>
  <c r="AF418" i="2"/>
  <c r="AF349" i="2"/>
  <c r="AF516" i="2"/>
  <c r="AF583" i="2"/>
  <c r="AF382" i="2"/>
  <c r="AF378" i="2"/>
  <c r="AF377" i="2"/>
  <c r="AF556" i="2"/>
  <c r="AF170" i="2"/>
  <c r="AF207" i="2"/>
  <c r="AF169" i="2"/>
  <c r="AF223" i="2"/>
  <c r="AF35" i="2"/>
  <c r="AF73" i="2"/>
  <c r="AF167" i="2"/>
  <c r="AF139" i="2"/>
  <c r="AF215" i="2"/>
  <c r="AF514" i="2"/>
  <c r="AF175" i="2"/>
  <c r="AF313" i="2"/>
  <c r="AF379" i="2"/>
  <c r="AF38" i="2"/>
  <c r="AF126" i="2"/>
  <c r="AF263" i="2"/>
  <c r="AF334" i="2"/>
  <c r="AF518" i="2"/>
  <c r="AF393" i="2"/>
  <c r="AF441" i="2"/>
  <c r="AF140" i="2"/>
  <c r="AF340" i="2"/>
  <c r="AF327" i="2"/>
  <c r="AF75" i="2"/>
  <c r="AF622" i="2"/>
  <c r="AF124" i="2"/>
  <c r="AF26" i="2"/>
  <c r="AF253" i="2"/>
  <c r="AF667" i="2"/>
  <c r="AF610" i="2"/>
  <c r="AF375" i="2"/>
  <c r="AF512" i="2"/>
  <c r="AF42" i="2"/>
  <c r="AF404" i="2"/>
  <c r="AF43" i="2"/>
  <c r="AF191" i="2"/>
  <c r="AF331" i="2"/>
  <c r="AF384" i="2"/>
  <c r="AF40" i="2"/>
  <c r="AF416" i="2"/>
  <c r="AF370" i="2"/>
  <c r="AF65" i="2"/>
  <c r="AF28" i="2"/>
  <c r="AF305" i="2"/>
  <c r="AF350" i="2"/>
  <c r="AF111" i="2"/>
  <c r="AF304" i="2"/>
  <c r="AF251" i="2"/>
  <c r="AF537" i="2"/>
  <c r="AF722" i="2"/>
  <c r="AF127" i="2"/>
  <c r="AF329" i="2"/>
  <c r="AF287" i="2"/>
  <c r="AF225" i="2"/>
  <c r="AF731" i="2"/>
  <c r="AF104" i="2"/>
  <c r="AF12" i="2"/>
  <c r="AF352" i="2"/>
  <c r="AF231" i="2"/>
  <c r="AF245" i="2"/>
  <c r="AF302" i="2"/>
  <c r="AF410" i="2"/>
  <c r="AF644" i="2"/>
  <c r="AF712" i="2"/>
  <c r="AF631" i="2"/>
  <c r="AF482" i="2"/>
  <c r="AF399" i="2"/>
  <c r="AF662" i="2"/>
  <c r="AF237" i="2"/>
  <c r="AF20" i="2"/>
  <c r="AF360" i="2"/>
  <c r="AF397" i="2"/>
  <c r="AF121" i="2"/>
  <c r="AF472" i="2"/>
  <c r="AF596" i="2"/>
  <c r="AF190" i="2"/>
  <c r="AF411" i="2"/>
  <c r="AF526" i="2"/>
  <c r="AF437" i="2"/>
  <c r="AF148" i="2"/>
  <c r="AF402" i="2"/>
  <c r="AF394" i="2"/>
  <c r="AF487" i="2"/>
  <c r="AF677" i="2"/>
  <c r="AF274" i="2"/>
  <c r="AF208" i="2"/>
  <c r="AF27" i="2"/>
  <c r="AF216" i="2"/>
  <c r="AF486" i="2"/>
  <c r="AF608" i="2"/>
  <c r="AF496" i="2"/>
  <c r="AF60" i="2"/>
  <c r="AF466" i="2"/>
  <c r="AF51" i="2"/>
  <c r="AF123" i="2"/>
  <c r="AF628" i="2"/>
  <c r="AF301" i="2"/>
  <c r="AF543" i="2"/>
  <c r="AF391" i="2"/>
  <c r="AF523" i="2"/>
  <c r="AF292" i="2"/>
  <c r="AF242" i="2"/>
  <c r="AF546" i="2"/>
  <c r="AF201" i="2"/>
  <c r="AF82" i="2"/>
  <c r="AF453" i="2"/>
  <c r="AF629" i="2"/>
  <c r="AF13" i="2"/>
  <c r="AF554" i="2"/>
  <c r="AF736" i="2"/>
  <c r="AF620" i="2"/>
  <c r="AF696" i="2"/>
  <c r="AF660" i="2"/>
  <c r="AF371" i="2"/>
  <c r="AF614" i="2"/>
  <c r="AF53" i="2"/>
  <c r="AF356" i="2"/>
  <c r="AF655" i="2"/>
  <c r="AF176" i="2"/>
  <c r="AF198" i="2"/>
  <c r="AF587" i="2"/>
  <c r="AF258" i="2"/>
  <c r="AF44" i="2"/>
  <c r="AF673" i="2"/>
  <c r="AF46" i="2"/>
  <c r="AF509" i="2"/>
  <c r="AF417" i="2"/>
  <c r="AF443" i="2"/>
  <c r="AF238" i="2"/>
  <c r="AF602" i="2"/>
  <c r="AF403" i="2"/>
  <c r="AF424" i="2"/>
  <c r="AF647" i="2"/>
  <c r="AF449" i="2"/>
  <c r="AF376" i="2"/>
  <c r="AF683" i="2"/>
  <c r="AF268" i="2"/>
  <c r="AF49" i="2"/>
  <c r="AF676" i="2"/>
  <c r="AF52" i="2"/>
  <c r="AF5" i="2"/>
  <c r="AF155" i="2"/>
  <c r="AF490" i="2"/>
  <c r="AF407" i="2"/>
  <c r="AF640" i="2"/>
  <c r="AF295" i="2"/>
  <c r="AF288" i="2"/>
  <c r="AF230" i="2"/>
  <c r="AF96" i="2"/>
  <c r="AF495" i="2"/>
  <c r="AF324" i="2"/>
  <c r="AF229" i="2"/>
  <c r="AF186" i="2"/>
  <c r="AF530" i="2"/>
  <c r="AF338" i="2"/>
  <c r="AF365" i="2"/>
  <c r="AF624" i="2"/>
  <c r="AF105" i="2"/>
  <c r="AF309" i="2"/>
  <c r="AF192" i="2"/>
  <c r="AF464" i="2"/>
  <c r="AF94" i="2"/>
  <c r="AF39" i="2"/>
  <c r="AF436" i="2"/>
  <c r="AF93" i="2"/>
  <c r="AF500" i="2"/>
  <c r="AF336" i="2"/>
  <c r="AF678" i="2"/>
  <c r="AF420" i="2"/>
  <c r="AF279" i="2"/>
  <c r="AF463" i="2"/>
  <c r="AF101" i="2"/>
  <c r="AF33" i="2"/>
  <c r="AF440" i="2"/>
  <c r="AF45" i="2"/>
  <c r="AF249" i="2"/>
  <c r="AF29" i="2"/>
  <c r="AF388" i="2"/>
  <c r="AF76" i="2"/>
  <c r="AF674" i="2"/>
  <c r="AF320" i="2"/>
  <c r="AF335" i="2"/>
  <c r="AF56" i="2"/>
  <c r="AF652" i="2"/>
  <c r="AF348" i="2"/>
  <c r="AF381" i="2"/>
  <c r="AF567" i="2"/>
  <c r="AF128" i="2"/>
  <c r="AF700" i="2"/>
  <c r="AF590" i="2"/>
  <c r="AF307" i="2"/>
  <c r="AF162" i="2"/>
  <c r="AF83" i="2"/>
  <c r="AF699" i="2"/>
  <c r="AF527" i="2"/>
  <c r="AF566" i="2"/>
  <c r="AF343" i="2"/>
  <c r="AF428" i="2"/>
  <c r="AF354" i="2"/>
  <c r="AF481" i="2"/>
  <c r="AF497" i="2"/>
  <c r="AF442" i="2"/>
  <c r="AF473" i="2"/>
  <c r="AF459" i="2"/>
  <c r="AF163" i="2"/>
  <c r="AF709" i="2"/>
  <c r="AF401" i="2"/>
  <c r="AF396" i="2"/>
  <c r="AF520" i="2"/>
  <c r="AF112" i="2"/>
  <c r="AF400" i="2"/>
  <c r="AF125" i="2"/>
  <c r="AF345" i="2"/>
  <c r="AF55" i="2"/>
  <c r="AF152" i="2"/>
  <c r="AF58" i="2"/>
  <c r="AF91" i="2"/>
  <c r="AF30" i="2"/>
  <c r="AF426" i="2"/>
  <c r="AF87" i="2"/>
  <c r="AF552" i="2"/>
  <c r="AF646" i="2"/>
  <c r="AF183" i="2"/>
  <c r="AF599" i="2"/>
  <c r="AF130" i="2"/>
  <c r="AF3" i="2"/>
  <c r="AF492" i="2"/>
  <c r="AF67" i="2"/>
  <c r="AF166" i="2"/>
  <c r="AF322" i="2"/>
  <c r="AF228" i="2"/>
  <c r="AF491" i="2"/>
  <c r="AF724" i="2"/>
  <c r="AF373" i="2"/>
  <c r="AF187" i="2"/>
  <c r="AF248" i="2"/>
  <c r="AF66" i="2"/>
  <c r="AF474" i="2"/>
  <c r="AF180" i="2"/>
  <c r="AF220" i="2"/>
  <c r="AF273" i="2"/>
  <c r="AF681" i="2"/>
  <c r="AF31" i="2"/>
  <c r="AF541" i="2"/>
  <c r="AF447" i="2"/>
  <c r="AF364" i="2"/>
  <c r="AF92" i="2"/>
  <c r="AF118" i="2"/>
  <c r="AF156" i="2"/>
  <c r="AF623" i="2"/>
  <c r="AF97" i="2"/>
  <c r="AF179" i="2"/>
  <c r="AF563" i="2"/>
  <c r="AF298" i="2"/>
  <c r="AF95" i="2"/>
  <c r="AF308" i="2"/>
  <c r="AF408" i="2"/>
  <c r="AF362" i="2"/>
  <c r="AF6" i="2"/>
  <c r="AF604" i="2"/>
  <c r="AF164" i="2"/>
  <c r="AF347" i="2"/>
  <c r="AF109" i="2"/>
  <c r="AF283" i="2"/>
  <c r="AF323" i="2"/>
  <c r="AF137" i="2"/>
  <c r="AF434" i="2"/>
  <c r="AF145" i="2"/>
  <c r="AF209" i="2"/>
  <c r="AF325" i="2"/>
  <c r="AF269" i="2"/>
  <c r="AF114" i="2"/>
  <c r="AF2" i="2"/>
  <c r="AF538" i="2"/>
  <c r="AF555" i="2"/>
  <c r="AF32" i="2"/>
  <c r="AF68" i="2"/>
  <c r="AF62" i="2"/>
  <c r="AF100" i="2"/>
  <c r="AF558" i="2"/>
  <c r="AF151" i="2"/>
  <c r="AF450" i="2"/>
  <c r="AF504" i="2"/>
  <c r="AF24" i="2"/>
  <c r="AF122" i="2"/>
  <c r="AF615" i="2"/>
  <c r="AF131" i="2"/>
  <c r="AF691" i="2"/>
  <c r="AF79" i="2"/>
  <c r="AF671" i="2"/>
  <c r="AF89" i="2"/>
  <c r="AF638" i="2"/>
  <c r="AF132" i="2"/>
  <c r="AF506" i="2"/>
  <c r="AF264" i="2"/>
  <c r="AF189" i="2"/>
  <c r="AF321" i="2"/>
  <c r="AF34" i="2"/>
  <c r="AF467" i="2"/>
  <c r="AF8" i="2"/>
  <c r="AF159" i="2"/>
  <c r="AF185" i="2"/>
  <c r="AF306" i="2"/>
  <c r="AF374" i="2"/>
  <c r="AF701" i="2"/>
  <c r="AF560" i="2"/>
  <c r="AF72" i="2"/>
  <c r="AF351" i="2"/>
  <c r="AF259" i="2"/>
  <c r="AF728" i="2"/>
  <c r="AF484" i="2"/>
  <c r="AF611" i="2"/>
  <c r="AF177" i="2"/>
  <c r="AF69" i="2"/>
  <c r="AF102" i="2"/>
  <c r="AF550" i="2"/>
  <c r="AF133" i="2"/>
  <c r="AF22" i="2"/>
  <c r="AF438" i="2"/>
  <c r="AF154" i="2"/>
  <c r="AF501" i="2"/>
  <c r="AF423" i="2"/>
  <c r="AF85" i="2"/>
  <c r="AF493" i="2"/>
  <c r="AF4" i="2"/>
  <c r="AF232" i="2"/>
  <c r="AF59" i="2"/>
  <c r="AF670" i="2"/>
  <c r="AF559" i="2"/>
  <c r="AF138" i="2"/>
  <c r="AF135" i="2"/>
  <c r="AF573" i="2"/>
  <c r="AF15" i="2"/>
  <c r="AF319" i="2"/>
  <c r="AF568" i="2"/>
  <c r="AF366" i="2"/>
  <c r="AF11" i="2"/>
  <c r="AF233" i="2"/>
  <c r="AF476" i="2"/>
  <c r="AF161" i="2"/>
  <c r="AF697" i="2"/>
  <c r="AF675" i="2"/>
  <c r="AF694" i="2"/>
  <c r="AF293" i="2"/>
  <c r="AF141" i="2"/>
  <c r="AF222" i="2"/>
  <c r="AF551" i="2"/>
  <c r="AF580" i="2"/>
  <c r="AF23" i="2"/>
  <c r="AF659" i="2"/>
  <c r="AF439" i="2"/>
  <c r="AF395" i="2"/>
  <c r="AF115" i="2"/>
  <c r="AF318" i="2"/>
  <c r="AF663" i="2"/>
  <c r="AF16" i="2"/>
  <c r="AF296" i="2"/>
  <c r="AF539" i="2"/>
  <c r="AF217" i="2"/>
  <c r="AF597" i="2"/>
  <c r="AF36" i="2"/>
  <c r="AF171" i="2"/>
  <c r="AF488" i="2"/>
  <c r="AF470" i="2"/>
  <c r="AF74" i="2"/>
  <c r="AF625" i="2"/>
  <c r="AF178" i="2"/>
  <c r="AF531" i="2"/>
  <c r="AF210" i="2"/>
  <c r="AF266" i="2"/>
  <c r="AF48" i="2"/>
  <c r="AF265" i="2"/>
  <c r="AF165" i="2"/>
  <c r="AF7" i="2"/>
  <c r="AF116" i="2"/>
  <c r="AF536" i="2"/>
  <c r="AF734" i="2"/>
  <c r="AF380" i="2"/>
  <c r="AF195" i="2"/>
  <c r="AF9" i="2"/>
  <c r="AF682" i="2"/>
  <c r="AF425" i="2"/>
  <c r="AF117" i="2"/>
  <c r="AF489" i="2"/>
  <c r="AF498" i="2"/>
  <c r="AF612" i="2"/>
  <c r="AF698" i="2"/>
  <c r="AF281" i="2"/>
  <c r="AF61" i="2"/>
  <c r="AF576" i="2"/>
  <c r="AF664" i="2"/>
  <c r="AF203" i="2"/>
  <c r="AF147" i="2"/>
  <c r="AF10" i="2"/>
  <c r="AF361" i="2"/>
  <c r="AF14" i="2"/>
  <c r="AF199" i="2"/>
  <c r="AF457" i="2"/>
  <c r="AF547" i="2"/>
  <c r="AF25" i="2"/>
  <c r="AF106" i="2"/>
  <c r="AF255" i="2"/>
  <c r="AF658" i="2"/>
  <c r="AF549" i="2"/>
  <c r="AF267" i="2"/>
  <c r="AF19" i="2"/>
  <c r="AF272" i="2"/>
  <c r="AF650" i="2"/>
  <c r="AF226" i="2"/>
  <c r="AF398" i="2"/>
  <c r="AF460" i="2"/>
  <c r="AF262" i="2"/>
  <c r="AF430" i="2"/>
  <c r="AF119" i="2"/>
  <c r="AF412" i="2"/>
  <c r="AF657" i="2"/>
  <c r="AF80" i="2"/>
  <c r="AF98" i="2"/>
  <c r="AF479" i="2"/>
  <c r="AF720" i="2"/>
  <c r="AF246" i="2"/>
  <c r="AF508" i="2"/>
  <c r="AF234" i="2"/>
  <c r="AF636" i="2"/>
  <c r="AF21" i="2"/>
  <c r="AF197" i="2"/>
  <c r="AF727" i="2"/>
  <c r="AF326" i="2"/>
  <c r="AF252" i="2"/>
  <c r="AF257" i="2"/>
  <c r="AF661" i="2"/>
  <c r="AF480" i="2"/>
  <c r="AF577" i="2"/>
  <c r="AF235" i="2"/>
  <c r="AF578" i="2"/>
  <c r="AF669" i="2"/>
  <c r="AF337" i="2"/>
  <c r="AF609" i="2"/>
  <c r="AF357" i="2"/>
  <c r="AF634" i="2"/>
  <c r="AF120" i="2"/>
  <c r="AF458" i="2"/>
  <c r="AF333" i="2"/>
  <c r="AF564" i="2"/>
  <c r="AF239" i="2"/>
  <c r="AF528" i="2"/>
  <c r="AF57" i="2"/>
  <c r="AF544" i="2"/>
  <c r="AF77" i="2"/>
  <c r="AF713" i="2"/>
  <c r="AF330" i="2"/>
  <c r="AF431" i="2"/>
  <c r="AF81" i="2"/>
  <c r="AF41" i="2"/>
  <c r="AF719" i="2"/>
  <c r="AF653" i="2"/>
  <c r="AF616" i="2"/>
  <c r="AF50" i="2"/>
  <c r="AF250" i="2"/>
  <c r="AF143" i="2"/>
  <c r="AF716" i="2"/>
  <c r="AF584" i="2"/>
  <c r="AF574" i="2"/>
  <c r="AF421" i="2"/>
  <c r="AF435" i="2"/>
  <c r="AF358" i="2"/>
  <c r="AF606" i="2"/>
  <c r="AF256" i="2"/>
  <c r="AF18" i="2"/>
  <c r="AF277" i="2"/>
  <c r="AF355" i="2"/>
  <c r="AF471" i="2"/>
  <c r="AF672" i="2"/>
  <c r="AF260" i="2"/>
  <c r="AF524" i="2"/>
  <c r="AF134" i="2"/>
  <c r="AF359" i="2"/>
  <c r="AF413" i="2"/>
  <c r="AF525" i="2"/>
  <c r="AF548" i="2"/>
  <c r="AF592" i="2"/>
  <c r="AF503" i="2"/>
  <c r="AF261" i="2"/>
  <c r="AF37" i="2"/>
  <c r="AF181" i="2"/>
  <c r="AF432" i="2"/>
  <c r="AF214" i="2"/>
  <c r="AF575" i="2"/>
  <c r="AF129" i="2"/>
  <c r="AF715" i="2"/>
  <c r="AF88" i="2"/>
  <c r="AF270" i="2"/>
  <c r="AF714" i="2"/>
  <c r="AF451" i="2"/>
  <c r="AF90" i="2"/>
  <c r="AF383" i="2"/>
  <c r="AF344" i="2"/>
  <c r="AF433" i="2"/>
  <c r="AF542" i="2"/>
  <c r="AF468" i="2"/>
  <c r="AF721" i="2"/>
  <c r="AF54" i="2"/>
  <c r="AF642" i="2"/>
  <c r="AF618" i="2"/>
  <c r="AF405" i="2"/>
  <c r="AF600" i="2"/>
  <c r="AF603" i="2"/>
  <c r="AF86" i="2"/>
  <c r="AF368" i="2"/>
  <c r="AF733" i="2"/>
  <c r="AF515" i="2"/>
  <c r="AF144" i="2"/>
  <c r="AF571" i="2"/>
  <c r="AF78" i="2"/>
  <c r="AF157" i="2"/>
  <c r="AF585" i="2"/>
  <c r="AF172" i="2"/>
  <c r="AF218" i="2"/>
  <c r="AF534" i="2"/>
  <c r="AF668" i="2"/>
  <c r="AF648" i="2"/>
  <c r="AF108" i="2"/>
  <c r="AF532" i="2"/>
  <c r="AF158" i="2"/>
  <c r="AF533" i="2"/>
  <c r="AF511" i="2"/>
  <c r="AF64" i="2"/>
  <c r="AF679" i="2"/>
  <c r="AF363" i="2"/>
  <c r="AF286" i="2"/>
  <c r="AF275" i="2"/>
  <c r="AF422" i="2"/>
  <c r="AF310" i="2"/>
  <c r="AF276" i="2"/>
  <c r="AF71" i="2"/>
  <c r="AF607" i="2"/>
  <c r="AF581" i="2"/>
  <c r="AF455" i="2"/>
  <c r="AF483" i="2"/>
  <c r="AF160" i="2"/>
  <c r="AF448" i="2"/>
  <c r="AF300" i="2"/>
  <c r="AF494" i="2"/>
  <c r="AF680" i="2"/>
  <c r="AF649" i="2"/>
  <c r="AF598" i="2"/>
  <c r="AF630" i="2"/>
  <c r="AF174" i="2"/>
  <c r="AF314" i="2"/>
  <c r="AF271" i="2"/>
  <c r="AF70" i="2"/>
  <c r="AF63" i="2"/>
  <c r="AF710" i="2"/>
  <c r="AF289" i="2"/>
  <c r="AF535" i="2"/>
  <c r="AF200" i="2"/>
  <c r="AF142" i="2"/>
  <c r="AF589" i="2"/>
  <c r="AF654" i="2"/>
  <c r="AF243" i="2"/>
  <c r="AF627" i="2"/>
  <c r="AF704" i="2"/>
  <c r="AF415" i="2"/>
  <c r="AF429" i="2"/>
  <c r="AF695" i="2"/>
  <c r="AF149" i="2"/>
  <c r="AF224" i="2"/>
  <c r="AF254" i="2"/>
  <c r="AF718" i="2"/>
  <c r="AF665" i="2"/>
  <c r="AF282" i="2"/>
  <c r="AF637" i="2"/>
  <c r="AF342" i="2"/>
  <c r="AF136" i="2"/>
  <c r="AF586" i="2"/>
  <c r="AF353" i="2"/>
  <c r="AF601" i="2"/>
  <c r="AF219" i="2"/>
  <c r="AF605" i="2"/>
  <c r="AF312" i="2"/>
  <c r="AF529" i="2"/>
  <c r="AF737" i="2"/>
  <c r="AF409" i="2"/>
  <c r="AF579" i="2"/>
  <c r="AF419" i="2"/>
  <c r="AF414" i="2"/>
  <c r="AF730" i="2"/>
  <c r="AF247" i="2"/>
  <c r="AF633" i="2"/>
  <c r="AF507" i="2"/>
  <c r="AF182" i="2"/>
  <c r="AF521" i="2"/>
  <c r="AF594" i="2"/>
  <c r="AF565" i="2"/>
  <c r="AF107" i="2"/>
  <c r="AF193" i="2"/>
  <c r="AF236" i="2"/>
  <c r="AF346" i="2"/>
  <c r="AF212" i="2"/>
  <c r="AF485" i="2"/>
  <c r="AF204" i="2"/>
  <c r="AF386" i="2"/>
  <c r="AF706" i="2"/>
  <c r="AF168" i="2"/>
  <c r="AF645" i="2"/>
  <c r="AF561" i="2"/>
  <c r="AF569" i="2"/>
  <c r="AF297" i="2"/>
  <c r="AF540" i="2"/>
  <c r="AF729" i="2"/>
  <c r="AF339" i="2"/>
  <c r="AF294" i="2"/>
  <c r="AF707" i="2"/>
  <c r="AF202" i="2"/>
  <c r="AF461" i="2"/>
  <c r="AF703" i="2"/>
  <c r="AF153" i="2"/>
  <c r="AF299" i="2"/>
  <c r="AF452" i="2"/>
  <c r="AF445" i="2"/>
  <c r="AF582" i="2"/>
  <c r="AF390" i="2"/>
  <c r="AF392" i="2"/>
  <c r="AF545" i="2"/>
  <c r="AF557" i="2"/>
  <c r="AF341" i="2"/>
  <c r="AF570" i="2"/>
  <c r="AF469" i="2"/>
  <c r="AF184" i="2"/>
  <c r="AF619" i="2"/>
  <c r="AF369" i="2"/>
  <c r="AF290" i="2"/>
  <c r="AF684" i="2"/>
  <c r="AF213" i="2"/>
  <c r="AF332" i="2"/>
  <c r="AF613" i="2"/>
  <c r="AF688" i="2"/>
  <c r="AF513" i="2"/>
  <c r="AF686" i="2"/>
  <c r="AF632" i="2"/>
  <c r="AF735" i="2"/>
  <c r="AF291" i="2"/>
  <c r="AF685" i="2"/>
  <c r="AF517" i="2"/>
  <c r="AF666" i="2"/>
  <c r="AF588" i="2"/>
  <c r="AF656" i="2"/>
  <c r="AF692" i="2"/>
  <c r="AF519" i="2"/>
  <c r="AF446" i="2"/>
  <c r="AF726" i="2"/>
  <c r="AF617" i="2"/>
  <c r="AF465" i="2"/>
  <c r="AF693" i="2"/>
  <c r="AF725" i="2"/>
  <c r="AF687" i="2"/>
  <c r="AF643" i="2"/>
  <c r="AF705" i="2"/>
  <c r="AF702" i="2"/>
  <c r="AF689" i="2"/>
  <c r="AF723" i="2"/>
  <c r="AF635" i="2"/>
  <c r="AF708" i="2"/>
  <c r="AF732" i="2"/>
  <c r="AF738" i="2"/>
  <c r="AE626" i="2"/>
  <c r="AE454" i="2"/>
  <c r="AE456" i="2"/>
  <c r="AE113" i="2"/>
  <c r="AE188" i="2"/>
  <c r="AE372" i="2"/>
  <c r="AE280" i="2"/>
  <c r="AE285" i="2"/>
  <c r="AE595" i="2"/>
  <c r="AE562" i="2"/>
  <c r="AE278" i="2"/>
  <c r="AE206" i="2"/>
  <c r="AE103" i="2"/>
  <c r="AE641" i="2"/>
  <c r="AE47" i="2"/>
  <c r="AE427" i="2"/>
  <c r="AE205" i="2"/>
  <c r="AE593" i="2"/>
  <c r="AE572" i="2"/>
  <c r="AE317" i="2"/>
  <c r="AE387" i="2"/>
  <c r="AE173" i="2"/>
  <c r="AE367" i="2"/>
  <c r="AE553" i="2"/>
  <c r="AE522" i="2"/>
  <c r="AE194" i="2"/>
  <c r="AE146" i="2"/>
  <c r="AE110" i="2"/>
  <c r="AE639" i="2"/>
  <c r="AE389" i="2"/>
  <c r="AE621" i="2"/>
  <c r="AE477" i="2"/>
  <c r="AE17" i="2"/>
  <c r="AE84" i="2"/>
  <c r="AE717" i="2"/>
  <c r="AE711" i="2"/>
  <c r="AE385" i="2"/>
  <c r="AE651" i="2"/>
  <c r="AE99" i="2"/>
  <c r="AE444" i="2"/>
  <c r="AE478" i="2"/>
  <c r="AE315" i="2"/>
  <c r="AE150" i="2"/>
  <c r="AE502" i="2"/>
  <c r="AE240" i="2"/>
  <c r="AE462" i="2"/>
  <c r="AE591" i="2"/>
  <c r="AE311" i="2"/>
  <c r="AE316" i="2"/>
  <c r="AE499" i="2"/>
  <c r="AE303" i="2"/>
  <c r="AE227" i="2"/>
  <c r="AE196" i="2"/>
  <c r="AE211" i="2"/>
  <c r="AE244" i="2"/>
  <c r="AE690" i="2"/>
  <c r="AE475" i="2"/>
  <c r="AE510" i="2"/>
  <c r="AE406" i="2"/>
  <c r="AE505" i="2"/>
  <c r="AE284" i="2"/>
  <c r="AE221" i="2"/>
  <c r="AE328" i="2"/>
  <c r="AE241" i="2"/>
  <c r="AE418" i="2"/>
  <c r="AE349" i="2"/>
  <c r="AE516" i="2"/>
  <c r="AE583" i="2"/>
  <c r="AE382" i="2"/>
  <c r="AE378" i="2"/>
  <c r="AE377" i="2"/>
  <c r="AE556" i="2"/>
  <c r="AE170" i="2"/>
  <c r="AE207" i="2"/>
  <c r="AE169" i="2"/>
  <c r="AE223" i="2"/>
  <c r="AE35" i="2"/>
  <c r="AE73" i="2"/>
  <c r="AE167" i="2"/>
  <c r="AE139" i="2"/>
  <c r="AE215" i="2"/>
  <c r="AE514" i="2"/>
  <c r="AE175" i="2"/>
  <c r="AE313" i="2"/>
  <c r="AE379" i="2"/>
  <c r="AE38" i="2"/>
  <c r="AE126" i="2"/>
  <c r="AE263" i="2"/>
  <c r="AE334" i="2"/>
  <c r="AE518" i="2"/>
  <c r="AE393" i="2"/>
  <c r="AE441" i="2"/>
  <c r="AE140" i="2"/>
  <c r="AE340" i="2"/>
  <c r="AE327" i="2"/>
  <c r="AE75" i="2"/>
  <c r="AE622" i="2"/>
  <c r="AE124" i="2"/>
  <c r="AE26" i="2"/>
  <c r="AE253" i="2"/>
  <c r="AE667" i="2"/>
  <c r="AE610" i="2"/>
  <c r="AE375" i="2"/>
  <c r="AE512" i="2"/>
  <c r="AE42" i="2"/>
  <c r="AE404" i="2"/>
  <c r="AE43" i="2"/>
  <c r="AE191" i="2"/>
  <c r="AE331" i="2"/>
  <c r="AE384" i="2"/>
  <c r="AE40" i="2"/>
  <c r="AE416" i="2"/>
  <c r="AE370" i="2"/>
  <c r="AE65" i="2"/>
  <c r="AE28" i="2"/>
  <c r="AE305" i="2"/>
  <c r="AE350" i="2"/>
  <c r="AE111" i="2"/>
  <c r="AE304" i="2"/>
  <c r="AE251" i="2"/>
  <c r="AE537" i="2"/>
  <c r="AE722" i="2"/>
  <c r="AE127" i="2"/>
  <c r="AE329" i="2"/>
  <c r="AE287" i="2"/>
  <c r="AE225" i="2"/>
  <c r="AE731" i="2"/>
  <c r="AE104" i="2"/>
  <c r="AE12" i="2"/>
  <c r="AE352" i="2"/>
  <c r="AE231" i="2"/>
  <c r="AE245" i="2"/>
  <c r="AE302" i="2"/>
  <c r="AE410" i="2"/>
  <c r="AE644" i="2"/>
  <c r="AE712" i="2"/>
  <c r="AE631" i="2"/>
  <c r="AE482" i="2"/>
  <c r="AE399" i="2"/>
  <c r="AE662" i="2"/>
  <c r="AE237" i="2"/>
  <c r="AE20" i="2"/>
  <c r="AE360" i="2"/>
  <c r="AE397" i="2"/>
  <c r="AE121" i="2"/>
  <c r="AE472" i="2"/>
  <c r="AE596" i="2"/>
  <c r="AE190" i="2"/>
  <c r="AE411" i="2"/>
  <c r="AE526" i="2"/>
  <c r="AE437" i="2"/>
  <c r="AE148" i="2"/>
  <c r="AE402" i="2"/>
  <c r="AE394" i="2"/>
  <c r="AE487" i="2"/>
  <c r="AE677" i="2"/>
  <c r="AE274" i="2"/>
  <c r="AE208" i="2"/>
  <c r="AE27" i="2"/>
  <c r="AE216" i="2"/>
  <c r="AE486" i="2"/>
  <c r="AE608" i="2"/>
  <c r="AE496" i="2"/>
  <c r="AE60" i="2"/>
  <c r="AE466" i="2"/>
  <c r="AE51" i="2"/>
  <c r="AE123" i="2"/>
  <c r="AE628" i="2"/>
  <c r="AE301" i="2"/>
  <c r="AE543" i="2"/>
  <c r="AE391" i="2"/>
  <c r="AE523" i="2"/>
  <c r="AE292" i="2"/>
  <c r="AE242" i="2"/>
  <c r="AE546" i="2"/>
  <c r="AE201" i="2"/>
  <c r="AE82" i="2"/>
  <c r="AE453" i="2"/>
  <c r="AE629" i="2"/>
  <c r="AE13" i="2"/>
  <c r="AE554" i="2"/>
  <c r="AE736" i="2"/>
  <c r="AE620" i="2"/>
  <c r="AE696" i="2"/>
  <c r="AE660" i="2"/>
  <c r="AE371" i="2"/>
  <c r="AE614" i="2"/>
  <c r="AE53" i="2"/>
  <c r="AE356" i="2"/>
  <c r="AE655" i="2"/>
  <c r="AE176" i="2"/>
  <c r="AE198" i="2"/>
  <c r="AE587" i="2"/>
  <c r="AE258" i="2"/>
  <c r="AE44" i="2"/>
  <c r="AE673" i="2"/>
  <c r="AE46" i="2"/>
  <c r="AE509" i="2"/>
  <c r="AE417" i="2"/>
  <c r="AE443" i="2"/>
  <c r="AE238" i="2"/>
  <c r="AE602" i="2"/>
  <c r="AE403" i="2"/>
  <c r="AE424" i="2"/>
  <c r="AE647" i="2"/>
  <c r="AE449" i="2"/>
  <c r="AE376" i="2"/>
  <c r="AE683" i="2"/>
  <c r="AE268" i="2"/>
  <c r="AE49" i="2"/>
  <c r="AE676" i="2"/>
  <c r="AE52" i="2"/>
  <c r="AE5" i="2"/>
  <c r="AE155" i="2"/>
  <c r="AE490" i="2"/>
  <c r="AE407" i="2"/>
  <c r="AE640" i="2"/>
  <c r="AE295" i="2"/>
  <c r="AE288" i="2"/>
  <c r="AE230" i="2"/>
  <c r="AE96" i="2"/>
  <c r="AE495" i="2"/>
  <c r="AE324" i="2"/>
  <c r="AE229" i="2"/>
  <c r="AE186" i="2"/>
  <c r="AE530" i="2"/>
  <c r="AE338" i="2"/>
  <c r="AE365" i="2"/>
  <c r="AE624" i="2"/>
  <c r="AE105" i="2"/>
  <c r="AE309" i="2"/>
  <c r="AE192" i="2"/>
  <c r="AE464" i="2"/>
  <c r="AE94" i="2"/>
  <c r="AE39" i="2"/>
  <c r="AE436" i="2"/>
  <c r="AE93" i="2"/>
  <c r="AE500" i="2"/>
  <c r="AE336" i="2"/>
  <c r="AE678" i="2"/>
  <c r="AE420" i="2"/>
  <c r="AE279" i="2"/>
  <c r="AE463" i="2"/>
  <c r="AE101" i="2"/>
  <c r="AE33" i="2"/>
  <c r="AE440" i="2"/>
  <c r="AE45" i="2"/>
  <c r="AE249" i="2"/>
  <c r="AE29" i="2"/>
  <c r="AE388" i="2"/>
  <c r="AE76" i="2"/>
  <c r="AE674" i="2"/>
  <c r="AE320" i="2"/>
  <c r="AE335" i="2"/>
  <c r="AE56" i="2"/>
  <c r="AE652" i="2"/>
  <c r="AE348" i="2"/>
  <c r="AE381" i="2"/>
  <c r="AE567" i="2"/>
  <c r="AE128" i="2"/>
  <c r="AE700" i="2"/>
  <c r="AE590" i="2"/>
  <c r="AE307" i="2"/>
  <c r="AE162" i="2"/>
  <c r="AE83" i="2"/>
  <c r="AE699" i="2"/>
  <c r="AE527" i="2"/>
  <c r="AE566" i="2"/>
  <c r="AE343" i="2"/>
  <c r="AE428" i="2"/>
  <c r="AE354" i="2"/>
  <c r="AE481" i="2"/>
  <c r="AE497" i="2"/>
  <c r="AE442" i="2"/>
  <c r="AE473" i="2"/>
  <c r="AE459" i="2"/>
  <c r="AE163" i="2"/>
  <c r="AE709" i="2"/>
  <c r="AE401" i="2"/>
  <c r="AE396" i="2"/>
  <c r="AE520" i="2"/>
  <c r="AE112" i="2"/>
  <c r="AE400" i="2"/>
  <c r="AE125" i="2"/>
  <c r="AE345" i="2"/>
  <c r="AE55" i="2"/>
  <c r="AE152" i="2"/>
  <c r="AE58" i="2"/>
  <c r="AE91" i="2"/>
  <c r="AE30" i="2"/>
  <c r="AE426" i="2"/>
  <c r="AE87" i="2"/>
  <c r="AE552" i="2"/>
  <c r="AE646" i="2"/>
  <c r="AE183" i="2"/>
  <c r="AE599" i="2"/>
  <c r="AE130" i="2"/>
  <c r="AE3" i="2"/>
  <c r="AE492" i="2"/>
  <c r="AE67" i="2"/>
  <c r="AE166" i="2"/>
  <c r="AE322" i="2"/>
  <c r="AE228" i="2"/>
  <c r="AE491" i="2"/>
  <c r="AE724" i="2"/>
  <c r="AE373" i="2"/>
  <c r="AE187" i="2"/>
  <c r="AE248" i="2"/>
  <c r="AE66" i="2"/>
  <c r="AE474" i="2"/>
  <c r="AE180" i="2"/>
  <c r="AE220" i="2"/>
  <c r="AE273" i="2"/>
  <c r="AE681" i="2"/>
  <c r="AE31" i="2"/>
  <c r="AE541" i="2"/>
  <c r="AE447" i="2"/>
  <c r="AE364" i="2"/>
  <c r="AE92" i="2"/>
  <c r="AE118" i="2"/>
  <c r="AE156" i="2"/>
  <c r="AE623" i="2"/>
  <c r="AE97" i="2"/>
  <c r="AE179" i="2"/>
  <c r="AE563" i="2"/>
  <c r="AE298" i="2"/>
  <c r="AE95" i="2"/>
  <c r="AE308" i="2"/>
  <c r="AE408" i="2"/>
  <c r="AE362" i="2"/>
  <c r="AE6" i="2"/>
  <c r="AE604" i="2"/>
  <c r="AE164" i="2"/>
  <c r="AE347" i="2"/>
  <c r="AE109" i="2"/>
  <c r="AE283" i="2"/>
  <c r="AE323" i="2"/>
  <c r="AE137" i="2"/>
  <c r="AE434" i="2"/>
  <c r="AE145" i="2"/>
  <c r="AE209" i="2"/>
  <c r="AE325" i="2"/>
  <c r="AE269" i="2"/>
  <c r="AE114" i="2"/>
  <c r="AE2" i="2"/>
  <c r="AE538" i="2"/>
  <c r="AE555" i="2"/>
  <c r="AE32" i="2"/>
  <c r="AE68" i="2"/>
  <c r="AE62" i="2"/>
  <c r="AE100" i="2"/>
  <c r="AE558" i="2"/>
  <c r="AE151" i="2"/>
  <c r="AE450" i="2"/>
  <c r="AE504" i="2"/>
  <c r="AE24" i="2"/>
  <c r="AE122" i="2"/>
  <c r="AE615" i="2"/>
  <c r="AE131" i="2"/>
  <c r="AE691" i="2"/>
  <c r="AE79" i="2"/>
  <c r="AE671" i="2"/>
  <c r="AE89" i="2"/>
  <c r="AE638" i="2"/>
  <c r="AE132" i="2"/>
  <c r="AE506" i="2"/>
  <c r="AE264" i="2"/>
  <c r="AE189" i="2"/>
  <c r="AE321" i="2"/>
  <c r="AE34" i="2"/>
  <c r="AE467" i="2"/>
  <c r="AE8" i="2"/>
  <c r="AE159" i="2"/>
  <c r="AE185" i="2"/>
  <c r="AE306" i="2"/>
  <c r="AE374" i="2"/>
  <c r="AE701" i="2"/>
  <c r="AE560" i="2"/>
  <c r="AE72" i="2"/>
  <c r="AE351" i="2"/>
  <c r="AE259" i="2"/>
  <c r="AE728" i="2"/>
  <c r="AE484" i="2"/>
  <c r="AE611" i="2"/>
  <c r="AE177" i="2"/>
  <c r="AE69" i="2"/>
  <c r="AE102" i="2"/>
  <c r="AE550" i="2"/>
  <c r="AE133" i="2"/>
  <c r="AE22" i="2"/>
  <c r="AE438" i="2"/>
  <c r="AE154" i="2"/>
  <c r="AE501" i="2"/>
  <c r="AE423" i="2"/>
  <c r="AE85" i="2"/>
  <c r="AE493" i="2"/>
  <c r="AE4" i="2"/>
  <c r="AE232" i="2"/>
  <c r="AE59" i="2"/>
  <c r="AE670" i="2"/>
  <c r="AE559" i="2"/>
  <c r="AE138" i="2"/>
  <c r="AE135" i="2"/>
  <c r="AE573" i="2"/>
  <c r="AE15" i="2"/>
  <c r="AE319" i="2"/>
  <c r="AE568" i="2"/>
  <c r="AE366" i="2"/>
  <c r="AE11" i="2"/>
  <c r="AE233" i="2"/>
  <c r="AE476" i="2"/>
  <c r="AE161" i="2"/>
  <c r="AE697" i="2"/>
  <c r="AE675" i="2"/>
  <c r="AE694" i="2"/>
  <c r="AE293" i="2"/>
  <c r="AE141" i="2"/>
  <c r="AE222" i="2"/>
  <c r="AE551" i="2"/>
  <c r="AE580" i="2"/>
  <c r="AE23" i="2"/>
  <c r="AE659" i="2"/>
  <c r="AE439" i="2"/>
  <c r="AE395" i="2"/>
  <c r="AE115" i="2"/>
  <c r="AE318" i="2"/>
  <c r="AE663" i="2"/>
  <c r="AE16" i="2"/>
  <c r="AE296" i="2"/>
  <c r="AE539" i="2"/>
  <c r="AE217" i="2"/>
  <c r="AE597" i="2"/>
  <c r="AE36" i="2"/>
  <c r="AE171" i="2"/>
  <c r="AE488" i="2"/>
  <c r="AE470" i="2"/>
  <c r="AE74" i="2"/>
  <c r="AE625" i="2"/>
  <c r="AE178" i="2"/>
  <c r="AE531" i="2"/>
  <c r="AE210" i="2"/>
  <c r="AE266" i="2"/>
  <c r="AE48" i="2"/>
  <c r="AE265" i="2"/>
  <c r="AE165" i="2"/>
  <c r="AE7" i="2"/>
  <c r="AE116" i="2"/>
  <c r="AE536" i="2"/>
  <c r="AE734" i="2"/>
  <c r="AE380" i="2"/>
  <c r="AE195" i="2"/>
  <c r="AE9" i="2"/>
  <c r="AE682" i="2"/>
  <c r="AE425" i="2"/>
  <c r="AE117" i="2"/>
  <c r="AE489" i="2"/>
  <c r="AE498" i="2"/>
  <c r="AE612" i="2"/>
  <c r="AE698" i="2"/>
  <c r="AE281" i="2"/>
  <c r="AE61" i="2"/>
  <c r="AE576" i="2"/>
  <c r="AE664" i="2"/>
  <c r="AE203" i="2"/>
  <c r="AE147" i="2"/>
  <c r="AE10" i="2"/>
  <c r="AE361" i="2"/>
  <c r="AE14" i="2"/>
  <c r="AE199" i="2"/>
  <c r="AE457" i="2"/>
  <c r="AE547" i="2"/>
  <c r="AE25" i="2"/>
  <c r="AE106" i="2"/>
  <c r="AE255" i="2"/>
  <c r="AE658" i="2"/>
  <c r="AE549" i="2"/>
  <c r="AE267" i="2"/>
  <c r="AE19" i="2"/>
  <c r="AE272" i="2"/>
  <c r="AE650" i="2"/>
  <c r="AE226" i="2"/>
  <c r="AE398" i="2"/>
  <c r="AE460" i="2"/>
  <c r="AE262" i="2"/>
  <c r="AE430" i="2"/>
  <c r="AE119" i="2"/>
  <c r="AE412" i="2"/>
  <c r="AE657" i="2"/>
  <c r="AE80" i="2"/>
  <c r="AE98" i="2"/>
  <c r="AE479" i="2"/>
  <c r="AE720" i="2"/>
  <c r="AE246" i="2"/>
  <c r="AE508" i="2"/>
  <c r="AE234" i="2"/>
  <c r="AE636" i="2"/>
  <c r="AE21" i="2"/>
  <c r="AE197" i="2"/>
  <c r="AE727" i="2"/>
  <c r="AE326" i="2"/>
  <c r="AE252" i="2"/>
  <c r="AE257" i="2"/>
  <c r="AE661" i="2"/>
  <c r="AE480" i="2"/>
  <c r="AE577" i="2"/>
  <c r="AE235" i="2"/>
  <c r="AE578" i="2"/>
  <c r="AE669" i="2"/>
  <c r="AE337" i="2"/>
  <c r="AE609" i="2"/>
  <c r="AE357" i="2"/>
  <c r="AE634" i="2"/>
  <c r="AE120" i="2"/>
  <c r="AE458" i="2"/>
  <c r="AE333" i="2"/>
  <c r="AE564" i="2"/>
  <c r="AE239" i="2"/>
  <c r="AE528" i="2"/>
  <c r="AE57" i="2"/>
  <c r="AE544" i="2"/>
  <c r="AE77" i="2"/>
  <c r="AE713" i="2"/>
  <c r="AE330" i="2"/>
  <c r="AE431" i="2"/>
  <c r="AE81" i="2"/>
  <c r="AE41" i="2"/>
  <c r="AE719" i="2"/>
  <c r="AE653" i="2"/>
  <c r="AE616" i="2"/>
  <c r="AE50" i="2"/>
  <c r="AE250" i="2"/>
  <c r="AE143" i="2"/>
  <c r="AE716" i="2"/>
  <c r="AE584" i="2"/>
  <c r="AE574" i="2"/>
  <c r="AE421" i="2"/>
  <c r="AE435" i="2"/>
  <c r="AE358" i="2"/>
  <c r="AE606" i="2"/>
  <c r="AE256" i="2"/>
  <c r="AE18" i="2"/>
  <c r="AE277" i="2"/>
  <c r="AE355" i="2"/>
  <c r="AE471" i="2"/>
  <c r="AE672" i="2"/>
  <c r="AE260" i="2"/>
  <c r="AE524" i="2"/>
  <c r="AE134" i="2"/>
  <c r="AE359" i="2"/>
  <c r="AE413" i="2"/>
  <c r="AE525" i="2"/>
  <c r="AE548" i="2"/>
  <c r="AE592" i="2"/>
  <c r="AE503" i="2"/>
  <c r="AE261" i="2"/>
  <c r="AE37" i="2"/>
  <c r="AE181" i="2"/>
  <c r="AE432" i="2"/>
  <c r="AE214" i="2"/>
  <c r="AE575" i="2"/>
  <c r="AE129" i="2"/>
  <c r="AE715" i="2"/>
  <c r="AE88" i="2"/>
  <c r="AE270" i="2"/>
  <c r="AE714" i="2"/>
  <c r="AE451" i="2"/>
  <c r="AE90" i="2"/>
  <c r="AE383" i="2"/>
  <c r="AE344" i="2"/>
  <c r="AE433" i="2"/>
  <c r="AE542" i="2"/>
  <c r="AE468" i="2"/>
  <c r="AE721" i="2"/>
  <c r="AE54" i="2"/>
  <c r="AE642" i="2"/>
  <c r="AE618" i="2"/>
  <c r="AE405" i="2"/>
  <c r="AE600" i="2"/>
  <c r="AE603" i="2"/>
  <c r="AE86" i="2"/>
  <c r="AE368" i="2"/>
  <c r="AE733" i="2"/>
  <c r="AE515" i="2"/>
  <c r="AE144" i="2"/>
  <c r="AE571" i="2"/>
  <c r="AE78" i="2"/>
  <c r="AE157" i="2"/>
  <c r="AE585" i="2"/>
  <c r="AE172" i="2"/>
  <c r="AE218" i="2"/>
  <c r="AE534" i="2"/>
  <c r="AE668" i="2"/>
  <c r="AE648" i="2"/>
  <c r="AE108" i="2"/>
  <c r="AE532" i="2"/>
  <c r="AE158" i="2"/>
  <c r="AE533" i="2"/>
  <c r="AE511" i="2"/>
  <c r="AE64" i="2"/>
  <c r="AE679" i="2"/>
  <c r="AE363" i="2"/>
  <c r="AE286" i="2"/>
  <c r="AE275" i="2"/>
  <c r="AE422" i="2"/>
  <c r="AE310" i="2"/>
  <c r="AE276" i="2"/>
  <c r="AE71" i="2"/>
  <c r="AE607" i="2"/>
  <c r="AE581" i="2"/>
  <c r="AE455" i="2"/>
  <c r="AE483" i="2"/>
  <c r="AE160" i="2"/>
  <c r="AE448" i="2"/>
  <c r="AE300" i="2"/>
  <c r="AE494" i="2"/>
  <c r="AE680" i="2"/>
  <c r="AE649" i="2"/>
  <c r="AE598" i="2"/>
  <c r="AE630" i="2"/>
  <c r="AE174" i="2"/>
  <c r="AE314" i="2"/>
  <c r="AE271" i="2"/>
  <c r="AE70" i="2"/>
  <c r="AE63" i="2"/>
  <c r="AE710" i="2"/>
  <c r="AE289" i="2"/>
  <c r="AE535" i="2"/>
  <c r="AE200" i="2"/>
  <c r="AE142" i="2"/>
  <c r="AE589" i="2"/>
  <c r="AE654" i="2"/>
  <c r="AE243" i="2"/>
  <c r="AE627" i="2"/>
  <c r="AE704" i="2"/>
  <c r="AE415" i="2"/>
  <c r="AE429" i="2"/>
  <c r="AE695" i="2"/>
  <c r="AE149" i="2"/>
  <c r="AE224" i="2"/>
  <c r="AE254" i="2"/>
  <c r="AE718" i="2"/>
  <c r="AE665" i="2"/>
  <c r="AE282" i="2"/>
  <c r="AE637" i="2"/>
  <c r="AE342" i="2"/>
  <c r="AE136" i="2"/>
  <c r="AE586" i="2"/>
  <c r="AE353" i="2"/>
  <c r="AE601" i="2"/>
  <c r="AE219" i="2"/>
  <c r="AE605" i="2"/>
  <c r="AE312" i="2"/>
  <c r="AE529" i="2"/>
  <c r="AE737" i="2"/>
  <c r="AE409" i="2"/>
  <c r="AE579" i="2"/>
  <c r="AE419" i="2"/>
  <c r="AE414" i="2"/>
  <c r="AE730" i="2"/>
  <c r="AE247" i="2"/>
  <c r="AE633" i="2"/>
  <c r="AE507" i="2"/>
  <c r="AE182" i="2"/>
  <c r="AE521" i="2"/>
  <c r="AE594" i="2"/>
  <c r="AE565" i="2"/>
  <c r="AE107" i="2"/>
  <c r="AE193" i="2"/>
  <c r="AE236" i="2"/>
  <c r="AE346" i="2"/>
  <c r="AE212" i="2"/>
  <c r="AE485" i="2"/>
  <c r="AE204" i="2"/>
  <c r="AE386" i="2"/>
  <c r="AE706" i="2"/>
  <c r="AE168" i="2"/>
  <c r="AE645" i="2"/>
  <c r="AE561" i="2"/>
  <c r="AE569" i="2"/>
  <c r="AE297" i="2"/>
  <c r="AE540" i="2"/>
  <c r="AE729" i="2"/>
  <c r="AE339" i="2"/>
  <c r="AE294" i="2"/>
  <c r="AE707" i="2"/>
  <c r="AE202" i="2"/>
  <c r="AE461" i="2"/>
  <c r="AE703" i="2"/>
  <c r="AE153" i="2"/>
  <c r="AE299" i="2"/>
  <c r="AE452" i="2"/>
  <c r="AE445" i="2"/>
  <c r="AE582" i="2"/>
  <c r="AE390" i="2"/>
  <c r="AE392" i="2"/>
  <c r="AE545" i="2"/>
  <c r="AE557" i="2"/>
  <c r="AE341" i="2"/>
  <c r="AE570" i="2"/>
  <c r="AE469" i="2"/>
  <c r="AE184" i="2"/>
  <c r="AE619" i="2"/>
  <c r="AE369" i="2"/>
  <c r="AE290" i="2"/>
  <c r="AE684" i="2"/>
  <c r="AE213" i="2"/>
  <c r="AE332" i="2"/>
  <c r="AE613" i="2"/>
  <c r="AE688" i="2"/>
  <c r="AE513" i="2"/>
  <c r="AE686" i="2"/>
  <c r="AE632" i="2"/>
  <c r="AE735" i="2"/>
  <c r="AE291" i="2"/>
  <c r="AE685" i="2"/>
  <c r="AE517" i="2"/>
  <c r="AE666" i="2"/>
  <c r="AE588" i="2"/>
  <c r="AE656" i="2"/>
  <c r="AE692" i="2"/>
  <c r="AE519" i="2"/>
  <c r="AE446" i="2"/>
  <c r="AE726" i="2"/>
  <c r="AE617" i="2"/>
  <c r="AE465" i="2"/>
  <c r="AE693" i="2"/>
  <c r="AE725" i="2"/>
  <c r="AE687" i="2"/>
  <c r="AE643" i="2"/>
  <c r="AE705" i="2"/>
  <c r="AE702" i="2"/>
  <c r="AE689" i="2"/>
  <c r="AE723" i="2"/>
  <c r="AE635" i="2"/>
  <c r="AE708" i="2"/>
  <c r="AE732" i="2"/>
  <c r="AE738" i="2"/>
  <c r="AD626" i="2"/>
  <c r="AD454" i="2"/>
  <c r="AD456" i="2"/>
  <c r="AD113" i="2"/>
  <c r="AD188" i="2"/>
  <c r="AD372" i="2"/>
  <c r="AD280" i="2"/>
  <c r="AD285" i="2"/>
  <c r="AD595" i="2"/>
  <c r="AD562" i="2"/>
  <c r="AD278" i="2"/>
  <c r="AD206" i="2"/>
  <c r="AD103" i="2"/>
  <c r="AD641" i="2"/>
  <c r="AD47" i="2"/>
  <c r="AD427" i="2"/>
  <c r="AD205" i="2"/>
  <c r="AD593" i="2"/>
  <c r="AD572" i="2"/>
  <c r="AD317" i="2"/>
  <c r="AD387" i="2"/>
  <c r="AD173" i="2"/>
  <c r="AD367" i="2"/>
  <c r="AD553" i="2"/>
  <c r="AD522" i="2"/>
  <c r="AD194" i="2"/>
  <c r="AD146" i="2"/>
  <c r="AD110" i="2"/>
  <c r="AD639" i="2"/>
  <c r="AD389" i="2"/>
  <c r="AD621" i="2"/>
  <c r="AD477" i="2"/>
  <c r="AD17" i="2"/>
  <c r="AD84" i="2"/>
  <c r="AD717" i="2"/>
  <c r="AD711" i="2"/>
  <c r="AD385" i="2"/>
  <c r="AD651" i="2"/>
  <c r="AD99" i="2"/>
  <c r="AD444" i="2"/>
  <c r="AD478" i="2"/>
  <c r="AD315" i="2"/>
  <c r="AD150" i="2"/>
  <c r="AD502" i="2"/>
  <c r="AD240" i="2"/>
  <c r="AD462" i="2"/>
  <c r="AD591" i="2"/>
  <c r="AD311" i="2"/>
  <c r="AD316" i="2"/>
  <c r="AD499" i="2"/>
  <c r="AD303" i="2"/>
  <c r="AD227" i="2"/>
  <c r="AD196" i="2"/>
  <c r="AD211" i="2"/>
  <c r="AD244" i="2"/>
  <c r="AD690" i="2"/>
  <c r="AD475" i="2"/>
  <c r="AD510" i="2"/>
  <c r="AD406" i="2"/>
  <c r="AD505" i="2"/>
  <c r="AD284" i="2"/>
  <c r="AD221" i="2"/>
  <c r="AD328" i="2"/>
  <c r="AD241" i="2"/>
  <c r="AD418" i="2"/>
  <c r="AD349" i="2"/>
  <c r="AD516" i="2"/>
  <c r="AD583" i="2"/>
  <c r="AD382" i="2"/>
  <c r="AD378" i="2"/>
  <c r="AD377" i="2"/>
  <c r="AD556" i="2"/>
  <c r="AD170" i="2"/>
  <c r="AD207" i="2"/>
  <c r="AD169" i="2"/>
  <c r="AD223" i="2"/>
  <c r="AD35" i="2"/>
  <c r="AD73" i="2"/>
  <c r="AD167" i="2"/>
  <c r="AD139" i="2"/>
  <c r="AD215" i="2"/>
  <c r="AD514" i="2"/>
  <c r="AD175" i="2"/>
  <c r="AD313" i="2"/>
  <c r="AD379" i="2"/>
  <c r="AD38" i="2"/>
  <c r="AD126" i="2"/>
  <c r="AD263" i="2"/>
  <c r="AD334" i="2"/>
  <c r="AD518" i="2"/>
  <c r="AD393" i="2"/>
  <c r="AD441" i="2"/>
  <c r="AD140" i="2"/>
  <c r="AD340" i="2"/>
  <c r="AD327" i="2"/>
  <c r="AD75" i="2"/>
  <c r="AD622" i="2"/>
  <c r="AD124" i="2"/>
  <c r="AD26" i="2"/>
  <c r="AD253" i="2"/>
  <c r="AD667" i="2"/>
  <c r="AD610" i="2"/>
  <c r="AD375" i="2"/>
  <c r="AD512" i="2"/>
  <c r="AD42" i="2"/>
  <c r="AD404" i="2"/>
  <c r="AD43" i="2"/>
  <c r="AD191" i="2"/>
  <c r="AD331" i="2"/>
  <c r="AD384" i="2"/>
  <c r="AD40" i="2"/>
  <c r="AD416" i="2"/>
  <c r="AD370" i="2"/>
  <c r="AD65" i="2"/>
  <c r="AD28" i="2"/>
  <c r="AD305" i="2"/>
  <c r="AD350" i="2"/>
  <c r="AD111" i="2"/>
  <c r="AD304" i="2"/>
  <c r="AD251" i="2"/>
  <c r="AD537" i="2"/>
  <c r="AD722" i="2"/>
  <c r="AD127" i="2"/>
  <c r="AD329" i="2"/>
  <c r="AD287" i="2"/>
  <c r="AD225" i="2"/>
  <c r="AD731" i="2"/>
  <c r="AD104" i="2"/>
  <c r="AD12" i="2"/>
  <c r="AD352" i="2"/>
  <c r="AD231" i="2"/>
  <c r="AD245" i="2"/>
  <c r="AD302" i="2"/>
  <c r="AD410" i="2"/>
  <c r="AD644" i="2"/>
  <c r="AD712" i="2"/>
  <c r="AD631" i="2"/>
  <c r="AD482" i="2"/>
  <c r="AD399" i="2"/>
  <c r="AD662" i="2"/>
  <c r="AD237" i="2"/>
  <c r="AD20" i="2"/>
  <c r="AD360" i="2"/>
  <c r="AD397" i="2"/>
  <c r="AD121" i="2"/>
  <c r="AD472" i="2"/>
  <c r="AD596" i="2"/>
  <c r="AD190" i="2"/>
  <c r="AD411" i="2"/>
  <c r="AD526" i="2"/>
  <c r="AD437" i="2"/>
  <c r="AD148" i="2"/>
  <c r="AD402" i="2"/>
  <c r="AD394" i="2"/>
  <c r="AD487" i="2"/>
  <c r="AD677" i="2"/>
  <c r="AD274" i="2"/>
  <c r="AD208" i="2"/>
  <c r="AD27" i="2"/>
  <c r="AD216" i="2"/>
  <c r="AD486" i="2"/>
  <c r="AD608" i="2"/>
  <c r="AD496" i="2"/>
  <c r="AD60" i="2"/>
  <c r="AD466" i="2"/>
  <c r="AD51" i="2"/>
  <c r="AD123" i="2"/>
  <c r="AD628" i="2"/>
  <c r="AD301" i="2"/>
  <c r="AD543" i="2"/>
  <c r="AD391" i="2"/>
  <c r="AD523" i="2"/>
  <c r="AD292" i="2"/>
  <c r="AD242" i="2"/>
  <c r="AD546" i="2"/>
  <c r="AD201" i="2"/>
  <c r="AD82" i="2"/>
  <c r="AD453" i="2"/>
  <c r="AD629" i="2"/>
  <c r="AD13" i="2"/>
  <c r="AD554" i="2"/>
  <c r="AD736" i="2"/>
  <c r="AD620" i="2"/>
  <c r="AD696" i="2"/>
  <c r="AD660" i="2"/>
  <c r="AD371" i="2"/>
  <c r="AD614" i="2"/>
  <c r="AD53" i="2"/>
  <c r="AD356" i="2"/>
  <c r="AD655" i="2"/>
  <c r="AD176" i="2"/>
  <c r="AD198" i="2"/>
  <c r="AD587" i="2"/>
  <c r="AD258" i="2"/>
  <c r="AD44" i="2"/>
  <c r="AD673" i="2"/>
  <c r="AD46" i="2"/>
  <c r="AD509" i="2"/>
  <c r="AD417" i="2"/>
  <c r="AD443" i="2"/>
  <c r="AD238" i="2"/>
  <c r="AD602" i="2"/>
  <c r="AD403" i="2"/>
  <c r="AD424" i="2"/>
  <c r="AD647" i="2"/>
  <c r="AD449" i="2"/>
  <c r="AD376" i="2"/>
  <c r="AD683" i="2"/>
  <c r="AD268" i="2"/>
  <c r="AD49" i="2"/>
  <c r="AD676" i="2"/>
  <c r="AD52" i="2"/>
  <c r="AD5" i="2"/>
  <c r="AD155" i="2"/>
  <c r="AD490" i="2"/>
  <c r="AD407" i="2"/>
  <c r="AD640" i="2"/>
  <c r="AD295" i="2"/>
  <c r="AD288" i="2"/>
  <c r="AD230" i="2"/>
  <c r="AD96" i="2"/>
  <c r="AD495" i="2"/>
  <c r="AD324" i="2"/>
  <c r="AD229" i="2"/>
  <c r="AD186" i="2"/>
  <c r="AD530" i="2"/>
  <c r="AD338" i="2"/>
  <c r="AD365" i="2"/>
  <c r="AD624" i="2"/>
  <c r="AD105" i="2"/>
  <c r="AD309" i="2"/>
  <c r="AD192" i="2"/>
  <c r="AD464" i="2"/>
  <c r="AD94" i="2"/>
  <c r="AD39" i="2"/>
  <c r="AD436" i="2"/>
  <c r="AD93" i="2"/>
  <c r="AD500" i="2"/>
  <c r="AD336" i="2"/>
  <c r="AD678" i="2"/>
  <c r="AD420" i="2"/>
  <c r="AD279" i="2"/>
  <c r="AD463" i="2"/>
  <c r="AD101" i="2"/>
  <c r="AD33" i="2"/>
  <c r="AD440" i="2"/>
  <c r="AD45" i="2"/>
  <c r="AD249" i="2"/>
  <c r="AD29" i="2"/>
  <c r="AD388" i="2"/>
  <c r="AD76" i="2"/>
  <c r="AD674" i="2"/>
  <c r="AD320" i="2"/>
  <c r="AD335" i="2"/>
  <c r="AD56" i="2"/>
  <c r="AD652" i="2"/>
  <c r="AD348" i="2"/>
  <c r="AD381" i="2"/>
  <c r="AD567" i="2"/>
  <c r="AD128" i="2"/>
  <c r="AD700" i="2"/>
  <c r="AD590" i="2"/>
  <c r="AD307" i="2"/>
  <c r="AD162" i="2"/>
  <c r="AD83" i="2"/>
  <c r="AD699" i="2"/>
  <c r="AD527" i="2"/>
  <c r="AD566" i="2"/>
  <c r="AD343" i="2"/>
  <c r="AD428" i="2"/>
  <c r="AD354" i="2"/>
  <c r="AD481" i="2"/>
  <c r="AD497" i="2"/>
  <c r="AD442" i="2"/>
  <c r="AD473" i="2"/>
  <c r="AD459" i="2"/>
  <c r="AD163" i="2"/>
  <c r="AD709" i="2"/>
  <c r="AD401" i="2"/>
  <c r="AD396" i="2"/>
  <c r="AD520" i="2"/>
  <c r="AD112" i="2"/>
  <c r="AD400" i="2"/>
  <c r="AD125" i="2"/>
  <c r="AD345" i="2"/>
  <c r="AD55" i="2"/>
  <c r="AD152" i="2"/>
  <c r="AD58" i="2"/>
  <c r="AD91" i="2"/>
  <c r="AD30" i="2"/>
  <c r="AD426" i="2"/>
  <c r="AD87" i="2"/>
  <c r="AD552" i="2"/>
  <c r="AD646" i="2"/>
  <c r="AD183" i="2"/>
  <c r="AD599" i="2"/>
  <c r="AD130" i="2"/>
  <c r="AD3" i="2"/>
  <c r="AD492" i="2"/>
  <c r="AD67" i="2"/>
  <c r="AD166" i="2"/>
  <c r="AD322" i="2"/>
  <c r="AD228" i="2"/>
  <c r="AD491" i="2"/>
  <c r="AD724" i="2"/>
  <c r="AD373" i="2"/>
  <c r="AD187" i="2"/>
  <c r="AD248" i="2"/>
  <c r="AD66" i="2"/>
  <c r="AD474" i="2"/>
  <c r="AD180" i="2"/>
  <c r="AD220" i="2"/>
  <c r="AD273" i="2"/>
  <c r="AD681" i="2"/>
  <c r="AD31" i="2"/>
  <c r="AD541" i="2"/>
  <c r="AD447" i="2"/>
  <c r="AD364" i="2"/>
  <c r="AD92" i="2"/>
  <c r="AD118" i="2"/>
  <c r="AD156" i="2"/>
  <c r="AD623" i="2"/>
  <c r="AD97" i="2"/>
  <c r="AD179" i="2"/>
  <c r="AD563" i="2"/>
  <c r="AD298" i="2"/>
  <c r="AD95" i="2"/>
  <c r="AD308" i="2"/>
  <c r="AD408" i="2"/>
  <c r="AD362" i="2"/>
  <c r="AD6" i="2"/>
  <c r="AD604" i="2"/>
  <c r="AD164" i="2"/>
  <c r="AD347" i="2"/>
  <c r="AD109" i="2"/>
  <c r="AD283" i="2"/>
  <c r="AD323" i="2"/>
  <c r="AD137" i="2"/>
  <c r="AD434" i="2"/>
  <c r="AD145" i="2"/>
  <c r="AD209" i="2"/>
  <c r="AD325" i="2"/>
  <c r="AD269" i="2"/>
  <c r="AD114" i="2"/>
  <c r="AD2" i="2"/>
  <c r="AD538" i="2"/>
  <c r="AD555" i="2"/>
  <c r="AD32" i="2"/>
  <c r="AD68" i="2"/>
  <c r="AD62" i="2"/>
  <c r="AD100" i="2"/>
  <c r="AD558" i="2"/>
  <c r="AD151" i="2"/>
  <c r="AD450" i="2"/>
  <c r="AD504" i="2"/>
  <c r="AD24" i="2"/>
  <c r="AD122" i="2"/>
  <c r="AD615" i="2"/>
  <c r="AD131" i="2"/>
  <c r="AD691" i="2"/>
  <c r="AD79" i="2"/>
  <c r="AD671" i="2"/>
  <c r="AD89" i="2"/>
  <c r="AD638" i="2"/>
  <c r="AD132" i="2"/>
  <c r="AD506" i="2"/>
  <c r="AD264" i="2"/>
  <c r="AD189" i="2"/>
  <c r="AD321" i="2"/>
  <c r="AD34" i="2"/>
  <c r="AD467" i="2"/>
  <c r="AD8" i="2"/>
  <c r="AD159" i="2"/>
  <c r="AD185" i="2"/>
  <c r="AD306" i="2"/>
  <c r="AD374" i="2"/>
  <c r="AD701" i="2"/>
  <c r="AD560" i="2"/>
  <c r="AD72" i="2"/>
  <c r="AD351" i="2"/>
  <c r="AD259" i="2"/>
  <c r="AD728" i="2"/>
  <c r="AD484" i="2"/>
  <c r="AD611" i="2"/>
  <c r="AD177" i="2"/>
  <c r="AD69" i="2"/>
  <c r="AD102" i="2"/>
  <c r="AD550" i="2"/>
  <c r="AD133" i="2"/>
  <c r="AD22" i="2"/>
  <c r="AD438" i="2"/>
  <c r="AD154" i="2"/>
  <c r="AD501" i="2"/>
  <c r="AD423" i="2"/>
  <c r="AD85" i="2"/>
  <c r="AD493" i="2"/>
  <c r="AD4" i="2"/>
  <c r="AD232" i="2"/>
  <c r="AD59" i="2"/>
  <c r="AD670" i="2"/>
  <c r="AD559" i="2"/>
  <c r="AD138" i="2"/>
  <c r="AD135" i="2"/>
  <c r="AD573" i="2"/>
  <c r="AD15" i="2"/>
  <c r="AD319" i="2"/>
  <c r="AD568" i="2"/>
  <c r="AD366" i="2"/>
  <c r="AD11" i="2"/>
  <c r="AD233" i="2"/>
  <c r="AD476" i="2"/>
  <c r="AD161" i="2"/>
  <c r="AD697" i="2"/>
  <c r="AD675" i="2"/>
  <c r="AD694" i="2"/>
  <c r="AD293" i="2"/>
  <c r="AD141" i="2"/>
  <c r="AD222" i="2"/>
  <c r="AD551" i="2"/>
  <c r="AD580" i="2"/>
  <c r="AD23" i="2"/>
  <c r="AD659" i="2"/>
  <c r="AD439" i="2"/>
  <c r="AD395" i="2"/>
  <c r="AD115" i="2"/>
  <c r="AD318" i="2"/>
  <c r="AD663" i="2"/>
  <c r="AD16" i="2"/>
  <c r="AD296" i="2"/>
  <c r="AD539" i="2"/>
  <c r="AD217" i="2"/>
  <c r="AD597" i="2"/>
  <c r="AD36" i="2"/>
  <c r="AD171" i="2"/>
  <c r="AD488" i="2"/>
  <c r="AD470" i="2"/>
  <c r="AD74" i="2"/>
  <c r="AD625" i="2"/>
  <c r="AD178" i="2"/>
  <c r="AD531" i="2"/>
  <c r="AD210" i="2"/>
  <c r="AD266" i="2"/>
  <c r="AD48" i="2"/>
  <c r="AD265" i="2"/>
  <c r="AD165" i="2"/>
  <c r="AD7" i="2"/>
  <c r="AD116" i="2"/>
  <c r="AD536" i="2"/>
  <c r="AD734" i="2"/>
  <c r="AD380" i="2"/>
  <c r="AD195" i="2"/>
  <c r="AD9" i="2"/>
  <c r="AD682" i="2"/>
  <c r="AD425" i="2"/>
  <c r="AD117" i="2"/>
  <c r="AD489" i="2"/>
  <c r="AD498" i="2"/>
  <c r="AD612" i="2"/>
  <c r="AD698" i="2"/>
  <c r="AD281" i="2"/>
  <c r="AD61" i="2"/>
  <c r="AD576" i="2"/>
  <c r="AD664" i="2"/>
  <c r="AD203" i="2"/>
  <c r="AD147" i="2"/>
  <c r="AD10" i="2"/>
  <c r="AD361" i="2"/>
  <c r="AD14" i="2"/>
  <c r="AD199" i="2"/>
  <c r="AD457" i="2"/>
  <c r="AD547" i="2"/>
  <c r="AD25" i="2"/>
  <c r="AD106" i="2"/>
  <c r="AD255" i="2"/>
  <c r="AD658" i="2"/>
  <c r="AD549" i="2"/>
  <c r="AD267" i="2"/>
  <c r="AD19" i="2"/>
  <c r="AD272" i="2"/>
  <c r="AD650" i="2"/>
  <c r="AD226" i="2"/>
  <c r="AD398" i="2"/>
  <c r="AD460" i="2"/>
  <c r="AD262" i="2"/>
  <c r="AD430" i="2"/>
  <c r="AD119" i="2"/>
  <c r="AD412" i="2"/>
  <c r="AD657" i="2"/>
  <c r="AD80" i="2"/>
  <c r="AD98" i="2"/>
  <c r="AD479" i="2"/>
  <c r="AD720" i="2"/>
  <c r="AD246" i="2"/>
  <c r="AD508" i="2"/>
  <c r="AD234" i="2"/>
  <c r="AD636" i="2"/>
  <c r="AD21" i="2"/>
  <c r="AD197" i="2"/>
  <c r="AD727" i="2"/>
  <c r="AD326" i="2"/>
  <c r="AD252" i="2"/>
  <c r="AD257" i="2"/>
  <c r="AD661" i="2"/>
  <c r="AD480" i="2"/>
  <c r="AD577" i="2"/>
  <c r="AD235" i="2"/>
  <c r="AD578" i="2"/>
  <c r="AD669" i="2"/>
  <c r="AD337" i="2"/>
  <c r="AD609" i="2"/>
  <c r="AD357" i="2"/>
  <c r="AD634" i="2"/>
  <c r="AD120" i="2"/>
  <c r="AD458" i="2"/>
  <c r="AD333" i="2"/>
  <c r="AD564" i="2"/>
  <c r="AD239" i="2"/>
  <c r="AD528" i="2"/>
  <c r="AD57" i="2"/>
  <c r="AD544" i="2"/>
  <c r="AD77" i="2"/>
  <c r="AD713" i="2"/>
  <c r="AD330" i="2"/>
  <c r="AD431" i="2"/>
  <c r="AD81" i="2"/>
  <c r="AD41" i="2"/>
  <c r="AD719" i="2"/>
  <c r="AD653" i="2"/>
  <c r="AD616" i="2"/>
  <c r="AD50" i="2"/>
  <c r="AD250" i="2"/>
  <c r="AD143" i="2"/>
  <c r="AD716" i="2"/>
  <c r="AD584" i="2"/>
  <c r="AD574" i="2"/>
  <c r="AD421" i="2"/>
  <c r="AD435" i="2"/>
  <c r="AD358" i="2"/>
  <c r="AD606" i="2"/>
  <c r="AD256" i="2"/>
  <c r="AD18" i="2"/>
  <c r="AD277" i="2"/>
  <c r="AD355" i="2"/>
  <c r="AD471" i="2"/>
  <c r="AD672" i="2"/>
  <c r="AD260" i="2"/>
  <c r="AD524" i="2"/>
  <c r="AD134" i="2"/>
  <c r="AD359" i="2"/>
  <c r="AD413" i="2"/>
  <c r="AD525" i="2"/>
  <c r="AD548" i="2"/>
  <c r="AD592" i="2"/>
  <c r="AD503" i="2"/>
  <c r="AD261" i="2"/>
  <c r="AD37" i="2"/>
  <c r="AD181" i="2"/>
  <c r="AD432" i="2"/>
  <c r="AD214" i="2"/>
  <c r="AD575" i="2"/>
  <c r="AD129" i="2"/>
  <c r="AD715" i="2"/>
  <c r="AD88" i="2"/>
  <c r="AD270" i="2"/>
  <c r="AD714" i="2"/>
  <c r="AD451" i="2"/>
  <c r="AD90" i="2"/>
  <c r="AD383" i="2"/>
  <c r="AD344" i="2"/>
  <c r="AD433" i="2"/>
  <c r="AD542" i="2"/>
  <c r="AD468" i="2"/>
  <c r="AD721" i="2"/>
  <c r="AD54" i="2"/>
  <c r="AD642" i="2"/>
  <c r="AD618" i="2"/>
  <c r="AD405" i="2"/>
  <c r="AD600" i="2"/>
  <c r="AD603" i="2"/>
  <c r="AD86" i="2"/>
  <c r="AD368" i="2"/>
  <c r="AD733" i="2"/>
  <c r="AD515" i="2"/>
  <c r="AD144" i="2"/>
  <c r="AD571" i="2"/>
  <c r="AD78" i="2"/>
  <c r="AD157" i="2"/>
  <c r="AD585" i="2"/>
  <c r="AD172" i="2"/>
  <c r="AD218" i="2"/>
  <c r="AD534" i="2"/>
  <c r="AD668" i="2"/>
  <c r="AD648" i="2"/>
  <c r="AD108" i="2"/>
  <c r="AD532" i="2"/>
  <c r="AD158" i="2"/>
  <c r="AD533" i="2"/>
  <c r="AD511" i="2"/>
  <c r="AD64" i="2"/>
  <c r="AD679" i="2"/>
  <c r="AD363" i="2"/>
  <c r="AD286" i="2"/>
  <c r="AD275" i="2"/>
  <c r="AD422" i="2"/>
  <c r="AD310" i="2"/>
  <c r="AD276" i="2"/>
  <c r="AD71" i="2"/>
  <c r="AD607" i="2"/>
  <c r="AD581" i="2"/>
  <c r="AD455" i="2"/>
  <c r="AD483" i="2"/>
  <c r="AD160" i="2"/>
  <c r="AD448" i="2"/>
  <c r="AD300" i="2"/>
  <c r="AD494" i="2"/>
  <c r="AD680" i="2"/>
  <c r="AD649" i="2"/>
  <c r="AD598" i="2"/>
  <c r="AD630" i="2"/>
  <c r="AD174" i="2"/>
  <c r="AD314" i="2"/>
  <c r="AD271" i="2"/>
  <c r="AD70" i="2"/>
  <c r="AD63" i="2"/>
  <c r="AD710" i="2"/>
  <c r="AD289" i="2"/>
  <c r="AD535" i="2"/>
  <c r="AD200" i="2"/>
  <c r="AD142" i="2"/>
  <c r="AD589" i="2"/>
  <c r="AD654" i="2"/>
  <c r="AD243" i="2"/>
  <c r="AD627" i="2"/>
  <c r="AD704" i="2"/>
  <c r="AD415" i="2"/>
  <c r="AD429" i="2"/>
  <c r="AD695" i="2"/>
  <c r="AD149" i="2"/>
  <c r="AD224" i="2"/>
  <c r="AD254" i="2"/>
  <c r="AD718" i="2"/>
  <c r="AD665" i="2"/>
  <c r="AD282" i="2"/>
  <c r="AD637" i="2"/>
  <c r="AD342" i="2"/>
  <c r="AD136" i="2"/>
  <c r="AD586" i="2"/>
  <c r="AD353" i="2"/>
  <c r="AD601" i="2"/>
  <c r="AD219" i="2"/>
  <c r="AD605" i="2"/>
  <c r="AD312" i="2"/>
  <c r="AD529" i="2"/>
  <c r="AD737" i="2"/>
  <c r="AD409" i="2"/>
  <c r="AD579" i="2"/>
  <c r="AD419" i="2"/>
  <c r="AD414" i="2"/>
  <c r="AD730" i="2"/>
  <c r="AD247" i="2"/>
  <c r="AD633" i="2"/>
  <c r="AD507" i="2"/>
  <c r="AD182" i="2"/>
  <c r="AD521" i="2"/>
  <c r="AD594" i="2"/>
  <c r="AD565" i="2"/>
  <c r="AD107" i="2"/>
  <c r="AD193" i="2"/>
  <c r="AD236" i="2"/>
  <c r="AD346" i="2"/>
  <c r="AD212" i="2"/>
  <c r="AD485" i="2"/>
  <c r="AD204" i="2"/>
  <c r="AD386" i="2"/>
  <c r="AD706" i="2"/>
  <c r="AD168" i="2"/>
  <c r="AD645" i="2"/>
  <c r="AD561" i="2"/>
  <c r="AD569" i="2"/>
  <c r="AD297" i="2"/>
  <c r="AD540" i="2"/>
  <c r="AD729" i="2"/>
  <c r="AD339" i="2"/>
  <c r="AD294" i="2"/>
  <c r="AD707" i="2"/>
  <c r="AD202" i="2"/>
  <c r="AD461" i="2"/>
  <c r="AD703" i="2"/>
  <c r="AD153" i="2"/>
  <c r="AD299" i="2"/>
  <c r="AD452" i="2"/>
  <c r="AD445" i="2"/>
  <c r="AD582" i="2"/>
  <c r="AD390" i="2"/>
  <c r="AD392" i="2"/>
  <c r="AD545" i="2"/>
  <c r="AD557" i="2"/>
  <c r="AD341" i="2"/>
  <c r="AD570" i="2"/>
  <c r="AD469" i="2"/>
  <c r="AD184" i="2"/>
  <c r="AD619" i="2"/>
  <c r="AD369" i="2"/>
  <c r="AD290" i="2"/>
  <c r="AD684" i="2"/>
  <c r="AD213" i="2"/>
  <c r="AD332" i="2"/>
  <c r="AD613" i="2"/>
  <c r="AD688" i="2"/>
  <c r="AD513" i="2"/>
  <c r="AD686" i="2"/>
  <c r="AD632" i="2"/>
  <c r="AD735" i="2"/>
  <c r="AD291" i="2"/>
  <c r="AD685" i="2"/>
  <c r="AD517" i="2"/>
  <c r="AD666" i="2"/>
  <c r="AD588" i="2"/>
  <c r="AD656" i="2"/>
  <c r="AD692" i="2"/>
  <c r="AD519" i="2"/>
  <c r="AD446" i="2"/>
  <c r="AD726" i="2"/>
  <c r="AD617" i="2"/>
  <c r="AD465" i="2"/>
  <c r="AD693" i="2"/>
  <c r="AD725" i="2"/>
  <c r="AD687" i="2"/>
  <c r="AD643" i="2"/>
  <c r="AD705" i="2"/>
  <c r="AD702" i="2"/>
  <c r="AD689" i="2"/>
  <c r="AD723" i="2"/>
  <c r="AD635" i="2"/>
  <c r="AD708" i="2"/>
  <c r="AD732" i="2"/>
  <c r="AD738" i="2"/>
  <c r="J117" i="3"/>
  <c r="U626" i="2"/>
  <c r="U454" i="2"/>
  <c r="U456" i="2"/>
  <c r="U113" i="2"/>
  <c r="U188" i="2"/>
  <c r="U372" i="2"/>
  <c r="U280" i="2"/>
  <c r="U285" i="2"/>
  <c r="U595" i="2"/>
  <c r="U562" i="2"/>
  <c r="U278" i="2"/>
  <c r="U206" i="2"/>
  <c r="U103" i="2"/>
  <c r="U641" i="2"/>
  <c r="U47" i="2"/>
  <c r="U427" i="2"/>
  <c r="U205" i="2"/>
  <c r="U593" i="2"/>
  <c r="U572" i="2"/>
  <c r="U317" i="2"/>
  <c r="U387" i="2"/>
  <c r="U173" i="2"/>
  <c r="U367" i="2"/>
  <c r="U553" i="2"/>
  <c r="U522" i="2"/>
  <c r="U194" i="2"/>
  <c r="U146" i="2"/>
  <c r="U110" i="2"/>
  <c r="U639" i="2"/>
  <c r="U389" i="2"/>
  <c r="U621" i="2"/>
  <c r="U477" i="2"/>
  <c r="U17" i="2"/>
  <c r="U84" i="2"/>
  <c r="U717" i="2"/>
  <c r="U711" i="2"/>
  <c r="U385" i="2"/>
  <c r="U651" i="2"/>
  <c r="U99" i="2"/>
  <c r="U444" i="2"/>
  <c r="U478" i="2"/>
  <c r="U315" i="2"/>
  <c r="U150" i="2"/>
  <c r="U502" i="2"/>
  <c r="U240" i="2"/>
  <c r="U462" i="2"/>
  <c r="U591" i="2"/>
  <c r="U311" i="2"/>
  <c r="U316" i="2"/>
  <c r="U499" i="2"/>
  <c r="U303" i="2"/>
  <c r="U227" i="2"/>
  <c r="U196" i="2"/>
  <c r="U211" i="2"/>
  <c r="U244" i="2"/>
  <c r="U690" i="2"/>
  <c r="U475" i="2"/>
  <c r="U510" i="2"/>
  <c r="U406" i="2"/>
  <c r="U505" i="2"/>
  <c r="U284" i="2"/>
  <c r="U221" i="2"/>
  <c r="U328" i="2"/>
  <c r="U241" i="2"/>
  <c r="U418" i="2"/>
  <c r="U349" i="2"/>
  <c r="U516" i="2"/>
  <c r="U583" i="2"/>
  <c r="U382" i="2"/>
  <c r="U378" i="2"/>
  <c r="U377" i="2"/>
  <c r="U556" i="2"/>
  <c r="U170" i="2"/>
  <c r="U207" i="2"/>
  <c r="U169" i="2"/>
  <c r="U223" i="2"/>
  <c r="U35" i="2"/>
  <c r="U73" i="2"/>
  <c r="U167" i="2"/>
  <c r="U139" i="2"/>
  <c r="U215" i="2"/>
  <c r="U514" i="2"/>
  <c r="U175" i="2"/>
  <c r="U313" i="2"/>
  <c r="U379" i="2"/>
  <c r="U38" i="2"/>
  <c r="U126" i="2"/>
  <c r="U263" i="2"/>
  <c r="U334" i="2"/>
  <c r="U518" i="2"/>
  <c r="U393" i="2"/>
  <c r="U441" i="2"/>
  <c r="U140" i="2"/>
  <c r="U340" i="2"/>
  <c r="U327" i="2"/>
  <c r="U75" i="2"/>
  <c r="U622" i="2"/>
  <c r="U124" i="2"/>
  <c r="U26" i="2"/>
  <c r="U253" i="2"/>
  <c r="U667" i="2"/>
  <c r="U610" i="2"/>
  <c r="U375" i="2"/>
  <c r="U512" i="2"/>
  <c r="U42" i="2"/>
  <c r="U404" i="2"/>
  <c r="U43" i="2"/>
  <c r="U191" i="2"/>
  <c r="U331" i="2"/>
  <c r="U384" i="2"/>
  <c r="U40" i="2"/>
  <c r="U416" i="2"/>
  <c r="U370" i="2"/>
  <c r="U65" i="2"/>
  <c r="U28" i="2"/>
  <c r="U305" i="2"/>
  <c r="U350" i="2"/>
  <c r="U111" i="2"/>
  <c r="U304" i="2"/>
  <c r="U251" i="2"/>
  <c r="U537" i="2"/>
  <c r="U722" i="2"/>
  <c r="U127" i="2"/>
  <c r="U329" i="2"/>
  <c r="U287" i="2"/>
  <c r="U225" i="2"/>
  <c r="U731" i="2"/>
  <c r="U104" i="2"/>
  <c r="U12" i="2"/>
  <c r="U352" i="2"/>
  <c r="U231" i="2"/>
  <c r="U245" i="2"/>
  <c r="U302" i="2"/>
  <c r="U410" i="2"/>
  <c r="U644" i="2"/>
  <c r="U712" i="2"/>
  <c r="U631" i="2"/>
  <c r="U482" i="2"/>
  <c r="U399" i="2"/>
  <c r="U662" i="2"/>
  <c r="U237" i="2"/>
  <c r="U20" i="2"/>
  <c r="U360" i="2"/>
  <c r="U397" i="2"/>
  <c r="U121" i="2"/>
  <c r="U472" i="2"/>
  <c r="U596" i="2"/>
  <c r="U190" i="2"/>
  <c r="U411" i="2"/>
  <c r="U526" i="2"/>
  <c r="U437" i="2"/>
  <c r="U148" i="2"/>
  <c r="U402" i="2"/>
  <c r="U394" i="2"/>
  <c r="U487" i="2"/>
  <c r="U677" i="2"/>
  <c r="U274" i="2"/>
  <c r="U208" i="2"/>
  <c r="U27" i="2"/>
  <c r="U216" i="2"/>
  <c r="U486" i="2"/>
  <c r="U608" i="2"/>
  <c r="U496" i="2"/>
  <c r="U60" i="2"/>
  <c r="U466" i="2"/>
  <c r="U51" i="2"/>
  <c r="U123" i="2"/>
  <c r="U628" i="2"/>
  <c r="U301" i="2"/>
  <c r="U543" i="2"/>
  <c r="U391" i="2"/>
  <c r="U523" i="2"/>
  <c r="U292" i="2"/>
  <c r="U242" i="2"/>
  <c r="U546" i="2"/>
  <c r="U201" i="2"/>
  <c r="U82" i="2"/>
  <c r="U453" i="2"/>
  <c r="U629" i="2"/>
  <c r="U13" i="2"/>
  <c r="U554" i="2"/>
  <c r="U736" i="2"/>
  <c r="U620" i="2"/>
  <c r="U696" i="2"/>
  <c r="U660" i="2"/>
  <c r="U371" i="2"/>
  <c r="U614" i="2"/>
  <c r="U53" i="2"/>
  <c r="U356" i="2"/>
  <c r="U655" i="2"/>
  <c r="U176" i="2"/>
  <c r="U198" i="2"/>
  <c r="U587" i="2"/>
  <c r="U258" i="2"/>
  <c r="U44" i="2"/>
  <c r="U673" i="2"/>
  <c r="U46" i="2"/>
  <c r="U509" i="2"/>
  <c r="U417" i="2"/>
  <c r="U443" i="2"/>
  <c r="U238" i="2"/>
  <c r="U602" i="2"/>
  <c r="U403" i="2"/>
  <c r="U424" i="2"/>
  <c r="U647" i="2"/>
  <c r="U449" i="2"/>
  <c r="U376" i="2"/>
  <c r="U683" i="2"/>
  <c r="U268" i="2"/>
  <c r="U49" i="2"/>
  <c r="U676" i="2"/>
  <c r="U52" i="2"/>
  <c r="U5" i="2"/>
  <c r="U155" i="2"/>
  <c r="U490" i="2"/>
  <c r="U407" i="2"/>
  <c r="U640" i="2"/>
  <c r="U295" i="2"/>
  <c r="U288" i="2"/>
  <c r="U230" i="2"/>
  <c r="U96" i="2"/>
  <c r="U495" i="2"/>
  <c r="U324" i="2"/>
  <c r="U229" i="2"/>
  <c r="U186" i="2"/>
  <c r="U530" i="2"/>
  <c r="U338" i="2"/>
  <c r="U365" i="2"/>
  <c r="U624" i="2"/>
  <c r="U105" i="2"/>
  <c r="U309" i="2"/>
  <c r="U192" i="2"/>
  <c r="U464" i="2"/>
  <c r="U94" i="2"/>
  <c r="U39" i="2"/>
  <c r="U436" i="2"/>
  <c r="U93" i="2"/>
  <c r="U500" i="2"/>
  <c r="U336" i="2"/>
  <c r="U678" i="2"/>
  <c r="U420" i="2"/>
  <c r="U279" i="2"/>
  <c r="U463" i="2"/>
  <c r="U101" i="2"/>
  <c r="U33" i="2"/>
  <c r="U440" i="2"/>
  <c r="U45" i="2"/>
  <c r="U249" i="2"/>
  <c r="U29" i="2"/>
  <c r="U388" i="2"/>
  <c r="U76" i="2"/>
  <c r="U674" i="2"/>
  <c r="U320" i="2"/>
  <c r="U335" i="2"/>
  <c r="U56" i="2"/>
  <c r="U652" i="2"/>
  <c r="U348" i="2"/>
  <c r="U381" i="2"/>
  <c r="U567" i="2"/>
  <c r="U128" i="2"/>
  <c r="U700" i="2"/>
  <c r="U590" i="2"/>
  <c r="U307" i="2"/>
  <c r="U162" i="2"/>
  <c r="U83" i="2"/>
  <c r="U699" i="2"/>
  <c r="U527" i="2"/>
  <c r="U566" i="2"/>
  <c r="U343" i="2"/>
  <c r="U428" i="2"/>
  <c r="U354" i="2"/>
  <c r="U481" i="2"/>
  <c r="U497" i="2"/>
  <c r="U442" i="2"/>
  <c r="U473" i="2"/>
  <c r="U459" i="2"/>
  <c r="U163" i="2"/>
  <c r="U709" i="2"/>
  <c r="U401" i="2"/>
  <c r="U396" i="2"/>
  <c r="U520" i="2"/>
  <c r="U112" i="2"/>
  <c r="U400" i="2"/>
  <c r="U125" i="2"/>
  <c r="U345" i="2"/>
  <c r="U55" i="2"/>
  <c r="U152" i="2"/>
  <c r="U58" i="2"/>
  <c r="U91" i="2"/>
  <c r="U30" i="2"/>
  <c r="U426" i="2"/>
  <c r="U87" i="2"/>
  <c r="U552" i="2"/>
  <c r="U646" i="2"/>
  <c r="U183" i="2"/>
  <c r="U599" i="2"/>
  <c r="U130" i="2"/>
  <c r="U3" i="2"/>
  <c r="U492" i="2"/>
  <c r="U67" i="2"/>
  <c r="U166" i="2"/>
  <c r="U322" i="2"/>
  <c r="U228" i="2"/>
  <c r="U491" i="2"/>
  <c r="U724" i="2"/>
  <c r="U373" i="2"/>
  <c r="U187" i="2"/>
  <c r="U248" i="2"/>
  <c r="U66" i="2"/>
  <c r="U474" i="2"/>
  <c r="U180" i="2"/>
  <c r="U220" i="2"/>
  <c r="U273" i="2"/>
  <c r="U681" i="2"/>
  <c r="U31" i="2"/>
  <c r="U541" i="2"/>
  <c r="U447" i="2"/>
  <c r="U364" i="2"/>
  <c r="U92" i="2"/>
  <c r="U118" i="2"/>
  <c r="U156" i="2"/>
  <c r="U623" i="2"/>
  <c r="U97" i="2"/>
  <c r="U179" i="2"/>
  <c r="U563" i="2"/>
  <c r="U298" i="2"/>
  <c r="U95" i="2"/>
  <c r="U308" i="2"/>
  <c r="U408" i="2"/>
  <c r="U362" i="2"/>
  <c r="U6" i="2"/>
  <c r="U604" i="2"/>
  <c r="U164" i="2"/>
  <c r="U347" i="2"/>
  <c r="U109" i="2"/>
  <c r="U283" i="2"/>
  <c r="U323" i="2"/>
  <c r="U137" i="2"/>
  <c r="U434" i="2"/>
  <c r="U145" i="2"/>
  <c r="U209" i="2"/>
  <c r="U325" i="2"/>
  <c r="U269" i="2"/>
  <c r="U114" i="2"/>
  <c r="U2" i="2"/>
  <c r="U538" i="2"/>
  <c r="U555" i="2"/>
  <c r="U32" i="2"/>
  <c r="U68" i="2"/>
  <c r="U62" i="2"/>
  <c r="U100" i="2"/>
  <c r="U558" i="2"/>
  <c r="U151" i="2"/>
  <c r="U450" i="2"/>
  <c r="U504" i="2"/>
  <c r="U24" i="2"/>
  <c r="U122" i="2"/>
  <c r="U615" i="2"/>
  <c r="U131" i="2"/>
  <c r="U691" i="2"/>
  <c r="U79" i="2"/>
  <c r="U671" i="2"/>
  <c r="U89" i="2"/>
  <c r="U638" i="2"/>
  <c r="U132" i="2"/>
  <c r="U506" i="2"/>
  <c r="U264" i="2"/>
  <c r="U189" i="2"/>
  <c r="U321" i="2"/>
  <c r="U34" i="2"/>
  <c r="U467" i="2"/>
  <c r="U8" i="2"/>
  <c r="U159" i="2"/>
  <c r="U185" i="2"/>
  <c r="U306" i="2"/>
  <c r="U374" i="2"/>
  <c r="U701" i="2"/>
  <c r="U560" i="2"/>
  <c r="U72" i="2"/>
  <c r="U351" i="2"/>
  <c r="U259" i="2"/>
  <c r="U728" i="2"/>
  <c r="U484" i="2"/>
  <c r="U611" i="2"/>
  <c r="U177" i="2"/>
  <c r="U69" i="2"/>
  <c r="U102" i="2"/>
  <c r="U550" i="2"/>
  <c r="U133" i="2"/>
  <c r="U22" i="2"/>
  <c r="U438" i="2"/>
  <c r="U154" i="2"/>
  <c r="U501" i="2"/>
  <c r="U423" i="2"/>
  <c r="U85" i="2"/>
  <c r="U493" i="2"/>
  <c r="U4" i="2"/>
  <c r="U232" i="2"/>
  <c r="U59" i="2"/>
  <c r="U670" i="2"/>
  <c r="U559" i="2"/>
  <c r="U138" i="2"/>
  <c r="U135" i="2"/>
  <c r="U573" i="2"/>
  <c r="U15" i="2"/>
  <c r="U319" i="2"/>
  <c r="U568" i="2"/>
  <c r="U366" i="2"/>
  <c r="U11" i="2"/>
  <c r="U233" i="2"/>
  <c r="U476" i="2"/>
  <c r="U161" i="2"/>
  <c r="U697" i="2"/>
  <c r="U675" i="2"/>
  <c r="U694" i="2"/>
  <c r="U293" i="2"/>
  <c r="U141" i="2"/>
  <c r="U222" i="2"/>
  <c r="U551" i="2"/>
  <c r="U580" i="2"/>
  <c r="U23" i="2"/>
  <c r="U659" i="2"/>
  <c r="U439" i="2"/>
  <c r="U395" i="2"/>
  <c r="U115" i="2"/>
  <c r="U318" i="2"/>
  <c r="U663" i="2"/>
  <c r="U16" i="2"/>
  <c r="U296" i="2"/>
  <c r="U539" i="2"/>
  <c r="U217" i="2"/>
  <c r="U597" i="2"/>
  <c r="U36" i="2"/>
  <c r="U171" i="2"/>
  <c r="U488" i="2"/>
  <c r="U470" i="2"/>
  <c r="U74" i="2"/>
  <c r="U625" i="2"/>
  <c r="U178" i="2"/>
  <c r="U531" i="2"/>
  <c r="U210" i="2"/>
  <c r="U266" i="2"/>
  <c r="U48" i="2"/>
  <c r="U265" i="2"/>
  <c r="U165" i="2"/>
  <c r="U7" i="2"/>
  <c r="U116" i="2"/>
  <c r="U536" i="2"/>
  <c r="U734" i="2"/>
  <c r="U380" i="2"/>
  <c r="U195" i="2"/>
  <c r="U9" i="2"/>
  <c r="U682" i="2"/>
  <c r="U425" i="2"/>
  <c r="U117" i="2"/>
  <c r="U489" i="2"/>
  <c r="U498" i="2"/>
  <c r="U612" i="2"/>
  <c r="U698" i="2"/>
  <c r="U281" i="2"/>
  <c r="U61" i="2"/>
  <c r="U576" i="2"/>
  <c r="U664" i="2"/>
  <c r="U203" i="2"/>
  <c r="U147" i="2"/>
  <c r="U10" i="2"/>
  <c r="U361" i="2"/>
  <c r="U14" i="2"/>
  <c r="U199" i="2"/>
  <c r="U457" i="2"/>
  <c r="U547" i="2"/>
  <c r="U25" i="2"/>
  <c r="U106" i="2"/>
  <c r="U255" i="2"/>
  <c r="U658" i="2"/>
  <c r="U549" i="2"/>
  <c r="U267" i="2"/>
  <c r="U19" i="2"/>
  <c r="U272" i="2"/>
  <c r="U650" i="2"/>
  <c r="U226" i="2"/>
  <c r="U398" i="2"/>
  <c r="U460" i="2"/>
  <c r="U262" i="2"/>
  <c r="U430" i="2"/>
  <c r="U119" i="2"/>
  <c r="U412" i="2"/>
  <c r="U657" i="2"/>
  <c r="U80" i="2"/>
  <c r="U98" i="2"/>
  <c r="U479" i="2"/>
  <c r="U720" i="2"/>
  <c r="U246" i="2"/>
  <c r="U508" i="2"/>
  <c r="U234" i="2"/>
  <c r="U636" i="2"/>
  <c r="U21" i="2"/>
  <c r="U197" i="2"/>
  <c r="U727" i="2"/>
  <c r="U326" i="2"/>
  <c r="U252" i="2"/>
  <c r="U257" i="2"/>
  <c r="U661" i="2"/>
  <c r="U480" i="2"/>
  <c r="U577" i="2"/>
  <c r="U235" i="2"/>
  <c r="U578" i="2"/>
  <c r="U669" i="2"/>
  <c r="U337" i="2"/>
  <c r="U609" i="2"/>
  <c r="U357" i="2"/>
  <c r="U634" i="2"/>
  <c r="U120" i="2"/>
  <c r="U458" i="2"/>
  <c r="U333" i="2"/>
  <c r="U564" i="2"/>
  <c r="U239" i="2"/>
  <c r="U528" i="2"/>
  <c r="U57" i="2"/>
  <c r="U544" i="2"/>
  <c r="U77" i="2"/>
  <c r="U713" i="2"/>
  <c r="U330" i="2"/>
  <c r="U431" i="2"/>
  <c r="U81" i="2"/>
  <c r="U41" i="2"/>
  <c r="U719" i="2"/>
  <c r="U653" i="2"/>
  <c r="U616" i="2"/>
  <c r="U50" i="2"/>
  <c r="U250" i="2"/>
  <c r="U143" i="2"/>
  <c r="U716" i="2"/>
  <c r="U584" i="2"/>
  <c r="U574" i="2"/>
  <c r="U421" i="2"/>
  <c r="U435" i="2"/>
  <c r="U358" i="2"/>
  <c r="U606" i="2"/>
  <c r="U256" i="2"/>
  <c r="U18" i="2"/>
  <c r="U277" i="2"/>
  <c r="U355" i="2"/>
  <c r="U471" i="2"/>
  <c r="U672" i="2"/>
  <c r="U260" i="2"/>
  <c r="U524" i="2"/>
  <c r="U134" i="2"/>
  <c r="U359" i="2"/>
  <c r="U413" i="2"/>
  <c r="U525" i="2"/>
  <c r="U548" i="2"/>
  <c r="U592" i="2"/>
  <c r="U503" i="2"/>
  <c r="U261" i="2"/>
  <c r="U37" i="2"/>
  <c r="U181" i="2"/>
  <c r="U432" i="2"/>
  <c r="U214" i="2"/>
  <c r="U575" i="2"/>
  <c r="U129" i="2"/>
  <c r="U715" i="2"/>
  <c r="U88" i="2"/>
  <c r="U270" i="2"/>
  <c r="U714" i="2"/>
  <c r="U451" i="2"/>
  <c r="U90" i="2"/>
  <c r="U383" i="2"/>
  <c r="U344" i="2"/>
  <c r="U433" i="2"/>
  <c r="U542" i="2"/>
  <c r="U468" i="2"/>
  <c r="U721" i="2"/>
  <c r="U54" i="2"/>
  <c r="U642" i="2"/>
  <c r="U618" i="2"/>
  <c r="U405" i="2"/>
  <c r="U600" i="2"/>
  <c r="U603" i="2"/>
  <c r="U86" i="2"/>
  <c r="U368" i="2"/>
  <c r="U733" i="2"/>
  <c r="U515" i="2"/>
  <c r="U144" i="2"/>
  <c r="U571" i="2"/>
  <c r="U78" i="2"/>
  <c r="U157" i="2"/>
  <c r="U585" i="2"/>
  <c r="U172" i="2"/>
  <c r="U218" i="2"/>
  <c r="U534" i="2"/>
  <c r="U668" i="2"/>
  <c r="U648" i="2"/>
  <c r="U108" i="2"/>
  <c r="U532" i="2"/>
  <c r="U158" i="2"/>
  <c r="U533" i="2"/>
  <c r="U511" i="2"/>
  <c r="U64" i="2"/>
  <c r="U679" i="2"/>
  <c r="U363" i="2"/>
  <c r="U286" i="2"/>
  <c r="U275" i="2"/>
  <c r="U422" i="2"/>
  <c r="U310" i="2"/>
  <c r="U276" i="2"/>
  <c r="U71" i="2"/>
  <c r="U607" i="2"/>
  <c r="U581" i="2"/>
  <c r="U455" i="2"/>
  <c r="U483" i="2"/>
  <c r="U160" i="2"/>
  <c r="U448" i="2"/>
  <c r="U300" i="2"/>
  <c r="U494" i="2"/>
  <c r="U680" i="2"/>
  <c r="U649" i="2"/>
  <c r="U598" i="2"/>
  <c r="U630" i="2"/>
  <c r="U174" i="2"/>
  <c r="U314" i="2"/>
  <c r="U271" i="2"/>
  <c r="U70" i="2"/>
  <c r="U63" i="2"/>
  <c r="U710" i="2"/>
  <c r="U289" i="2"/>
  <c r="U535" i="2"/>
  <c r="U200" i="2"/>
  <c r="U142" i="2"/>
  <c r="U589" i="2"/>
  <c r="U654" i="2"/>
  <c r="U243" i="2"/>
  <c r="U627" i="2"/>
  <c r="U704" i="2"/>
  <c r="U415" i="2"/>
  <c r="U429" i="2"/>
  <c r="U695" i="2"/>
  <c r="U149" i="2"/>
  <c r="U224" i="2"/>
  <c r="U254" i="2"/>
  <c r="U718" i="2"/>
  <c r="U665" i="2"/>
  <c r="U282" i="2"/>
  <c r="U637" i="2"/>
  <c r="U342" i="2"/>
  <c r="U136" i="2"/>
  <c r="U586" i="2"/>
  <c r="U353" i="2"/>
  <c r="U601" i="2"/>
  <c r="U219" i="2"/>
  <c r="U605" i="2"/>
  <c r="U312" i="2"/>
  <c r="U529" i="2"/>
  <c r="U737" i="2"/>
  <c r="U409" i="2"/>
  <c r="U579" i="2"/>
  <c r="U419" i="2"/>
  <c r="U414" i="2"/>
  <c r="U730" i="2"/>
  <c r="U247" i="2"/>
  <c r="U633" i="2"/>
  <c r="U507" i="2"/>
  <c r="U182" i="2"/>
  <c r="U521" i="2"/>
  <c r="U594" i="2"/>
  <c r="U565" i="2"/>
  <c r="U107" i="2"/>
  <c r="U193" i="2"/>
  <c r="U236" i="2"/>
  <c r="U346" i="2"/>
  <c r="U212" i="2"/>
  <c r="U485" i="2"/>
  <c r="U204" i="2"/>
  <c r="U386" i="2"/>
  <c r="U706" i="2"/>
  <c r="U168" i="2"/>
  <c r="U645" i="2"/>
  <c r="U561" i="2"/>
  <c r="U569" i="2"/>
  <c r="U297" i="2"/>
  <c r="U540" i="2"/>
  <c r="U729" i="2"/>
  <c r="U339" i="2"/>
  <c r="U294" i="2"/>
  <c r="U707" i="2"/>
  <c r="U202" i="2"/>
  <c r="U461" i="2"/>
  <c r="U703" i="2"/>
  <c r="U153" i="2"/>
  <c r="U299" i="2"/>
  <c r="U452" i="2"/>
  <c r="U445" i="2"/>
  <c r="U582" i="2"/>
  <c r="U390" i="2"/>
  <c r="U392" i="2"/>
  <c r="U545" i="2"/>
  <c r="U557" i="2"/>
  <c r="U341" i="2"/>
  <c r="U570" i="2"/>
  <c r="U469" i="2"/>
  <c r="U184" i="2"/>
  <c r="U619" i="2"/>
  <c r="U369" i="2"/>
  <c r="U290" i="2"/>
  <c r="U684" i="2"/>
  <c r="U213" i="2"/>
  <c r="U332" i="2"/>
  <c r="U613" i="2"/>
  <c r="U688" i="2"/>
  <c r="U513" i="2"/>
  <c r="U686" i="2"/>
  <c r="U632" i="2"/>
  <c r="U735" i="2"/>
  <c r="U291" i="2"/>
  <c r="U685" i="2"/>
  <c r="U517" i="2"/>
  <c r="U666" i="2"/>
  <c r="U588" i="2"/>
  <c r="U656" i="2"/>
  <c r="U692" i="2"/>
  <c r="U519" i="2"/>
  <c r="U446" i="2"/>
  <c r="U726" i="2"/>
  <c r="U617" i="2"/>
  <c r="U465" i="2"/>
  <c r="U693" i="2"/>
  <c r="U725" i="2"/>
  <c r="U687" i="2"/>
  <c r="U643" i="2"/>
  <c r="U705" i="2"/>
  <c r="U702" i="2"/>
  <c r="U689" i="2"/>
  <c r="U723" i="2"/>
  <c r="U635" i="2"/>
  <c r="U708" i="2"/>
  <c r="U732" i="2"/>
  <c r="U738" i="2"/>
  <c r="T626" i="2"/>
  <c r="T454" i="2"/>
  <c r="T456" i="2"/>
  <c r="T113" i="2"/>
  <c r="T188" i="2"/>
  <c r="T372" i="2"/>
  <c r="T280" i="2"/>
  <c r="T285" i="2"/>
  <c r="T595" i="2"/>
  <c r="T562" i="2"/>
  <c r="T278" i="2"/>
  <c r="T206" i="2"/>
  <c r="T103" i="2"/>
  <c r="T641" i="2"/>
  <c r="T47" i="2"/>
  <c r="T427" i="2"/>
  <c r="T205" i="2"/>
  <c r="T593" i="2"/>
  <c r="T572" i="2"/>
  <c r="T317" i="2"/>
  <c r="T387" i="2"/>
  <c r="T173" i="2"/>
  <c r="T367" i="2"/>
  <c r="T553" i="2"/>
  <c r="T522" i="2"/>
  <c r="T194" i="2"/>
  <c r="T146" i="2"/>
  <c r="T110" i="2"/>
  <c r="T639" i="2"/>
  <c r="T389" i="2"/>
  <c r="T621" i="2"/>
  <c r="T477" i="2"/>
  <c r="T17" i="2"/>
  <c r="T84" i="2"/>
  <c r="T717" i="2"/>
  <c r="T711" i="2"/>
  <c r="T385" i="2"/>
  <c r="T651" i="2"/>
  <c r="T99" i="2"/>
  <c r="T444" i="2"/>
  <c r="T478" i="2"/>
  <c r="T315" i="2"/>
  <c r="T150" i="2"/>
  <c r="T502" i="2"/>
  <c r="T240" i="2"/>
  <c r="T462" i="2"/>
  <c r="T591" i="2"/>
  <c r="T311" i="2"/>
  <c r="T316" i="2"/>
  <c r="T499" i="2"/>
  <c r="T303" i="2"/>
  <c r="T227" i="2"/>
  <c r="T196" i="2"/>
  <c r="T211" i="2"/>
  <c r="T244" i="2"/>
  <c r="T690" i="2"/>
  <c r="T475" i="2"/>
  <c r="T510" i="2"/>
  <c r="T406" i="2"/>
  <c r="T505" i="2"/>
  <c r="T284" i="2"/>
  <c r="T221" i="2"/>
  <c r="T328" i="2"/>
  <c r="T241" i="2"/>
  <c r="T418" i="2"/>
  <c r="T349" i="2"/>
  <c r="T516" i="2"/>
  <c r="T583" i="2"/>
  <c r="T382" i="2"/>
  <c r="T378" i="2"/>
  <c r="T377" i="2"/>
  <c r="T556" i="2"/>
  <c r="T170" i="2"/>
  <c r="T207" i="2"/>
  <c r="T169" i="2"/>
  <c r="T223" i="2"/>
  <c r="T35" i="2"/>
  <c r="T73" i="2"/>
  <c r="T167" i="2"/>
  <c r="T139" i="2"/>
  <c r="T215" i="2"/>
  <c r="T514" i="2"/>
  <c r="T175" i="2"/>
  <c r="T313" i="2"/>
  <c r="T379" i="2"/>
  <c r="T38" i="2"/>
  <c r="T126" i="2"/>
  <c r="T263" i="2"/>
  <c r="T334" i="2"/>
  <c r="T518" i="2"/>
  <c r="T393" i="2"/>
  <c r="T441" i="2"/>
  <c r="T140" i="2"/>
  <c r="T340" i="2"/>
  <c r="T327" i="2"/>
  <c r="T75" i="2"/>
  <c r="T622" i="2"/>
  <c r="T124" i="2"/>
  <c r="T26" i="2"/>
  <c r="T253" i="2"/>
  <c r="T667" i="2"/>
  <c r="T610" i="2"/>
  <c r="T375" i="2"/>
  <c r="T512" i="2"/>
  <c r="T42" i="2"/>
  <c r="T404" i="2"/>
  <c r="T43" i="2"/>
  <c r="T191" i="2"/>
  <c r="T331" i="2"/>
  <c r="T384" i="2"/>
  <c r="T40" i="2"/>
  <c r="T416" i="2"/>
  <c r="T370" i="2"/>
  <c r="T65" i="2"/>
  <c r="T28" i="2"/>
  <c r="T305" i="2"/>
  <c r="T350" i="2"/>
  <c r="T111" i="2"/>
  <c r="T304" i="2"/>
  <c r="T251" i="2"/>
  <c r="T537" i="2"/>
  <c r="T722" i="2"/>
  <c r="T127" i="2"/>
  <c r="T329" i="2"/>
  <c r="T287" i="2"/>
  <c r="T225" i="2"/>
  <c r="T731" i="2"/>
  <c r="T104" i="2"/>
  <c r="T12" i="2"/>
  <c r="T352" i="2"/>
  <c r="T231" i="2"/>
  <c r="T245" i="2"/>
  <c r="T302" i="2"/>
  <c r="T410" i="2"/>
  <c r="T644" i="2"/>
  <c r="T712" i="2"/>
  <c r="T631" i="2"/>
  <c r="T482" i="2"/>
  <c r="T399" i="2"/>
  <c r="T662" i="2"/>
  <c r="T237" i="2"/>
  <c r="T20" i="2"/>
  <c r="T360" i="2"/>
  <c r="T397" i="2"/>
  <c r="T121" i="2"/>
  <c r="T472" i="2"/>
  <c r="T596" i="2"/>
  <c r="T190" i="2"/>
  <c r="T411" i="2"/>
  <c r="T526" i="2"/>
  <c r="T437" i="2"/>
  <c r="T148" i="2"/>
  <c r="T402" i="2"/>
  <c r="T394" i="2"/>
  <c r="T487" i="2"/>
  <c r="T677" i="2"/>
  <c r="T274" i="2"/>
  <c r="T208" i="2"/>
  <c r="T27" i="2"/>
  <c r="T216" i="2"/>
  <c r="T486" i="2"/>
  <c r="T608" i="2"/>
  <c r="T496" i="2"/>
  <c r="T60" i="2"/>
  <c r="T466" i="2"/>
  <c r="T51" i="2"/>
  <c r="T123" i="2"/>
  <c r="T628" i="2"/>
  <c r="T301" i="2"/>
  <c r="T543" i="2"/>
  <c r="T391" i="2"/>
  <c r="T523" i="2"/>
  <c r="T292" i="2"/>
  <c r="T242" i="2"/>
  <c r="T546" i="2"/>
  <c r="T201" i="2"/>
  <c r="T82" i="2"/>
  <c r="T453" i="2"/>
  <c r="T629" i="2"/>
  <c r="T13" i="2"/>
  <c r="T554" i="2"/>
  <c r="T736" i="2"/>
  <c r="T620" i="2"/>
  <c r="T696" i="2"/>
  <c r="T660" i="2"/>
  <c r="T371" i="2"/>
  <c r="T614" i="2"/>
  <c r="T53" i="2"/>
  <c r="T356" i="2"/>
  <c r="T655" i="2"/>
  <c r="T176" i="2"/>
  <c r="T198" i="2"/>
  <c r="T587" i="2"/>
  <c r="T258" i="2"/>
  <c r="T44" i="2"/>
  <c r="T673" i="2"/>
  <c r="T46" i="2"/>
  <c r="T509" i="2"/>
  <c r="T417" i="2"/>
  <c r="T443" i="2"/>
  <c r="T238" i="2"/>
  <c r="T602" i="2"/>
  <c r="T403" i="2"/>
  <c r="T424" i="2"/>
  <c r="T647" i="2"/>
  <c r="T449" i="2"/>
  <c r="T376" i="2"/>
  <c r="T683" i="2"/>
  <c r="T268" i="2"/>
  <c r="T49" i="2"/>
  <c r="T676" i="2"/>
  <c r="T52" i="2"/>
  <c r="T5" i="2"/>
  <c r="T155" i="2"/>
  <c r="T490" i="2"/>
  <c r="T407" i="2"/>
  <c r="T640" i="2"/>
  <c r="T295" i="2"/>
  <c r="T288" i="2"/>
  <c r="T230" i="2"/>
  <c r="T96" i="2"/>
  <c r="T495" i="2"/>
  <c r="T324" i="2"/>
  <c r="T229" i="2"/>
  <c r="T186" i="2"/>
  <c r="T530" i="2"/>
  <c r="T338" i="2"/>
  <c r="T365" i="2"/>
  <c r="T624" i="2"/>
  <c r="T105" i="2"/>
  <c r="T309" i="2"/>
  <c r="T192" i="2"/>
  <c r="T464" i="2"/>
  <c r="T94" i="2"/>
  <c r="T39" i="2"/>
  <c r="T436" i="2"/>
  <c r="T93" i="2"/>
  <c r="T500" i="2"/>
  <c r="T336" i="2"/>
  <c r="T678" i="2"/>
  <c r="T420" i="2"/>
  <c r="T279" i="2"/>
  <c r="T463" i="2"/>
  <c r="T101" i="2"/>
  <c r="T33" i="2"/>
  <c r="T440" i="2"/>
  <c r="T45" i="2"/>
  <c r="T249" i="2"/>
  <c r="T29" i="2"/>
  <c r="T388" i="2"/>
  <c r="T76" i="2"/>
  <c r="T674" i="2"/>
  <c r="T320" i="2"/>
  <c r="T335" i="2"/>
  <c r="T56" i="2"/>
  <c r="T652" i="2"/>
  <c r="T348" i="2"/>
  <c r="T381" i="2"/>
  <c r="T567" i="2"/>
  <c r="T128" i="2"/>
  <c r="T700" i="2"/>
  <c r="T590" i="2"/>
  <c r="T307" i="2"/>
  <c r="T162" i="2"/>
  <c r="T83" i="2"/>
  <c r="T699" i="2"/>
  <c r="T527" i="2"/>
  <c r="T566" i="2"/>
  <c r="T343" i="2"/>
  <c r="T428" i="2"/>
  <c r="T354" i="2"/>
  <c r="T481" i="2"/>
  <c r="T497" i="2"/>
  <c r="T442" i="2"/>
  <c r="T473" i="2"/>
  <c r="T459" i="2"/>
  <c r="T163" i="2"/>
  <c r="T709" i="2"/>
  <c r="T401" i="2"/>
  <c r="T396" i="2"/>
  <c r="T520" i="2"/>
  <c r="T112" i="2"/>
  <c r="T400" i="2"/>
  <c r="T125" i="2"/>
  <c r="T345" i="2"/>
  <c r="T55" i="2"/>
  <c r="T152" i="2"/>
  <c r="T58" i="2"/>
  <c r="T91" i="2"/>
  <c r="T30" i="2"/>
  <c r="T426" i="2"/>
  <c r="T87" i="2"/>
  <c r="T552" i="2"/>
  <c r="T646" i="2"/>
  <c r="T183" i="2"/>
  <c r="T599" i="2"/>
  <c r="T130" i="2"/>
  <c r="T3" i="2"/>
  <c r="T492" i="2"/>
  <c r="T67" i="2"/>
  <c r="T166" i="2"/>
  <c r="T322" i="2"/>
  <c r="T228" i="2"/>
  <c r="T491" i="2"/>
  <c r="T724" i="2"/>
  <c r="T373" i="2"/>
  <c r="T187" i="2"/>
  <c r="T248" i="2"/>
  <c r="T66" i="2"/>
  <c r="T474" i="2"/>
  <c r="T180" i="2"/>
  <c r="T220" i="2"/>
  <c r="T273" i="2"/>
  <c r="T681" i="2"/>
  <c r="T31" i="2"/>
  <c r="T541" i="2"/>
  <c r="T447" i="2"/>
  <c r="T364" i="2"/>
  <c r="T92" i="2"/>
  <c r="T118" i="2"/>
  <c r="T156" i="2"/>
  <c r="T623" i="2"/>
  <c r="T97" i="2"/>
  <c r="T179" i="2"/>
  <c r="T563" i="2"/>
  <c r="T298" i="2"/>
  <c r="T95" i="2"/>
  <c r="T308" i="2"/>
  <c r="T408" i="2"/>
  <c r="T362" i="2"/>
  <c r="T6" i="2"/>
  <c r="T604" i="2"/>
  <c r="T164" i="2"/>
  <c r="T347" i="2"/>
  <c r="T109" i="2"/>
  <c r="T283" i="2"/>
  <c r="T323" i="2"/>
  <c r="T137" i="2"/>
  <c r="T434" i="2"/>
  <c r="T145" i="2"/>
  <c r="T209" i="2"/>
  <c r="T325" i="2"/>
  <c r="T269" i="2"/>
  <c r="T114" i="2"/>
  <c r="T2" i="2"/>
  <c r="T538" i="2"/>
  <c r="T555" i="2"/>
  <c r="T32" i="2"/>
  <c r="T68" i="2"/>
  <c r="T62" i="2"/>
  <c r="T100" i="2"/>
  <c r="T558" i="2"/>
  <c r="T151" i="2"/>
  <c r="T450" i="2"/>
  <c r="T504" i="2"/>
  <c r="T24" i="2"/>
  <c r="T122" i="2"/>
  <c r="T615" i="2"/>
  <c r="T131" i="2"/>
  <c r="T691" i="2"/>
  <c r="T79" i="2"/>
  <c r="T671" i="2"/>
  <c r="T89" i="2"/>
  <c r="T638" i="2"/>
  <c r="T132" i="2"/>
  <c r="T506" i="2"/>
  <c r="T264" i="2"/>
  <c r="T189" i="2"/>
  <c r="T321" i="2"/>
  <c r="T34" i="2"/>
  <c r="T467" i="2"/>
  <c r="T8" i="2"/>
  <c r="T159" i="2"/>
  <c r="T185" i="2"/>
  <c r="T306" i="2"/>
  <c r="T374" i="2"/>
  <c r="T701" i="2"/>
  <c r="T560" i="2"/>
  <c r="T72" i="2"/>
  <c r="T351" i="2"/>
  <c r="T259" i="2"/>
  <c r="T728" i="2"/>
  <c r="T484" i="2"/>
  <c r="T611" i="2"/>
  <c r="T177" i="2"/>
  <c r="T69" i="2"/>
  <c r="T102" i="2"/>
  <c r="T550" i="2"/>
  <c r="T133" i="2"/>
  <c r="T22" i="2"/>
  <c r="T438" i="2"/>
  <c r="T154" i="2"/>
  <c r="T501" i="2"/>
  <c r="T423" i="2"/>
  <c r="T85" i="2"/>
  <c r="T493" i="2"/>
  <c r="T4" i="2"/>
  <c r="T232" i="2"/>
  <c r="T59" i="2"/>
  <c r="T670" i="2"/>
  <c r="T559" i="2"/>
  <c r="T138" i="2"/>
  <c r="T135" i="2"/>
  <c r="T573" i="2"/>
  <c r="T15" i="2"/>
  <c r="T319" i="2"/>
  <c r="T568" i="2"/>
  <c r="T366" i="2"/>
  <c r="T11" i="2"/>
  <c r="T233" i="2"/>
  <c r="T476" i="2"/>
  <c r="T161" i="2"/>
  <c r="T697" i="2"/>
  <c r="T675" i="2"/>
  <c r="T694" i="2"/>
  <c r="T293" i="2"/>
  <c r="T141" i="2"/>
  <c r="T222" i="2"/>
  <c r="T551" i="2"/>
  <c r="T580" i="2"/>
  <c r="T23" i="2"/>
  <c r="T659" i="2"/>
  <c r="T439" i="2"/>
  <c r="T395" i="2"/>
  <c r="T115" i="2"/>
  <c r="T318" i="2"/>
  <c r="T663" i="2"/>
  <c r="T16" i="2"/>
  <c r="T296" i="2"/>
  <c r="T539" i="2"/>
  <c r="T217" i="2"/>
  <c r="T597" i="2"/>
  <c r="T36" i="2"/>
  <c r="T171" i="2"/>
  <c r="T488" i="2"/>
  <c r="T470" i="2"/>
  <c r="T74" i="2"/>
  <c r="T625" i="2"/>
  <c r="T178" i="2"/>
  <c r="T531" i="2"/>
  <c r="T210" i="2"/>
  <c r="T266" i="2"/>
  <c r="T48" i="2"/>
  <c r="T265" i="2"/>
  <c r="T165" i="2"/>
  <c r="T7" i="2"/>
  <c r="T116" i="2"/>
  <c r="T536" i="2"/>
  <c r="T734" i="2"/>
  <c r="T380" i="2"/>
  <c r="T195" i="2"/>
  <c r="T9" i="2"/>
  <c r="T682" i="2"/>
  <c r="T425" i="2"/>
  <c r="T117" i="2"/>
  <c r="T489" i="2"/>
  <c r="T498" i="2"/>
  <c r="T612" i="2"/>
  <c r="T698" i="2"/>
  <c r="T281" i="2"/>
  <c r="T61" i="2"/>
  <c r="T576" i="2"/>
  <c r="T664" i="2"/>
  <c r="T203" i="2"/>
  <c r="T147" i="2"/>
  <c r="T10" i="2"/>
  <c r="T361" i="2"/>
  <c r="T14" i="2"/>
  <c r="T199" i="2"/>
  <c r="T457" i="2"/>
  <c r="T547" i="2"/>
  <c r="T25" i="2"/>
  <c r="T106" i="2"/>
  <c r="T255" i="2"/>
  <c r="T658" i="2"/>
  <c r="T549" i="2"/>
  <c r="T267" i="2"/>
  <c r="T19" i="2"/>
  <c r="T272" i="2"/>
  <c r="T650" i="2"/>
  <c r="T226" i="2"/>
  <c r="T398" i="2"/>
  <c r="T460" i="2"/>
  <c r="T262" i="2"/>
  <c r="T430" i="2"/>
  <c r="T119" i="2"/>
  <c r="T412" i="2"/>
  <c r="T657" i="2"/>
  <c r="T80" i="2"/>
  <c r="T98" i="2"/>
  <c r="T479" i="2"/>
  <c r="T720" i="2"/>
  <c r="T246" i="2"/>
  <c r="T508" i="2"/>
  <c r="T234" i="2"/>
  <c r="T636" i="2"/>
  <c r="T21" i="2"/>
  <c r="T197" i="2"/>
  <c r="T727" i="2"/>
  <c r="T326" i="2"/>
  <c r="T252" i="2"/>
  <c r="T257" i="2"/>
  <c r="T661" i="2"/>
  <c r="T480" i="2"/>
  <c r="T577" i="2"/>
  <c r="T235" i="2"/>
  <c r="T578" i="2"/>
  <c r="T669" i="2"/>
  <c r="T337" i="2"/>
  <c r="T609" i="2"/>
  <c r="T357" i="2"/>
  <c r="T634" i="2"/>
  <c r="T120" i="2"/>
  <c r="T458" i="2"/>
  <c r="T333" i="2"/>
  <c r="T564" i="2"/>
  <c r="T239" i="2"/>
  <c r="T528" i="2"/>
  <c r="T57" i="2"/>
  <c r="T544" i="2"/>
  <c r="T77" i="2"/>
  <c r="T713" i="2"/>
  <c r="T330" i="2"/>
  <c r="T431" i="2"/>
  <c r="T81" i="2"/>
  <c r="T41" i="2"/>
  <c r="T719" i="2"/>
  <c r="T653" i="2"/>
  <c r="T616" i="2"/>
  <c r="T50" i="2"/>
  <c r="T250" i="2"/>
  <c r="T143" i="2"/>
  <c r="T716" i="2"/>
  <c r="T584" i="2"/>
  <c r="T574" i="2"/>
  <c r="T421" i="2"/>
  <c r="T435" i="2"/>
  <c r="T358" i="2"/>
  <c r="T606" i="2"/>
  <c r="T256" i="2"/>
  <c r="T18" i="2"/>
  <c r="T277" i="2"/>
  <c r="T355" i="2"/>
  <c r="T471" i="2"/>
  <c r="T672" i="2"/>
  <c r="T260" i="2"/>
  <c r="T524" i="2"/>
  <c r="T134" i="2"/>
  <c r="T359" i="2"/>
  <c r="T413" i="2"/>
  <c r="T525" i="2"/>
  <c r="T548" i="2"/>
  <c r="T592" i="2"/>
  <c r="T503" i="2"/>
  <c r="T261" i="2"/>
  <c r="T37" i="2"/>
  <c r="T181" i="2"/>
  <c r="T432" i="2"/>
  <c r="T214" i="2"/>
  <c r="T575" i="2"/>
  <c r="T129" i="2"/>
  <c r="T715" i="2"/>
  <c r="T88" i="2"/>
  <c r="T270" i="2"/>
  <c r="T714" i="2"/>
  <c r="T451" i="2"/>
  <c r="T90" i="2"/>
  <c r="T383" i="2"/>
  <c r="T344" i="2"/>
  <c r="T433" i="2"/>
  <c r="T542" i="2"/>
  <c r="T468" i="2"/>
  <c r="T721" i="2"/>
  <c r="T54" i="2"/>
  <c r="T642" i="2"/>
  <c r="T618" i="2"/>
  <c r="T405" i="2"/>
  <c r="T600" i="2"/>
  <c r="T603" i="2"/>
  <c r="T86" i="2"/>
  <c r="T368" i="2"/>
  <c r="T733" i="2"/>
  <c r="T515" i="2"/>
  <c r="T144" i="2"/>
  <c r="T571" i="2"/>
  <c r="T78" i="2"/>
  <c r="T157" i="2"/>
  <c r="T585" i="2"/>
  <c r="T172" i="2"/>
  <c r="T218" i="2"/>
  <c r="T534" i="2"/>
  <c r="T668" i="2"/>
  <c r="T648" i="2"/>
  <c r="T108" i="2"/>
  <c r="T532" i="2"/>
  <c r="T158" i="2"/>
  <c r="T533" i="2"/>
  <c r="T511" i="2"/>
  <c r="T64" i="2"/>
  <c r="T679" i="2"/>
  <c r="T363" i="2"/>
  <c r="T286" i="2"/>
  <c r="T275" i="2"/>
  <c r="T422" i="2"/>
  <c r="T310" i="2"/>
  <c r="T276" i="2"/>
  <c r="T71" i="2"/>
  <c r="T607" i="2"/>
  <c r="T581" i="2"/>
  <c r="T455" i="2"/>
  <c r="T483" i="2"/>
  <c r="T160" i="2"/>
  <c r="T448" i="2"/>
  <c r="T300" i="2"/>
  <c r="T494" i="2"/>
  <c r="T680" i="2"/>
  <c r="T649" i="2"/>
  <c r="T598" i="2"/>
  <c r="T630" i="2"/>
  <c r="T174" i="2"/>
  <c r="T314" i="2"/>
  <c r="T271" i="2"/>
  <c r="T70" i="2"/>
  <c r="T63" i="2"/>
  <c r="T710" i="2"/>
  <c r="T289" i="2"/>
  <c r="T535" i="2"/>
  <c r="T200" i="2"/>
  <c r="T142" i="2"/>
  <c r="T589" i="2"/>
  <c r="T654" i="2"/>
  <c r="T243" i="2"/>
  <c r="T627" i="2"/>
  <c r="T704" i="2"/>
  <c r="T415" i="2"/>
  <c r="T429" i="2"/>
  <c r="T695" i="2"/>
  <c r="T149" i="2"/>
  <c r="T224" i="2"/>
  <c r="T254" i="2"/>
  <c r="T718" i="2"/>
  <c r="T665" i="2"/>
  <c r="T282" i="2"/>
  <c r="T637" i="2"/>
  <c r="T342" i="2"/>
  <c r="T136" i="2"/>
  <c r="T586" i="2"/>
  <c r="T353" i="2"/>
  <c r="T601" i="2"/>
  <c r="T219" i="2"/>
  <c r="T605" i="2"/>
  <c r="T312" i="2"/>
  <c r="T529" i="2"/>
  <c r="T737" i="2"/>
  <c r="T409" i="2"/>
  <c r="T579" i="2"/>
  <c r="T419" i="2"/>
  <c r="T414" i="2"/>
  <c r="T730" i="2"/>
  <c r="T247" i="2"/>
  <c r="T633" i="2"/>
  <c r="T507" i="2"/>
  <c r="T182" i="2"/>
  <c r="T521" i="2"/>
  <c r="T594" i="2"/>
  <c r="T565" i="2"/>
  <c r="T107" i="2"/>
  <c r="T193" i="2"/>
  <c r="T236" i="2"/>
  <c r="T346" i="2"/>
  <c r="T212" i="2"/>
  <c r="T485" i="2"/>
  <c r="T204" i="2"/>
  <c r="T386" i="2"/>
  <c r="T706" i="2"/>
  <c r="T168" i="2"/>
  <c r="T645" i="2"/>
  <c r="T561" i="2"/>
  <c r="T569" i="2"/>
  <c r="T297" i="2"/>
  <c r="T540" i="2"/>
  <c r="T729" i="2"/>
  <c r="T339" i="2"/>
  <c r="T294" i="2"/>
  <c r="T707" i="2"/>
  <c r="T202" i="2"/>
  <c r="T461" i="2"/>
  <c r="T703" i="2"/>
  <c r="T153" i="2"/>
  <c r="T299" i="2"/>
  <c r="T452" i="2"/>
  <c r="T445" i="2"/>
  <c r="T582" i="2"/>
  <c r="T390" i="2"/>
  <c r="T392" i="2"/>
  <c r="T545" i="2"/>
  <c r="T557" i="2"/>
  <c r="T341" i="2"/>
  <c r="T570" i="2"/>
  <c r="T469" i="2"/>
  <c r="T184" i="2"/>
  <c r="T619" i="2"/>
  <c r="T369" i="2"/>
  <c r="T290" i="2"/>
  <c r="T684" i="2"/>
  <c r="T213" i="2"/>
  <c r="T332" i="2"/>
  <c r="T613" i="2"/>
  <c r="T688" i="2"/>
  <c r="T513" i="2"/>
  <c r="T686" i="2"/>
  <c r="T632" i="2"/>
  <c r="T735" i="2"/>
  <c r="T291" i="2"/>
  <c r="T685" i="2"/>
  <c r="T517" i="2"/>
  <c r="T666" i="2"/>
  <c r="T588" i="2"/>
  <c r="T656" i="2"/>
  <c r="T692" i="2"/>
  <c r="T519" i="2"/>
  <c r="T446" i="2"/>
  <c r="T726" i="2"/>
  <c r="T617" i="2"/>
  <c r="T465" i="2"/>
  <c r="T693" i="2"/>
  <c r="T725" i="2"/>
  <c r="T687" i="2"/>
  <c r="T643" i="2"/>
  <c r="T705" i="2"/>
  <c r="T702" i="2"/>
  <c r="T689" i="2"/>
  <c r="T723" i="2"/>
  <c r="T635" i="2"/>
  <c r="T708" i="2"/>
  <c r="T732" i="2"/>
  <c r="T738" i="2"/>
  <c r="S626" i="2"/>
  <c r="S454" i="2"/>
  <c r="S456" i="2"/>
  <c r="S113" i="2"/>
  <c r="S188" i="2"/>
  <c r="S372" i="2"/>
  <c r="S280" i="2"/>
  <c r="S285" i="2"/>
  <c r="S595" i="2"/>
  <c r="S562" i="2"/>
  <c r="S278" i="2"/>
  <c r="S206" i="2"/>
  <c r="S103" i="2"/>
  <c r="S641" i="2"/>
  <c r="S47" i="2"/>
  <c r="S427" i="2"/>
  <c r="S205" i="2"/>
  <c r="S593" i="2"/>
  <c r="S572" i="2"/>
  <c r="S317" i="2"/>
  <c r="S387" i="2"/>
  <c r="S173" i="2"/>
  <c r="S367" i="2"/>
  <c r="S553" i="2"/>
  <c r="S522" i="2"/>
  <c r="S194" i="2"/>
  <c r="S146" i="2"/>
  <c r="S110" i="2"/>
  <c r="S639" i="2"/>
  <c r="S389" i="2"/>
  <c r="S621" i="2"/>
  <c r="S477" i="2"/>
  <c r="S17" i="2"/>
  <c r="S84" i="2"/>
  <c r="S717" i="2"/>
  <c r="S711" i="2"/>
  <c r="S385" i="2"/>
  <c r="S651" i="2"/>
  <c r="S99" i="2"/>
  <c r="S444" i="2"/>
  <c r="S478" i="2"/>
  <c r="S315" i="2"/>
  <c r="S150" i="2"/>
  <c r="S502" i="2"/>
  <c r="S240" i="2"/>
  <c r="S462" i="2"/>
  <c r="S591" i="2"/>
  <c r="S311" i="2"/>
  <c r="S316" i="2"/>
  <c r="S499" i="2"/>
  <c r="S303" i="2"/>
  <c r="S227" i="2"/>
  <c r="S196" i="2"/>
  <c r="S211" i="2"/>
  <c r="S244" i="2"/>
  <c r="S690" i="2"/>
  <c r="S475" i="2"/>
  <c r="S510" i="2"/>
  <c r="S406" i="2"/>
  <c r="S505" i="2"/>
  <c r="S284" i="2"/>
  <c r="S221" i="2"/>
  <c r="S328" i="2"/>
  <c r="S241" i="2"/>
  <c r="S418" i="2"/>
  <c r="S349" i="2"/>
  <c r="S516" i="2"/>
  <c r="S583" i="2"/>
  <c r="S382" i="2"/>
  <c r="S378" i="2"/>
  <c r="S377" i="2"/>
  <c r="S556" i="2"/>
  <c r="S170" i="2"/>
  <c r="S207" i="2"/>
  <c r="S169" i="2"/>
  <c r="S223" i="2"/>
  <c r="S35" i="2"/>
  <c r="S73" i="2"/>
  <c r="S167" i="2"/>
  <c r="S139" i="2"/>
  <c r="S215" i="2"/>
  <c r="S514" i="2"/>
  <c r="S175" i="2"/>
  <c r="S313" i="2"/>
  <c r="S379" i="2"/>
  <c r="S38" i="2"/>
  <c r="S126" i="2"/>
  <c r="S263" i="2"/>
  <c r="S334" i="2"/>
  <c r="S518" i="2"/>
  <c r="S393" i="2"/>
  <c r="S441" i="2"/>
  <c r="S140" i="2"/>
  <c r="S340" i="2"/>
  <c r="S327" i="2"/>
  <c r="S75" i="2"/>
  <c r="S622" i="2"/>
  <c r="S124" i="2"/>
  <c r="S26" i="2"/>
  <c r="S253" i="2"/>
  <c r="S667" i="2"/>
  <c r="S610" i="2"/>
  <c r="S375" i="2"/>
  <c r="S512" i="2"/>
  <c r="S42" i="2"/>
  <c r="S404" i="2"/>
  <c r="S43" i="2"/>
  <c r="S191" i="2"/>
  <c r="S331" i="2"/>
  <c r="S384" i="2"/>
  <c r="S40" i="2"/>
  <c r="S416" i="2"/>
  <c r="S370" i="2"/>
  <c r="S65" i="2"/>
  <c r="S28" i="2"/>
  <c r="S305" i="2"/>
  <c r="S350" i="2"/>
  <c r="S111" i="2"/>
  <c r="S304" i="2"/>
  <c r="S251" i="2"/>
  <c r="S537" i="2"/>
  <c r="S722" i="2"/>
  <c r="S127" i="2"/>
  <c r="S329" i="2"/>
  <c r="S287" i="2"/>
  <c r="S225" i="2"/>
  <c r="S731" i="2"/>
  <c r="S104" i="2"/>
  <c r="S12" i="2"/>
  <c r="S352" i="2"/>
  <c r="S231" i="2"/>
  <c r="S245" i="2"/>
  <c r="S302" i="2"/>
  <c r="S410" i="2"/>
  <c r="S644" i="2"/>
  <c r="S712" i="2"/>
  <c r="S631" i="2"/>
  <c r="S482" i="2"/>
  <c r="S399" i="2"/>
  <c r="S662" i="2"/>
  <c r="S237" i="2"/>
  <c r="S20" i="2"/>
  <c r="S360" i="2"/>
  <c r="S397" i="2"/>
  <c r="S121" i="2"/>
  <c r="S472" i="2"/>
  <c r="S596" i="2"/>
  <c r="S190" i="2"/>
  <c r="S411" i="2"/>
  <c r="S526" i="2"/>
  <c r="S437" i="2"/>
  <c r="S148" i="2"/>
  <c r="S402" i="2"/>
  <c r="S394" i="2"/>
  <c r="S487" i="2"/>
  <c r="S677" i="2"/>
  <c r="S274" i="2"/>
  <c r="S208" i="2"/>
  <c r="S27" i="2"/>
  <c r="S216" i="2"/>
  <c r="S486" i="2"/>
  <c r="S608" i="2"/>
  <c r="S496" i="2"/>
  <c r="S60" i="2"/>
  <c r="S466" i="2"/>
  <c r="S51" i="2"/>
  <c r="S123" i="2"/>
  <c r="S628" i="2"/>
  <c r="S301" i="2"/>
  <c r="S543" i="2"/>
  <c r="S391" i="2"/>
  <c r="S523" i="2"/>
  <c r="S292" i="2"/>
  <c r="S242" i="2"/>
  <c r="S546" i="2"/>
  <c r="S201" i="2"/>
  <c r="S82" i="2"/>
  <c r="S453" i="2"/>
  <c r="S629" i="2"/>
  <c r="S13" i="2"/>
  <c r="S554" i="2"/>
  <c r="S736" i="2"/>
  <c r="S620" i="2"/>
  <c r="S696" i="2"/>
  <c r="S660" i="2"/>
  <c r="S371" i="2"/>
  <c r="S614" i="2"/>
  <c r="S53" i="2"/>
  <c r="S356" i="2"/>
  <c r="S655" i="2"/>
  <c r="S176" i="2"/>
  <c r="S198" i="2"/>
  <c r="S587" i="2"/>
  <c r="S258" i="2"/>
  <c r="S44" i="2"/>
  <c r="S673" i="2"/>
  <c r="S46" i="2"/>
  <c r="S509" i="2"/>
  <c r="S417" i="2"/>
  <c r="S443" i="2"/>
  <c r="S238" i="2"/>
  <c r="S602" i="2"/>
  <c r="S403" i="2"/>
  <c r="S424" i="2"/>
  <c r="S647" i="2"/>
  <c r="S449" i="2"/>
  <c r="S376" i="2"/>
  <c r="S683" i="2"/>
  <c r="S268" i="2"/>
  <c r="S49" i="2"/>
  <c r="S676" i="2"/>
  <c r="S52" i="2"/>
  <c r="S5" i="2"/>
  <c r="S155" i="2"/>
  <c r="S490" i="2"/>
  <c r="S407" i="2"/>
  <c r="S640" i="2"/>
  <c r="S295" i="2"/>
  <c r="S288" i="2"/>
  <c r="S230" i="2"/>
  <c r="S96" i="2"/>
  <c r="S495" i="2"/>
  <c r="S324" i="2"/>
  <c r="S229" i="2"/>
  <c r="S186" i="2"/>
  <c r="S530" i="2"/>
  <c r="S338" i="2"/>
  <c r="S365" i="2"/>
  <c r="S624" i="2"/>
  <c r="S105" i="2"/>
  <c r="S309" i="2"/>
  <c r="S192" i="2"/>
  <c r="S464" i="2"/>
  <c r="S94" i="2"/>
  <c r="S39" i="2"/>
  <c r="S436" i="2"/>
  <c r="S93" i="2"/>
  <c r="S500" i="2"/>
  <c r="S336" i="2"/>
  <c r="S678" i="2"/>
  <c r="S420" i="2"/>
  <c r="S279" i="2"/>
  <c r="S463" i="2"/>
  <c r="S101" i="2"/>
  <c r="S33" i="2"/>
  <c r="S440" i="2"/>
  <c r="S45" i="2"/>
  <c r="S249" i="2"/>
  <c r="S29" i="2"/>
  <c r="S388" i="2"/>
  <c r="S76" i="2"/>
  <c r="S674" i="2"/>
  <c r="S320" i="2"/>
  <c r="S335" i="2"/>
  <c r="S56" i="2"/>
  <c r="S652" i="2"/>
  <c r="S348" i="2"/>
  <c r="S381" i="2"/>
  <c r="S567" i="2"/>
  <c r="S128" i="2"/>
  <c r="S700" i="2"/>
  <c r="S590" i="2"/>
  <c r="S307" i="2"/>
  <c r="S162" i="2"/>
  <c r="S83" i="2"/>
  <c r="S699" i="2"/>
  <c r="S527" i="2"/>
  <c r="S566" i="2"/>
  <c r="S343" i="2"/>
  <c r="S428" i="2"/>
  <c r="S354" i="2"/>
  <c r="S481" i="2"/>
  <c r="S497" i="2"/>
  <c r="S442" i="2"/>
  <c r="S473" i="2"/>
  <c r="S459" i="2"/>
  <c r="S163" i="2"/>
  <c r="S709" i="2"/>
  <c r="S401" i="2"/>
  <c r="S396" i="2"/>
  <c r="S520" i="2"/>
  <c r="S112" i="2"/>
  <c r="S400" i="2"/>
  <c r="S125" i="2"/>
  <c r="S345" i="2"/>
  <c r="S55" i="2"/>
  <c r="S152" i="2"/>
  <c r="S58" i="2"/>
  <c r="S91" i="2"/>
  <c r="S30" i="2"/>
  <c r="S426" i="2"/>
  <c r="S87" i="2"/>
  <c r="S552" i="2"/>
  <c r="S646" i="2"/>
  <c r="S183" i="2"/>
  <c r="S599" i="2"/>
  <c r="S130" i="2"/>
  <c r="S3" i="2"/>
  <c r="S492" i="2"/>
  <c r="S67" i="2"/>
  <c r="S166" i="2"/>
  <c r="S322" i="2"/>
  <c r="S228" i="2"/>
  <c r="S491" i="2"/>
  <c r="S724" i="2"/>
  <c r="S373" i="2"/>
  <c r="S187" i="2"/>
  <c r="S248" i="2"/>
  <c r="S66" i="2"/>
  <c r="S474" i="2"/>
  <c r="S180" i="2"/>
  <c r="S220" i="2"/>
  <c r="S273" i="2"/>
  <c r="S681" i="2"/>
  <c r="S31" i="2"/>
  <c r="S541" i="2"/>
  <c r="S447" i="2"/>
  <c r="S364" i="2"/>
  <c r="S92" i="2"/>
  <c r="S118" i="2"/>
  <c r="S156" i="2"/>
  <c r="S623" i="2"/>
  <c r="S97" i="2"/>
  <c r="S179" i="2"/>
  <c r="S563" i="2"/>
  <c r="S298" i="2"/>
  <c r="S95" i="2"/>
  <c r="S308" i="2"/>
  <c r="S408" i="2"/>
  <c r="S362" i="2"/>
  <c r="S6" i="2"/>
  <c r="S604" i="2"/>
  <c r="S164" i="2"/>
  <c r="S347" i="2"/>
  <c r="S109" i="2"/>
  <c r="S283" i="2"/>
  <c r="S323" i="2"/>
  <c r="S137" i="2"/>
  <c r="S434" i="2"/>
  <c r="S145" i="2"/>
  <c r="S209" i="2"/>
  <c r="S325" i="2"/>
  <c r="S269" i="2"/>
  <c r="S114" i="2"/>
  <c r="S2" i="2"/>
  <c r="S538" i="2"/>
  <c r="S555" i="2"/>
  <c r="S32" i="2"/>
  <c r="S68" i="2"/>
  <c r="S62" i="2"/>
  <c r="S100" i="2"/>
  <c r="S558" i="2"/>
  <c r="S151" i="2"/>
  <c r="S450" i="2"/>
  <c r="S504" i="2"/>
  <c r="S24" i="2"/>
  <c r="S122" i="2"/>
  <c r="S615" i="2"/>
  <c r="S131" i="2"/>
  <c r="S691" i="2"/>
  <c r="S79" i="2"/>
  <c r="S671" i="2"/>
  <c r="S89" i="2"/>
  <c r="S638" i="2"/>
  <c r="S132" i="2"/>
  <c r="S506" i="2"/>
  <c r="S264" i="2"/>
  <c r="S189" i="2"/>
  <c r="S321" i="2"/>
  <c r="S34" i="2"/>
  <c r="S467" i="2"/>
  <c r="S8" i="2"/>
  <c r="S159" i="2"/>
  <c r="S185" i="2"/>
  <c r="S306" i="2"/>
  <c r="S374" i="2"/>
  <c r="S701" i="2"/>
  <c r="S560" i="2"/>
  <c r="S72" i="2"/>
  <c r="S351" i="2"/>
  <c r="S259" i="2"/>
  <c r="S728" i="2"/>
  <c r="S484" i="2"/>
  <c r="S611" i="2"/>
  <c r="S177" i="2"/>
  <c r="S69" i="2"/>
  <c r="S102" i="2"/>
  <c r="S550" i="2"/>
  <c r="S133" i="2"/>
  <c r="S22" i="2"/>
  <c r="S438" i="2"/>
  <c r="S154" i="2"/>
  <c r="S501" i="2"/>
  <c r="S423" i="2"/>
  <c r="S85" i="2"/>
  <c r="S493" i="2"/>
  <c r="S4" i="2"/>
  <c r="S232" i="2"/>
  <c r="S59" i="2"/>
  <c r="S670" i="2"/>
  <c r="S559" i="2"/>
  <c r="S138" i="2"/>
  <c r="S135" i="2"/>
  <c r="S573" i="2"/>
  <c r="S15" i="2"/>
  <c r="S319" i="2"/>
  <c r="S568" i="2"/>
  <c r="S366" i="2"/>
  <c r="S11" i="2"/>
  <c r="S233" i="2"/>
  <c r="S476" i="2"/>
  <c r="S161" i="2"/>
  <c r="S697" i="2"/>
  <c r="S675" i="2"/>
  <c r="S694" i="2"/>
  <c r="S293" i="2"/>
  <c r="S141" i="2"/>
  <c r="S222" i="2"/>
  <c r="S551" i="2"/>
  <c r="S580" i="2"/>
  <c r="S23" i="2"/>
  <c r="S659" i="2"/>
  <c r="S439" i="2"/>
  <c r="S395" i="2"/>
  <c r="S115" i="2"/>
  <c r="S318" i="2"/>
  <c r="S663" i="2"/>
  <c r="S16" i="2"/>
  <c r="S296" i="2"/>
  <c r="S539" i="2"/>
  <c r="S217" i="2"/>
  <c r="S597" i="2"/>
  <c r="S36" i="2"/>
  <c r="S171" i="2"/>
  <c r="S488" i="2"/>
  <c r="S470" i="2"/>
  <c r="S74" i="2"/>
  <c r="S625" i="2"/>
  <c r="S178" i="2"/>
  <c r="S531" i="2"/>
  <c r="S210" i="2"/>
  <c r="S266" i="2"/>
  <c r="S48" i="2"/>
  <c r="S265" i="2"/>
  <c r="S165" i="2"/>
  <c r="S7" i="2"/>
  <c r="S116" i="2"/>
  <c r="S536" i="2"/>
  <c r="S734" i="2"/>
  <c r="S380" i="2"/>
  <c r="S195" i="2"/>
  <c r="S9" i="2"/>
  <c r="S682" i="2"/>
  <c r="S425" i="2"/>
  <c r="S117" i="2"/>
  <c r="S489" i="2"/>
  <c r="S498" i="2"/>
  <c r="S612" i="2"/>
  <c r="S698" i="2"/>
  <c r="S281" i="2"/>
  <c r="S61" i="2"/>
  <c r="S576" i="2"/>
  <c r="S664" i="2"/>
  <c r="S203" i="2"/>
  <c r="S147" i="2"/>
  <c r="S10" i="2"/>
  <c r="S361" i="2"/>
  <c r="S14" i="2"/>
  <c r="S199" i="2"/>
  <c r="S457" i="2"/>
  <c r="S547" i="2"/>
  <c r="S25" i="2"/>
  <c r="S106" i="2"/>
  <c r="S255" i="2"/>
  <c r="S658" i="2"/>
  <c r="S549" i="2"/>
  <c r="S267" i="2"/>
  <c r="S19" i="2"/>
  <c r="S272" i="2"/>
  <c r="S650" i="2"/>
  <c r="S226" i="2"/>
  <c r="S398" i="2"/>
  <c r="S460" i="2"/>
  <c r="S262" i="2"/>
  <c r="S430" i="2"/>
  <c r="S119" i="2"/>
  <c r="S412" i="2"/>
  <c r="S657" i="2"/>
  <c r="S80" i="2"/>
  <c r="S98" i="2"/>
  <c r="S479" i="2"/>
  <c r="S720" i="2"/>
  <c r="S246" i="2"/>
  <c r="S508" i="2"/>
  <c r="S234" i="2"/>
  <c r="S636" i="2"/>
  <c r="S21" i="2"/>
  <c r="S197" i="2"/>
  <c r="S727" i="2"/>
  <c r="S326" i="2"/>
  <c r="S252" i="2"/>
  <c r="S257" i="2"/>
  <c r="S661" i="2"/>
  <c r="S480" i="2"/>
  <c r="S577" i="2"/>
  <c r="S235" i="2"/>
  <c r="S578" i="2"/>
  <c r="S669" i="2"/>
  <c r="S337" i="2"/>
  <c r="S609" i="2"/>
  <c r="S357" i="2"/>
  <c r="S634" i="2"/>
  <c r="S120" i="2"/>
  <c r="S458" i="2"/>
  <c r="S333" i="2"/>
  <c r="S564" i="2"/>
  <c r="S239" i="2"/>
  <c r="S528" i="2"/>
  <c r="S57" i="2"/>
  <c r="S544" i="2"/>
  <c r="S77" i="2"/>
  <c r="S713" i="2"/>
  <c r="S330" i="2"/>
  <c r="S431" i="2"/>
  <c r="S81" i="2"/>
  <c r="S41" i="2"/>
  <c r="S719" i="2"/>
  <c r="S653" i="2"/>
  <c r="S616" i="2"/>
  <c r="S50" i="2"/>
  <c r="S250" i="2"/>
  <c r="S143" i="2"/>
  <c r="S716" i="2"/>
  <c r="S584" i="2"/>
  <c r="S574" i="2"/>
  <c r="S421" i="2"/>
  <c r="S435" i="2"/>
  <c r="S358" i="2"/>
  <c r="S606" i="2"/>
  <c r="S256" i="2"/>
  <c r="S18" i="2"/>
  <c r="S277" i="2"/>
  <c r="S355" i="2"/>
  <c r="S471" i="2"/>
  <c r="S672" i="2"/>
  <c r="S260" i="2"/>
  <c r="S524" i="2"/>
  <c r="S134" i="2"/>
  <c r="S359" i="2"/>
  <c r="S413" i="2"/>
  <c r="S525" i="2"/>
  <c r="S548" i="2"/>
  <c r="S592" i="2"/>
  <c r="S503" i="2"/>
  <c r="S261" i="2"/>
  <c r="S37" i="2"/>
  <c r="S181" i="2"/>
  <c r="S432" i="2"/>
  <c r="S214" i="2"/>
  <c r="S575" i="2"/>
  <c r="S129" i="2"/>
  <c r="S715" i="2"/>
  <c r="S88" i="2"/>
  <c r="S270" i="2"/>
  <c r="S714" i="2"/>
  <c r="S451" i="2"/>
  <c r="S90" i="2"/>
  <c r="S383" i="2"/>
  <c r="S344" i="2"/>
  <c r="S433" i="2"/>
  <c r="S542" i="2"/>
  <c r="S468" i="2"/>
  <c r="S721" i="2"/>
  <c r="S54" i="2"/>
  <c r="S642" i="2"/>
  <c r="S618" i="2"/>
  <c r="S405" i="2"/>
  <c r="S600" i="2"/>
  <c r="S603" i="2"/>
  <c r="S86" i="2"/>
  <c r="S368" i="2"/>
  <c r="S733" i="2"/>
  <c r="S515" i="2"/>
  <c r="S144" i="2"/>
  <c r="S571" i="2"/>
  <c r="S78" i="2"/>
  <c r="S157" i="2"/>
  <c r="S585" i="2"/>
  <c r="S172" i="2"/>
  <c r="S218" i="2"/>
  <c r="S534" i="2"/>
  <c r="S668" i="2"/>
  <c r="S648" i="2"/>
  <c r="S108" i="2"/>
  <c r="S532" i="2"/>
  <c r="S158" i="2"/>
  <c r="S533" i="2"/>
  <c r="S511" i="2"/>
  <c r="S64" i="2"/>
  <c r="S679" i="2"/>
  <c r="S363" i="2"/>
  <c r="S286" i="2"/>
  <c r="S275" i="2"/>
  <c r="S422" i="2"/>
  <c r="S310" i="2"/>
  <c r="S276" i="2"/>
  <c r="S71" i="2"/>
  <c r="S607" i="2"/>
  <c r="S581" i="2"/>
  <c r="S455" i="2"/>
  <c r="S483" i="2"/>
  <c r="S160" i="2"/>
  <c r="S448" i="2"/>
  <c r="S300" i="2"/>
  <c r="S494" i="2"/>
  <c r="S680" i="2"/>
  <c r="S649" i="2"/>
  <c r="S598" i="2"/>
  <c r="S630" i="2"/>
  <c r="S174" i="2"/>
  <c r="S314" i="2"/>
  <c r="S271" i="2"/>
  <c r="S70" i="2"/>
  <c r="S63" i="2"/>
  <c r="S710" i="2"/>
  <c r="S289" i="2"/>
  <c r="S535" i="2"/>
  <c r="S200" i="2"/>
  <c r="S142" i="2"/>
  <c r="S589" i="2"/>
  <c r="S654" i="2"/>
  <c r="S243" i="2"/>
  <c r="S627" i="2"/>
  <c r="S704" i="2"/>
  <c r="S415" i="2"/>
  <c r="S429" i="2"/>
  <c r="S695" i="2"/>
  <c r="S149" i="2"/>
  <c r="S224" i="2"/>
  <c r="S254" i="2"/>
  <c r="S718" i="2"/>
  <c r="S665" i="2"/>
  <c r="S282" i="2"/>
  <c r="S637" i="2"/>
  <c r="S342" i="2"/>
  <c r="S136" i="2"/>
  <c r="S586" i="2"/>
  <c r="S353" i="2"/>
  <c r="S601" i="2"/>
  <c r="S219" i="2"/>
  <c r="S605" i="2"/>
  <c r="S312" i="2"/>
  <c r="S529" i="2"/>
  <c r="S737" i="2"/>
  <c r="S409" i="2"/>
  <c r="S579" i="2"/>
  <c r="S419" i="2"/>
  <c r="S414" i="2"/>
  <c r="S730" i="2"/>
  <c r="S247" i="2"/>
  <c r="S633" i="2"/>
  <c r="S507" i="2"/>
  <c r="S182" i="2"/>
  <c r="S521" i="2"/>
  <c r="S594" i="2"/>
  <c r="S565" i="2"/>
  <c r="S107" i="2"/>
  <c r="S193" i="2"/>
  <c r="S236" i="2"/>
  <c r="S346" i="2"/>
  <c r="S212" i="2"/>
  <c r="S485" i="2"/>
  <c r="S204" i="2"/>
  <c r="S386" i="2"/>
  <c r="S706" i="2"/>
  <c r="S168" i="2"/>
  <c r="S645" i="2"/>
  <c r="S561" i="2"/>
  <c r="S569" i="2"/>
  <c r="S297" i="2"/>
  <c r="S540" i="2"/>
  <c r="S729" i="2"/>
  <c r="S339" i="2"/>
  <c r="S294" i="2"/>
  <c r="S707" i="2"/>
  <c r="S202" i="2"/>
  <c r="S461" i="2"/>
  <c r="S703" i="2"/>
  <c r="S153" i="2"/>
  <c r="S299" i="2"/>
  <c r="S452" i="2"/>
  <c r="S445" i="2"/>
  <c r="S582" i="2"/>
  <c r="S390" i="2"/>
  <c r="S392" i="2"/>
  <c r="S545" i="2"/>
  <c r="S557" i="2"/>
  <c r="S341" i="2"/>
  <c r="S570" i="2"/>
  <c r="S469" i="2"/>
  <c r="S184" i="2"/>
  <c r="S619" i="2"/>
  <c r="S369" i="2"/>
  <c r="S290" i="2"/>
  <c r="S684" i="2"/>
  <c r="S213" i="2"/>
  <c r="S332" i="2"/>
  <c r="S613" i="2"/>
  <c r="S688" i="2"/>
  <c r="S513" i="2"/>
  <c r="S686" i="2"/>
  <c r="S632" i="2"/>
  <c r="S735" i="2"/>
  <c r="S291" i="2"/>
  <c r="S685" i="2"/>
  <c r="S517" i="2"/>
  <c r="S666" i="2"/>
  <c r="S588" i="2"/>
  <c r="S656" i="2"/>
  <c r="S692" i="2"/>
  <c r="S519" i="2"/>
  <c r="S446" i="2"/>
  <c r="S726" i="2"/>
  <c r="S617" i="2"/>
  <c r="S465" i="2"/>
  <c r="S693" i="2"/>
  <c r="S725" i="2"/>
  <c r="S687" i="2"/>
  <c r="S643" i="2"/>
  <c r="S705" i="2"/>
  <c r="S702" i="2"/>
  <c r="S689" i="2"/>
  <c r="S723" i="2"/>
  <c r="S635" i="2"/>
  <c r="S708" i="2"/>
  <c r="S732" i="2"/>
  <c r="S738" i="2"/>
  <c r="N626" i="2"/>
  <c r="N454" i="2"/>
  <c r="N456" i="2"/>
  <c r="N113" i="2"/>
  <c r="N188" i="2"/>
  <c r="N372" i="2"/>
  <c r="N280" i="2"/>
  <c r="N285" i="2"/>
  <c r="N595" i="2"/>
  <c r="N562" i="2"/>
  <c r="N278" i="2"/>
  <c r="N206" i="2"/>
  <c r="N103" i="2"/>
  <c r="N641" i="2"/>
  <c r="N47" i="2"/>
  <c r="N427" i="2"/>
  <c r="N205" i="2"/>
  <c r="N593" i="2"/>
  <c r="N572" i="2"/>
  <c r="N317" i="2"/>
  <c r="N387" i="2"/>
  <c r="N173" i="2"/>
  <c r="N367" i="2"/>
  <c r="N553" i="2"/>
  <c r="N522" i="2"/>
  <c r="N194" i="2"/>
  <c r="N146" i="2"/>
  <c r="N110" i="2"/>
  <c r="N639" i="2"/>
  <c r="N389" i="2"/>
  <c r="N621" i="2"/>
  <c r="N477" i="2"/>
  <c r="N17" i="2"/>
  <c r="N84" i="2"/>
  <c r="N717" i="2"/>
  <c r="N711" i="2"/>
  <c r="N385" i="2"/>
  <c r="N651" i="2"/>
  <c r="N99" i="2"/>
  <c r="N444" i="2"/>
  <c r="N478" i="2"/>
  <c r="N315" i="2"/>
  <c r="N150" i="2"/>
  <c r="N502" i="2"/>
  <c r="N240" i="2"/>
  <c r="N462" i="2"/>
  <c r="N591" i="2"/>
  <c r="N311" i="2"/>
  <c r="N316" i="2"/>
  <c r="N499" i="2"/>
  <c r="N303" i="2"/>
  <c r="N227" i="2"/>
  <c r="N196" i="2"/>
  <c r="N211" i="2"/>
  <c r="N244" i="2"/>
  <c r="N690" i="2"/>
  <c r="N475" i="2"/>
  <c r="N510" i="2"/>
  <c r="N406" i="2"/>
  <c r="N505" i="2"/>
  <c r="N284" i="2"/>
  <c r="N221" i="2"/>
  <c r="N328" i="2"/>
  <c r="N241" i="2"/>
  <c r="N418" i="2"/>
  <c r="N349" i="2"/>
  <c r="N516" i="2"/>
  <c r="N583" i="2"/>
  <c r="N382" i="2"/>
  <c r="N378" i="2"/>
  <c r="N377" i="2"/>
  <c r="N556" i="2"/>
  <c r="N170" i="2"/>
  <c r="N207" i="2"/>
  <c r="N169" i="2"/>
  <c r="N223" i="2"/>
  <c r="N35" i="2"/>
  <c r="N73" i="2"/>
  <c r="N167" i="2"/>
  <c r="N139" i="2"/>
  <c r="N215" i="2"/>
  <c r="N514" i="2"/>
  <c r="N175" i="2"/>
  <c r="N313" i="2"/>
  <c r="N379" i="2"/>
  <c r="N38" i="2"/>
  <c r="N126" i="2"/>
  <c r="N263" i="2"/>
  <c r="N334" i="2"/>
  <c r="N518" i="2"/>
  <c r="N393" i="2"/>
  <c r="N441" i="2"/>
  <c r="N140" i="2"/>
  <c r="N340" i="2"/>
  <c r="N327" i="2"/>
  <c r="N75" i="2"/>
  <c r="N622" i="2"/>
  <c r="N124" i="2"/>
  <c r="N26" i="2"/>
  <c r="N253" i="2"/>
  <c r="N667" i="2"/>
  <c r="N610" i="2"/>
  <c r="N375" i="2"/>
  <c r="N512" i="2"/>
  <c r="N42" i="2"/>
  <c r="N404" i="2"/>
  <c r="N43" i="2"/>
  <c r="N191" i="2"/>
  <c r="N331" i="2"/>
  <c r="N384" i="2"/>
  <c r="N40" i="2"/>
  <c r="N416" i="2"/>
  <c r="N370" i="2"/>
  <c r="N65" i="2"/>
  <c r="N28" i="2"/>
  <c r="N305" i="2"/>
  <c r="N350" i="2"/>
  <c r="N111" i="2"/>
  <c r="N304" i="2"/>
  <c r="N251" i="2"/>
  <c r="N537" i="2"/>
  <c r="N722" i="2"/>
  <c r="N127" i="2"/>
  <c r="N329" i="2"/>
  <c r="N287" i="2"/>
  <c r="N225" i="2"/>
  <c r="N731" i="2"/>
  <c r="N104" i="2"/>
  <c r="N12" i="2"/>
  <c r="N352" i="2"/>
  <c r="N231" i="2"/>
  <c r="N245" i="2"/>
  <c r="N302" i="2"/>
  <c r="N410" i="2"/>
  <c r="N644" i="2"/>
  <c r="N712" i="2"/>
  <c r="N631" i="2"/>
  <c r="N482" i="2"/>
  <c r="N399" i="2"/>
  <c r="N662" i="2"/>
  <c r="N237" i="2"/>
  <c r="N20" i="2"/>
  <c r="N360" i="2"/>
  <c r="N397" i="2"/>
  <c r="N121" i="2"/>
  <c r="N472" i="2"/>
  <c r="N596" i="2"/>
  <c r="N190" i="2"/>
  <c r="N411" i="2"/>
  <c r="N526" i="2"/>
  <c r="N437" i="2"/>
  <c r="N148" i="2"/>
  <c r="N402" i="2"/>
  <c r="N394" i="2"/>
  <c r="N487" i="2"/>
  <c r="N677" i="2"/>
  <c r="N274" i="2"/>
  <c r="N208" i="2"/>
  <c r="N27" i="2"/>
  <c r="N216" i="2"/>
  <c r="N486" i="2"/>
  <c r="N608" i="2"/>
  <c r="N496" i="2"/>
  <c r="N60" i="2"/>
  <c r="N466" i="2"/>
  <c r="N51" i="2"/>
  <c r="N123" i="2"/>
  <c r="N628" i="2"/>
  <c r="N301" i="2"/>
  <c r="N543" i="2"/>
  <c r="N391" i="2"/>
  <c r="N523" i="2"/>
  <c r="N292" i="2"/>
  <c r="N242" i="2"/>
  <c r="N546" i="2"/>
  <c r="N201" i="2"/>
  <c r="N82" i="2"/>
  <c r="N453" i="2"/>
  <c r="N629" i="2"/>
  <c r="N13" i="2"/>
  <c r="N554" i="2"/>
  <c r="N736" i="2"/>
  <c r="N620" i="2"/>
  <c r="N696" i="2"/>
  <c r="N660" i="2"/>
  <c r="N371" i="2"/>
  <c r="N614" i="2"/>
  <c r="N53" i="2"/>
  <c r="N356" i="2"/>
  <c r="N655" i="2"/>
  <c r="N176" i="2"/>
  <c r="N198" i="2"/>
  <c r="N587" i="2"/>
  <c r="N258" i="2"/>
  <c r="N44" i="2"/>
  <c r="N673" i="2"/>
  <c r="N46" i="2"/>
  <c r="N509" i="2"/>
  <c r="N417" i="2"/>
  <c r="N443" i="2"/>
  <c r="N238" i="2"/>
  <c r="N602" i="2"/>
  <c r="N403" i="2"/>
  <c r="N424" i="2"/>
  <c r="N647" i="2"/>
  <c r="N449" i="2"/>
  <c r="N376" i="2"/>
  <c r="N683" i="2"/>
  <c r="N268" i="2"/>
  <c r="N49" i="2"/>
  <c r="N676" i="2"/>
  <c r="N52" i="2"/>
  <c r="N5" i="2"/>
  <c r="N155" i="2"/>
  <c r="N490" i="2"/>
  <c r="N407" i="2"/>
  <c r="N640" i="2"/>
  <c r="N295" i="2"/>
  <c r="N288" i="2"/>
  <c r="N230" i="2"/>
  <c r="N96" i="2"/>
  <c r="N495" i="2"/>
  <c r="N324" i="2"/>
  <c r="N229" i="2"/>
  <c r="N186" i="2"/>
  <c r="N530" i="2"/>
  <c r="N338" i="2"/>
  <c r="N365" i="2"/>
  <c r="N624" i="2"/>
  <c r="N105" i="2"/>
  <c r="N309" i="2"/>
  <c r="N192" i="2"/>
  <c r="N464" i="2"/>
  <c r="N94" i="2"/>
  <c r="N39" i="2"/>
  <c r="N436" i="2"/>
  <c r="N93" i="2"/>
  <c r="N500" i="2"/>
  <c r="N336" i="2"/>
  <c r="N678" i="2"/>
  <c r="N420" i="2"/>
  <c r="N279" i="2"/>
  <c r="N463" i="2"/>
  <c r="N101" i="2"/>
  <c r="N33" i="2"/>
  <c r="N440" i="2"/>
  <c r="N45" i="2"/>
  <c r="N249" i="2"/>
  <c r="N29" i="2"/>
  <c r="N388" i="2"/>
  <c r="N76" i="2"/>
  <c r="N674" i="2"/>
  <c r="N320" i="2"/>
  <c r="N335" i="2"/>
  <c r="N56" i="2"/>
  <c r="N652" i="2"/>
  <c r="N348" i="2"/>
  <c r="N381" i="2"/>
  <c r="N567" i="2"/>
  <c r="N128" i="2"/>
  <c r="N700" i="2"/>
  <c r="N590" i="2"/>
  <c r="N307" i="2"/>
  <c r="N162" i="2"/>
  <c r="N83" i="2"/>
  <c r="N699" i="2"/>
  <c r="N527" i="2"/>
  <c r="N566" i="2"/>
  <c r="N343" i="2"/>
  <c r="N428" i="2"/>
  <c r="N354" i="2"/>
  <c r="N481" i="2"/>
  <c r="N497" i="2"/>
  <c r="N442" i="2"/>
  <c r="N473" i="2"/>
  <c r="N459" i="2"/>
  <c r="N163" i="2"/>
  <c r="N709" i="2"/>
  <c r="N401" i="2"/>
  <c r="N396" i="2"/>
  <c r="N520" i="2"/>
  <c r="N112" i="2"/>
  <c r="N400" i="2"/>
  <c r="N125" i="2"/>
  <c r="N345" i="2"/>
  <c r="N55" i="2"/>
  <c r="N152" i="2"/>
  <c r="N58" i="2"/>
  <c r="N91" i="2"/>
  <c r="N30" i="2"/>
  <c r="N426" i="2"/>
  <c r="N87" i="2"/>
  <c r="N552" i="2"/>
  <c r="N646" i="2"/>
  <c r="N183" i="2"/>
  <c r="N599" i="2"/>
  <c r="N130" i="2"/>
  <c r="N3" i="2"/>
  <c r="N492" i="2"/>
  <c r="N67" i="2"/>
  <c r="N166" i="2"/>
  <c r="N322" i="2"/>
  <c r="N228" i="2"/>
  <c r="N491" i="2"/>
  <c r="N724" i="2"/>
  <c r="N373" i="2"/>
  <c r="N187" i="2"/>
  <c r="N248" i="2"/>
  <c r="N66" i="2"/>
  <c r="N474" i="2"/>
  <c r="N180" i="2"/>
  <c r="N220" i="2"/>
  <c r="N273" i="2"/>
  <c r="N681" i="2"/>
  <c r="N31" i="2"/>
  <c r="N541" i="2"/>
  <c r="N447" i="2"/>
  <c r="N364" i="2"/>
  <c r="N92" i="2"/>
  <c r="N118" i="2"/>
  <c r="N156" i="2"/>
  <c r="N623" i="2"/>
  <c r="N97" i="2"/>
  <c r="N179" i="2"/>
  <c r="N563" i="2"/>
  <c r="N298" i="2"/>
  <c r="N95" i="2"/>
  <c r="N308" i="2"/>
  <c r="N408" i="2"/>
  <c r="N362" i="2"/>
  <c r="N6" i="2"/>
  <c r="N604" i="2"/>
  <c r="N164" i="2"/>
  <c r="N347" i="2"/>
  <c r="N109" i="2"/>
  <c r="N283" i="2"/>
  <c r="N323" i="2"/>
  <c r="N137" i="2"/>
  <c r="N434" i="2"/>
  <c r="N145" i="2"/>
  <c r="N209" i="2"/>
  <c r="N325" i="2"/>
  <c r="N269" i="2"/>
  <c r="N114" i="2"/>
  <c r="N2" i="2"/>
  <c r="N538" i="2"/>
  <c r="N555" i="2"/>
  <c r="N32" i="2"/>
  <c r="N68" i="2"/>
  <c r="N62" i="2"/>
  <c r="N100" i="2"/>
  <c r="N558" i="2"/>
  <c r="N151" i="2"/>
  <c r="N450" i="2"/>
  <c r="N504" i="2"/>
  <c r="N24" i="2"/>
  <c r="N122" i="2"/>
  <c r="N615" i="2"/>
  <c r="N131" i="2"/>
  <c r="N691" i="2"/>
  <c r="N79" i="2"/>
  <c r="N671" i="2"/>
  <c r="N89" i="2"/>
  <c r="N638" i="2"/>
  <c r="N132" i="2"/>
  <c r="N506" i="2"/>
  <c r="N264" i="2"/>
  <c r="N189" i="2"/>
  <c r="N321" i="2"/>
  <c r="N34" i="2"/>
  <c r="N467" i="2"/>
  <c r="N8" i="2"/>
  <c r="N159" i="2"/>
  <c r="N185" i="2"/>
  <c r="N306" i="2"/>
  <c r="N374" i="2"/>
  <c r="N701" i="2"/>
  <c r="N560" i="2"/>
  <c r="N72" i="2"/>
  <c r="N351" i="2"/>
  <c r="N259" i="2"/>
  <c r="N728" i="2"/>
  <c r="N484" i="2"/>
  <c r="N611" i="2"/>
  <c r="N177" i="2"/>
  <c r="N69" i="2"/>
  <c r="N102" i="2"/>
  <c r="N550" i="2"/>
  <c r="N133" i="2"/>
  <c r="N22" i="2"/>
  <c r="N438" i="2"/>
  <c r="N154" i="2"/>
  <c r="N501" i="2"/>
  <c r="N423" i="2"/>
  <c r="N85" i="2"/>
  <c r="N493" i="2"/>
  <c r="N4" i="2"/>
  <c r="N232" i="2"/>
  <c r="N59" i="2"/>
  <c r="N670" i="2"/>
  <c r="N559" i="2"/>
  <c r="N138" i="2"/>
  <c r="N135" i="2"/>
  <c r="N573" i="2"/>
  <c r="N15" i="2"/>
  <c r="N319" i="2"/>
  <c r="N568" i="2"/>
  <c r="N366" i="2"/>
  <c r="N11" i="2"/>
  <c r="N233" i="2"/>
  <c r="N476" i="2"/>
  <c r="N161" i="2"/>
  <c r="N697" i="2"/>
  <c r="N675" i="2"/>
  <c r="N694" i="2"/>
  <c r="N293" i="2"/>
  <c r="N141" i="2"/>
  <c r="N222" i="2"/>
  <c r="N551" i="2"/>
  <c r="N580" i="2"/>
  <c r="N23" i="2"/>
  <c r="N659" i="2"/>
  <c r="N439" i="2"/>
  <c r="N395" i="2"/>
  <c r="N115" i="2"/>
  <c r="N318" i="2"/>
  <c r="N663" i="2"/>
  <c r="N16" i="2"/>
  <c r="N296" i="2"/>
  <c r="N539" i="2"/>
  <c r="N217" i="2"/>
  <c r="N597" i="2"/>
  <c r="N36" i="2"/>
  <c r="N171" i="2"/>
  <c r="N488" i="2"/>
  <c r="N470" i="2"/>
  <c r="N74" i="2"/>
  <c r="N625" i="2"/>
  <c r="N178" i="2"/>
  <c r="N531" i="2"/>
  <c r="N210" i="2"/>
  <c r="N266" i="2"/>
  <c r="N48" i="2"/>
  <c r="N265" i="2"/>
  <c r="N165" i="2"/>
  <c r="N7" i="2"/>
  <c r="N116" i="2"/>
  <c r="N536" i="2"/>
  <c r="N734" i="2"/>
  <c r="N380" i="2"/>
  <c r="N195" i="2"/>
  <c r="N9" i="2"/>
  <c r="N682" i="2"/>
  <c r="N425" i="2"/>
  <c r="N117" i="2"/>
  <c r="N489" i="2"/>
  <c r="N498" i="2"/>
  <c r="N612" i="2"/>
  <c r="N698" i="2"/>
  <c r="N281" i="2"/>
  <c r="N61" i="2"/>
  <c r="N576" i="2"/>
  <c r="N664" i="2"/>
  <c r="N203" i="2"/>
  <c r="N147" i="2"/>
  <c r="N10" i="2"/>
  <c r="N361" i="2"/>
  <c r="N14" i="2"/>
  <c r="N199" i="2"/>
  <c r="N457" i="2"/>
  <c r="N547" i="2"/>
  <c r="N25" i="2"/>
  <c r="N106" i="2"/>
  <c r="N255" i="2"/>
  <c r="N658" i="2"/>
  <c r="N549" i="2"/>
  <c r="N267" i="2"/>
  <c r="N19" i="2"/>
  <c r="N272" i="2"/>
  <c r="N650" i="2"/>
  <c r="N226" i="2"/>
  <c r="N398" i="2"/>
  <c r="N460" i="2"/>
  <c r="N262" i="2"/>
  <c r="N430" i="2"/>
  <c r="N119" i="2"/>
  <c r="N412" i="2"/>
  <c r="N657" i="2"/>
  <c r="N80" i="2"/>
  <c r="N98" i="2"/>
  <c r="N479" i="2"/>
  <c r="N720" i="2"/>
  <c r="N246" i="2"/>
  <c r="N508" i="2"/>
  <c r="N234" i="2"/>
  <c r="N636" i="2"/>
  <c r="N21" i="2"/>
  <c r="N197" i="2"/>
  <c r="N727" i="2"/>
  <c r="N326" i="2"/>
  <c r="N252" i="2"/>
  <c r="N257" i="2"/>
  <c r="N661" i="2"/>
  <c r="N480" i="2"/>
  <c r="N577" i="2"/>
  <c r="N235" i="2"/>
  <c r="N578" i="2"/>
  <c r="N669" i="2"/>
  <c r="N337" i="2"/>
  <c r="N609" i="2"/>
  <c r="N357" i="2"/>
  <c r="N634" i="2"/>
  <c r="N120" i="2"/>
  <c r="N458" i="2"/>
  <c r="N333" i="2"/>
  <c r="N564" i="2"/>
  <c r="N239" i="2"/>
  <c r="N528" i="2"/>
  <c r="N57" i="2"/>
  <c r="N544" i="2"/>
  <c r="N77" i="2"/>
  <c r="N713" i="2"/>
  <c r="N330" i="2"/>
  <c r="N431" i="2"/>
  <c r="N81" i="2"/>
  <c r="N41" i="2"/>
  <c r="N719" i="2"/>
  <c r="N653" i="2"/>
  <c r="N616" i="2"/>
  <c r="N50" i="2"/>
  <c r="N250" i="2"/>
  <c r="N143" i="2"/>
  <c r="N716" i="2"/>
  <c r="N584" i="2"/>
  <c r="N574" i="2"/>
  <c r="N421" i="2"/>
  <c r="N435" i="2"/>
  <c r="N358" i="2"/>
  <c r="N606" i="2"/>
  <c r="N256" i="2"/>
  <c r="N18" i="2"/>
  <c r="N277" i="2"/>
  <c r="N355" i="2"/>
  <c r="N471" i="2"/>
  <c r="N672" i="2"/>
  <c r="N260" i="2"/>
  <c r="N524" i="2"/>
  <c r="N134" i="2"/>
  <c r="N359" i="2"/>
  <c r="N413" i="2"/>
  <c r="N525" i="2"/>
  <c r="N548" i="2"/>
  <c r="N592" i="2"/>
  <c r="N503" i="2"/>
  <c r="N261" i="2"/>
  <c r="N37" i="2"/>
  <c r="N181" i="2"/>
  <c r="N432" i="2"/>
  <c r="N214" i="2"/>
  <c r="N575" i="2"/>
  <c r="N129" i="2"/>
  <c r="N715" i="2"/>
  <c r="N88" i="2"/>
  <c r="N270" i="2"/>
  <c r="N714" i="2"/>
  <c r="N451" i="2"/>
  <c r="N90" i="2"/>
  <c r="N383" i="2"/>
  <c r="N344" i="2"/>
  <c r="N433" i="2"/>
  <c r="N542" i="2"/>
  <c r="N468" i="2"/>
  <c r="N721" i="2"/>
  <c r="N54" i="2"/>
  <c r="N642" i="2"/>
  <c r="N618" i="2"/>
  <c r="N405" i="2"/>
  <c r="N600" i="2"/>
  <c r="N603" i="2"/>
  <c r="N86" i="2"/>
  <c r="N368" i="2"/>
  <c r="N733" i="2"/>
  <c r="N515" i="2"/>
  <c r="N144" i="2"/>
  <c r="N571" i="2"/>
  <c r="N78" i="2"/>
  <c r="N157" i="2"/>
  <c r="N585" i="2"/>
  <c r="N172" i="2"/>
  <c r="N218" i="2"/>
  <c r="N534" i="2"/>
  <c r="N668" i="2"/>
  <c r="N648" i="2"/>
  <c r="N108" i="2"/>
  <c r="N532" i="2"/>
  <c r="N158" i="2"/>
  <c r="N533" i="2"/>
  <c r="N511" i="2"/>
  <c r="N64" i="2"/>
  <c r="N679" i="2"/>
  <c r="N363" i="2"/>
  <c r="N286" i="2"/>
  <c r="N275" i="2"/>
  <c r="N422" i="2"/>
  <c r="N310" i="2"/>
  <c r="N276" i="2"/>
  <c r="N71" i="2"/>
  <c r="N607" i="2"/>
  <c r="N581" i="2"/>
  <c r="N455" i="2"/>
  <c r="N483" i="2"/>
  <c r="N160" i="2"/>
  <c r="N448" i="2"/>
  <c r="N300" i="2"/>
  <c r="N494" i="2"/>
  <c r="N680" i="2"/>
  <c r="N649" i="2"/>
  <c r="N598" i="2"/>
  <c r="N630" i="2"/>
  <c r="N174" i="2"/>
  <c r="N314" i="2"/>
  <c r="N271" i="2"/>
  <c r="N70" i="2"/>
  <c r="N63" i="2"/>
  <c r="N710" i="2"/>
  <c r="N289" i="2"/>
  <c r="N535" i="2"/>
  <c r="N200" i="2"/>
  <c r="N142" i="2"/>
  <c r="N589" i="2"/>
  <c r="N654" i="2"/>
  <c r="N243" i="2"/>
  <c r="N627" i="2"/>
  <c r="N704" i="2"/>
  <c r="N415" i="2"/>
  <c r="N429" i="2"/>
  <c r="N695" i="2"/>
  <c r="N149" i="2"/>
  <c r="N224" i="2"/>
  <c r="N254" i="2"/>
  <c r="N718" i="2"/>
  <c r="N665" i="2"/>
  <c r="N282" i="2"/>
  <c r="N637" i="2"/>
  <c r="N342" i="2"/>
  <c r="N136" i="2"/>
  <c r="N586" i="2"/>
  <c r="N353" i="2"/>
  <c r="N601" i="2"/>
  <c r="N219" i="2"/>
  <c r="N605" i="2"/>
  <c r="N312" i="2"/>
  <c r="N529" i="2"/>
  <c r="N737" i="2"/>
  <c r="N409" i="2"/>
  <c r="N579" i="2"/>
  <c r="N419" i="2"/>
  <c r="N414" i="2"/>
  <c r="N730" i="2"/>
  <c r="N247" i="2"/>
  <c r="N633" i="2"/>
  <c r="N507" i="2"/>
  <c r="N182" i="2"/>
  <c r="N521" i="2"/>
  <c r="N594" i="2"/>
  <c r="N565" i="2"/>
  <c r="N107" i="2"/>
  <c r="N193" i="2"/>
  <c r="N236" i="2"/>
  <c r="N346" i="2"/>
  <c r="N212" i="2"/>
  <c r="N485" i="2"/>
  <c r="N204" i="2"/>
  <c r="N386" i="2"/>
  <c r="N706" i="2"/>
  <c r="N168" i="2"/>
  <c r="N645" i="2"/>
  <c r="N561" i="2"/>
  <c r="N569" i="2"/>
  <c r="N297" i="2"/>
  <c r="N540" i="2"/>
  <c r="N729" i="2"/>
  <c r="N339" i="2"/>
  <c r="N294" i="2"/>
  <c r="N707" i="2"/>
  <c r="N202" i="2"/>
  <c r="N461" i="2"/>
  <c r="N703" i="2"/>
  <c r="N153" i="2"/>
  <c r="N299" i="2"/>
  <c r="N452" i="2"/>
  <c r="N445" i="2"/>
  <c r="N582" i="2"/>
  <c r="N390" i="2"/>
  <c r="N392" i="2"/>
  <c r="N545" i="2"/>
  <c r="N557" i="2"/>
  <c r="N341" i="2"/>
  <c r="N570" i="2"/>
  <c r="N469" i="2"/>
  <c r="N184" i="2"/>
  <c r="N619" i="2"/>
  <c r="N369" i="2"/>
  <c r="N290" i="2"/>
  <c r="N684" i="2"/>
  <c r="N213" i="2"/>
  <c r="N332" i="2"/>
  <c r="N613" i="2"/>
  <c r="N688" i="2"/>
  <c r="N513" i="2"/>
  <c r="N686" i="2"/>
  <c r="N632" i="2"/>
  <c r="N735" i="2"/>
  <c r="N291" i="2"/>
  <c r="N685" i="2"/>
  <c r="N517" i="2"/>
  <c r="N666" i="2"/>
  <c r="N588" i="2"/>
  <c r="N656" i="2"/>
  <c r="N692" i="2"/>
  <c r="N519" i="2"/>
  <c r="N446" i="2"/>
  <c r="N726" i="2"/>
  <c r="N617" i="2"/>
  <c r="N465" i="2"/>
  <c r="N693" i="2"/>
  <c r="N725" i="2"/>
  <c r="N687" i="2"/>
  <c r="N643" i="2"/>
  <c r="N705" i="2"/>
  <c r="N702" i="2"/>
  <c r="N689" i="2"/>
  <c r="N723" i="2"/>
  <c r="N635" i="2"/>
  <c r="N708" i="2"/>
  <c r="N732" i="2"/>
  <c r="N738" i="2"/>
  <c r="L626" i="2"/>
  <c r="L454" i="2"/>
  <c r="L456" i="2"/>
  <c r="L113" i="2"/>
  <c r="L188" i="2"/>
  <c r="L372" i="2"/>
  <c r="L280" i="2"/>
  <c r="L285" i="2"/>
  <c r="L595" i="2"/>
  <c r="L562" i="2"/>
  <c r="L278" i="2"/>
  <c r="L206" i="2"/>
  <c r="L103" i="2"/>
  <c r="L641" i="2"/>
  <c r="L47" i="2"/>
  <c r="L427" i="2"/>
  <c r="L205" i="2"/>
  <c r="L593" i="2"/>
  <c r="L572" i="2"/>
  <c r="L317" i="2"/>
  <c r="L387" i="2"/>
  <c r="L173" i="2"/>
  <c r="L367" i="2"/>
  <c r="L553" i="2"/>
  <c r="L522" i="2"/>
  <c r="L194" i="2"/>
  <c r="L146" i="2"/>
  <c r="L110" i="2"/>
  <c r="L639" i="2"/>
  <c r="L389" i="2"/>
  <c r="L621" i="2"/>
  <c r="L477" i="2"/>
  <c r="L17" i="2"/>
  <c r="L84" i="2"/>
  <c r="L717" i="2"/>
  <c r="L711" i="2"/>
  <c r="L385" i="2"/>
  <c r="L651" i="2"/>
  <c r="L99" i="2"/>
  <c r="L444" i="2"/>
  <c r="L478" i="2"/>
  <c r="L315" i="2"/>
  <c r="L150" i="2"/>
  <c r="L502" i="2"/>
  <c r="L240" i="2"/>
  <c r="L462" i="2"/>
  <c r="L591" i="2"/>
  <c r="L311" i="2"/>
  <c r="L316" i="2"/>
  <c r="L499" i="2"/>
  <c r="L303" i="2"/>
  <c r="L227" i="2"/>
  <c r="L196" i="2"/>
  <c r="L211" i="2"/>
  <c r="L244" i="2"/>
  <c r="L690" i="2"/>
  <c r="L475" i="2"/>
  <c r="L510" i="2"/>
  <c r="L406" i="2"/>
  <c r="L505" i="2"/>
  <c r="L284" i="2"/>
  <c r="L221" i="2"/>
  <c r="L328" i="2"/>
  <c r="L241" i="2"/>
  <c r="L418" i="2"/>
  <c r="L349" i="2"/>
  <c r="L516" i="2"/>
  <c r="L583" i="2"/>
  <c r="L382" i="2"/>
  <c r="L378" i="2"/>
  <c r="L377" i="2"/>
  <c r="L556" i="2"/>
  <c r="L170" i="2"/>
  <c r="L207" i="2"/>
  <c r="L169" i="2"/>
  <c r="L223" i="2"/>
  <c r="L35" i="2"/>
  <c r="L73" i="2"/>
  <c r="L167" i="2"/>
  <c r="L139" i="2"/>
  <c r="L215" i="2"/>
  <c r="L514" i="2"/>
  <c r="L175" i="2"/>
  <c r="L313" i="2"/>
  <c r="L379" i="2"/>
  <c r="L38" i="2"/>
  <c r="L126" i="2"/>
  <c r="L263" i="2"/>
  <c r="L334" i="2"/>
  <c r="L518" i="2"/>
  <c r="L393" i="2"/>
  <c r="L441" i="2"/>
  <c r="L140" i="2"/>
  <c r="L340" i="2"/>
  <c r="L327" i="2"/>
  <c r="L75" i="2"/>
  <c r="L622" i="2"/>
  <c r="L124" i="2"/>
  <c r="L26" i="2"/>
  <c r="L253" i="2"/>
  <c r="L667" i="2"/>
  <c r="L610" i="2"/>
  <c r="L375" i="2"/>
  <c r="L512" i="2"/>
  <c r="L42" i="2"/>
  <c r="L404" i="2"/>
  <c r="L43" i="2"/>
  <c r="L191" i="2"/>
  <c r="L331" i="2"/>
  <c r="L384" i="2"/>
  <c r="L40" i="2"/>
  <c r="L416" i="2"/>
  <c r="L370" i="2"/>
  <c r="L65" i="2"/>
  <c r="L28" i="2"/>
  <c r="L305" i="2"/>
  <c r="L350" i="2"/>
  <c r="L111" i="2"/>
  <c r="L304" i="2"/>
  <c r="L251" i="2"/>
  <c r="L537" i="2"/>
  <c r="L722" i="2"/>
  <c r="L127" i="2"/>
  <c r="L329" i="2"/>
  <c r="L287" i="2"/>
  <c r="L225" i="2"/>
  <c r="L731" i="2"/>
  <c r="L104" i="2"/>
  <c r="L12" i="2"/>
  <c r="L352" i="2"/>
  <c r="L231" i="2"/>
  <c r="L245" i="2"/>
  <c r="L302" i="2"/>
  <c r="L410" i="2"/>
  <c r="L644" i="2"/>
  <c r="L712" i="2"/>
  <c r="L631" i="2"/>
  <c r="L482" i="2"/>
  <c r="L399" i="2"/>
  <c r="L662" i="2"/>
  <c r="L237" i="2"/>
  <c r="L20" i="2"/>
  <c r="L360" i="2"/>
  <c r="L397" i="2"/>
  <c r="L121" i="2"/>
  <c r="L472" i="2"/>
  <c r="L596" i="2"/>
  <c r="L190" i="2"/>
  <c r="L411" i="2"/>
  <c r="L526" i="2"/>
  <c r="L437" i="2"/>
  <c r="L148" i="2"/>
  <c r="L402" i="2"/>
  <c r="L394" i="2"/>
  <c r="L487" i="2"/>
  <c r="L677" i="2"/>
  <c r="L274" i="2"/>
  <c r="L208" i="2"/>
  <c r="L27" i="2"/>
  <c r="L216" i="2"/>
  <c r="L486" i="2"/>
  <c r="L608" i="2"/>
  <c r="L496" i="2"/>
  <c r="L60" i="2"/>
  <c r="L466" i="2"/>
  <c r="L51" i="2"/>
  <c r="L123" i="2"/>
  <c r="L628" i="2"/>
  <c r="L301" i="2"/>
  <c r="L543" i="2"/>
  <c r="L391" i="2"/>
  <c r="L523" i="2"/>
  <c r="L292" i="2"/>
  <c r="L242" i="2"/>
  <c r="L546" i="2"/>
  <c r="L201" i="2"/>
  <c r="L82" i="2"/>
  <c r="L453" i="2"/>
  <c r="L629" i="2"/>
  <c r="L13" i="2"/>
  <c r="L554" i="2"/>
  <c r="L736" i="2"/>
  <c r="L620" i="2"/>
  <c r="L696" i="2"/>
  <c r="L660" i="2"/>
  <c r="L371" i="2"/>
  <c r="L614" i="2"/>
  <c r="L53" i="2"/>
  <c r="L356" i="2"/>
  <c r="L655" i="2"/>
  <c r="L176" i="2"/>
  <c r="L198" i="2"/>
  <c r="L587" i="2"/>
  <c r="L258" i="2"/>
  <c r="L44" i="2"/>
  <c r="L673" i="2"/>
  <c r="L46" i="2"/>
  <c r="L509" i="2"/>
  <c r="L417" i="2"/>
  <c r="L443" i="2"/>
  <c r="L238" i="2"/>
  <c r="L602" i="2"/>
  <c r="L403" i="2"/>
  <c r="L424" i="2"/>
  <c r="L647" i="2"/>
  <c r="L449" i="2"/>
  <c r="L376" i="2"/>
  <c r="L683" i="2"/>
  <c r="L268" i="2"/>
  <c r="L49" i="2"/>
  <c r="L676" i="2"/>
  <c r="L52" i="2"/>
  <c r="L5" i="2"/>
  <c r="L155" i="2"/>
  <c r="L490" i="2"/>
  <c r="L407" i="2"/>
  <c r="L640" i="2"/>
  <c r="L295" i="2"/>
  <c r="L288" i="2"/>
  <c r="L230" i="2"/>
  <c r="L96" i="2"/>
  <c r="L495" i="2"/>
  <c r="L324" i="2"/>
  <c r="L229" i="2"/>
  <c r="L186" i="2"/>
  <c r="L530" i="2"/>
  <c r="L338" i="2"/>
  <c r="L365" i="2"/>
  <c r="L624" i="2"/>
  <c r="L105" i="2"/>
  <c r="L309" i="2"/>
  <c r="L192" i="2"/>
  <c r="L464" i="2"/>
  <c r="L94" i="2"/>
  <c r="L39" i="2"/>
  <c r="L436" i="2"/>
  <c r="L93" i="2"/>
  <c r="L500" i="2"/>
  <c r="L336" i="2"/>
  <c r="L678" i="2"/>
  <c r="L420" i="2"/>
  <c r="L279" i="2"/>
  <c r="L463" i="2"/>
  <c r="L101" i="2"/>
  <c r="L33" i="2"/>
  <c r="L440" i="2"/>
  <c r="L45" i="2"/>
  <c r="L249" i="2"/>
  <c r="L29" i="2"/>
  <c r="L388" i="2"/>
  <c r="L76" i="2"/>
  <c r="L674" i="2"/>
  <c r="L320" i="2"/>
  <c r="L335" i="2"/>
  <c r="L56" i="2"/>
  <c r="L652" i="2"/>
  <c r="L348" i="2"/>
  <c r="L381" i="2"/>
  <c r="L567" i="2"/>
  <c r="L128" i="2"/>
  <c r="L700" i="2"/>
  <c r="L590" i="2"/>
  <c r="L307" i="2"/>
  <c r="L162" i="2"/>
  <c r="L83" i="2"/>
  <c r="L699" i="2"/>
  <c r="L527" i="2"/>
  <c r="L566" i="2"/>
  <c r="L343" i="2"/>
  <c r="L428" i="2"/>
  <c r="L354" i="2"/>
  <c r="L481" i="2"/>
  <c r="L497" i="2"/>
  <c r="L442" i="2"/>
  <c r="L473" i="2"/>
  <c r="L459" i="2"/>
  <c r="L163" i="2"/>
  <c r="L709" i="2"/>
  <c r="L401" i="2"/>
  <c r="L396" i="2"/>
  <c r="L520" i="2"/>
  <c r="L112" i="2"/>
  <c r="L400" i="2"/>
  <c r="L125" i="2"/>
  <c r="L345" i="2"/>
  <c r="L55" i="2"/>
  <c r="L152" i="2"/>
  <c r="L58" i="2"/>
  <c r="L91" i="2"/>
  <c r="L30" i="2"/>
  <c r="L426" i="2"/>
  <c r="L87" i="2"/>
  <c r="L552" i="2"/>
  <c r="L646" i="2"/>
  <c r="L183" i="2"/>
  <c r="L599" i="2"/>
  <c r="L130" i="2"/>
  <c r="L3" i="2"/>
  <c r="L492" i="2"/>
  <c r="L67" i="2"/>
  <c r="L166" i="2"/>
  <c r="L322" i="2"/>
  <c r="L228" i="2"/>
  <c r="L491" i="2"/>
  <c r="L724" i="2"/>
  <c r="L373" i="2"/>
  <c r="L187" i="2"/>
  <c r="L248" i="2"/>
  <c r="L66" i="2"/>
  <c r="L474" i="2"/>
  <c r="L180" i="2"/>
  <c r="L220" i="2"/>
  <c r="L273" i="2"/>
  <c r="L681" i="2"/>
  <c r="L31" i="2"/>
  <c r="L541" i="2"/>
  <c r="L447" i="2"/>
  <c r="L364" i="2"/>
  <c r="L92" i="2"/>
  <c r="L118" i="2"/>
  <c r="L156" i="2"/>
  <c r="L623" i="2"/>
  <c r="L97" i="2"/>
  <c r="L179" i="2"/>
  <c r="L563" i="2"/>
  <c r="L298" i="2"/>
  <c r="L95" i="2"/>
  <c r="L308" i="2"/>
  <c r="L408" i="2"/>
  <c r="L362" i="2"/>
  <c r="L6" i="2"/>
  <c r="L604" i="2"/>
  <c r="L164" i="2"/>
  <c r="L347" i="2"/>
  <c r="L109" i="2"/>
  <c r="L283" i="2"/>
  <c r="L323" i="2"/>
  <c r="L137" i="2"/>
  <c r="L434" i="2"/>
  <c r="L145" i="2"/>
  <c r="L209" i="2"/>
  <c r="L325" i="2"/>
  <c r="L269" i="2"/>
  <c r="L114" i="2"/>
  <c r="L2" i="2"/>
  <c r="L538" i="2"/>
  <c r="L555" i="2"/>
  <c r="L32" i="2"/>
  <c r="L68" i="2"/>
  <c r="L62" i="2"/>
  <c r="L100" i="2"/>
  <c r="L558" i="2"/>
  <c r="L151" i="2"/>
  <c r="L450" i="2"/>
  <c r="L504" i="2"/>
  <c r="L24" i="2"/>
  <c r="L122" i="2"/>
  <c r="L615" i="2"/>
  <c r="L131" i="2"/>
  <c r="L691" i="2"/>
  <c r="L79" i="2"/>
  <c r="L671" i="2"/>
  <c r="L89" i="2"/>
  <c r="L638" i="2"/>
  <c r="L132" i="2"/>
  <c r="L506" i="2"/>
  <c r="L264" i="2"/>
  <c r="L189" i="2"/>
  <c r="L321" i="2"/>
  <c r="L34" i="2"/>
  <c r="L467" i="2"/>
  <c r="L8" i="2"/>
  <c r="L159" i="2"/>
  <c r="L185" i="2"/>
  <c r="L306" i="2"/>
  <c r="L374" i="2"/>
  <c r="L701" i="2"/>
  <c r="L560" i="2"/>
  <c r="L72" i="2"/>
  <c r="L351" i="2"/>
  <c r="L259" i="2"/>
  <c r="L728" i="2"/>
  <c r="L484" i="2"/>
  <c r="L611" i="2"/>
  <c r="L177" i="2"/>
  <c r="L69" i="2"/>
  <c r="L102" i="2"/>
  <c r="L550" i="2"/>
  <c r="L133" i="2"/>
  <c r="L22" i="2"/>
  <c r="L438" i="2"/>
  <c r="L154" i="2"/>
  <c r="L501" i="2"/>
  <c r="L423" i="2"/>
  <c r="L85" i="2"/>
  <c r="L493" i="2"/>
  <c r="L4" i="2"/>
  <c r="L232" i="2"/>
  <c r="L59" i="2"/>
  <c r="L670" i="2"/>
  <c r="L559" i="2"/>
  <c r="L138" i="2"/>
  <c r="L135" i="2"/>
  <c r="L573" i="2"/>
  <c r="L15" i="2"/>
  <c r="L319" i="2"/>
  <c r="L568" i="2"/>
  <c r="L366" i="2"/>
  <c r="L11" i="2"/>
  <c r="L233" i="2"/>
  <c r="L476" i="2"/>
  <c r="L161" i="2"/>
  <c r="L697" i="2"/>
  <c r="L675" i="2"/>
  <c r="L694" i="2"/>
  <c r="L293" i="2"/>
  <c r="L141" i="2"/>
  <c r="L222" i="2"/>
  <c r="L551" i="2"/>
  <c r="L580" i="2"/>
  <c r="L23" i="2"/>
  <c r="L659" i="2"/>
  <c r="L439" i="2"/>
  <c r="L395" i="2"/>
  <c r="L115" i="2"/>
  <c r="L318" i="2"/>
  <c r="L663" i="2"/>
  <c r="L16" i="2"/>
  <c r="L296" i="2"/>
  <c r="L539" i="2"/>
  <c r="L217" i="2"/>
  <c r="L597" i="2"/>
  <c r="L36" i="2"/>
  <c r="L171" i="2"/>
  <c r="L488" i="2"/>
  <c r="L470" i="2"/>
  <c r="L74" i="2"/>
  <c r="L625" i="2"/>
  <c r="L178" i="2"/>
  <c r="L531" i="2"/>
  <c r="L210" i="2"/>
  <c r="L266" i="2"/>
  <c r="L48" i="2"/>
  <c r="L265" i="2"/>
  <c r="L165" i="2"/>
  <c r="L7" i="2"/>
  <c r="L116" i="2"/>
  <c r="L536" i="2"/>
  <c r="L734" i="2"/>
  <c r="L380" i="2"/>
  <c r="L195" i="2"/>
  <c r="L9" i="2"/>
  <c r="L682" i="2"/>
  <c r="L425" i="2"/>
  <c r="L117" i="2"/>
  <c r="L489" i="2"/>
  <c r="L498" i="2"/>
  <c r="L612" i="2"/>
  <c r="L698" i="2"/>
  <c r="L281" i="2"/>
  <c r="L61" i="2"/>
  <c r="L576" i="2"/>
  <c r="L664" i="2"/>
  <c r="L203" i="2"/>
  <c r="L147" i="2"/>
  <c r="L10" i="2"/>
  <c r="L361" i="2"/>
  <c r="L14" i="2"/>
  <c r="L199" i="2"/>
  <c r="L457" i="2"/>
  <c r="L547" i="2"/>
  <c r="L25" i="2"/>
  <c r="L106" i="2"/>
  <c r="L255" i="2"/>
  <c r="L658" i="2"/>
  <c r="L549" i="2"/>
  <c r="L267" i="2"/>
  <c r="L19" i="2"/>
  <c r="L272" i="2"/>
  <c r="L650" i="2"/>
  <c r="L226" i="2"/>
  <c r="L398" i="2"/>
  <c r="L460" i="2"/>
  <c r="L262" i="2"/>
  <c r="L430" i="2"/>
  <c r="L119" i="2"/>
  <c r="L412" i="2"/>
  <c r="L657" i="2"/>
  <c r="L80" i="2"/>
  <c r="L98" i="2"/>
  <c r="L479" i="2"/>
  <c r="L720" i="2"/>
  <c r="L246" i="2"/>
  <c r="L508" i="2"/>
  <c r="L234" i="2"/>
  <c r="L636" i="2"/>
  <c r="L21" i="2"/>
  <c r="L197" i="2"/>
  <c r="L727" i="2"/>
  <c r="L326" i="2"/>
  <c r="L252" i="2"/>
  <c r="L257" i="2"/>
  <c r="L661" i="2"/>
  <c r="L480" i="2"/>
  <c r="L577" i="2"/>
  <c r="L235" i="2"/>
  <c r="L578" i="2"/>
  <c r="L669" i="2"/>
  <c r="L337" i="2"/>
  <c r="L609" i="2"/>
  <c r="L357" i="2"/>
  <c r="L634" i="2"/>
  <c r="L120" i="2"/>
  <c r="L458" i="2"/>
  <c r="L333" i="2"/>
  <c r="L564" i="2"/>
  <c r="L239" i="2"/>
  <c r="L528" i="2"/>
  <c r="L57" i="2"/>
  <c r="L544" i="2"/>
  <c r="L77" i="2"/>
  <c r="L713" i="2"/>
  <c r="L330" i="2"/>
  <c r="L431" i="2"/>
  <c r="L81" i="2"/>
  <c r="L41" i="2"/>
  <c r="L719" i="2"/>
  <c r="L653" i="2"/>
  <c r="L616" i="2"/>
  <c r="L50" i="2"/>
  <c r="L250" i="2"/>
  <c r="L143" i="2"/>
  <c r="L716" i="2"/>
  <c r="L584" i="2"/>
  <c r="L574" i="2"/>
  <c r="L421" i="2"/>
  <c r="L435" i="2"/>
  <c r="L358" i="2"/>
  <c r="L606" i="2"/>
  <c r="L256" i="2"/>
  <c r="L18" i="2"/>
  <c r="L277" i="2"/>
  <c r="L355" i="2"/>
  <c r="L471" i="2"/>
  <c r="L672" i="2"/>
  <c r="L260" i="2"/>
  <c r="L524" i="2"/>
  <c r="L134" i="2"/>
  <c r="L359" i="2"/>
  <c r="L413" i="2"/>
  <c r="L525" i="2"/>
  <c r="L548" i="2"/>
  <c r="L592" i="2"/>
  <c r="L503" i="2"/>
  <c r="L261" i="2"/>
  <c r="L37" i="2"/>
  <c r="L181" i="2"/>
  <c r="L432" i="2"/>
  <c r="L214" i="2"/>
  <c r="L575" i="2"/>
  <c r="L129" i="2"/>
  <c r="L715" i="2"/>
  <c r="L88" i="2"/>
  <c r="L270" i="2"/>
  <c r="L714" i="2"/>
  <c r="L451" i="2"/>
  <c r="L90" i="2"/>
  <c r="L383" i="2"/>
  <c r="L344" i="2"/>
  <c r="L433" i="2"/>
  <c r="L542" i="2"/>
  <c r="L468" i="2"/>
  <c r="L721" i="2"/>
  <c r="L54" i="2"/>
  <c r="L642" i="2"/>
  <c r="L618" i="2"/>
  <c r="L405" i="2"/>
  <c r="L600" i="2"/>
  <c r="L603" i="2"/>
  <c r="L86" i="2"/>
  <c r="L368" i="2"/>
  <c r="L733" i="2"/>
  <c r="L515" i="2"/>
  <c r="L144" i="2"/>
  <c r="L571" i="2"/>
  <c r="L78" i="2"/>
  <c r="L157" i="2"/>
  <c r="L585" i="2"/>
  <c r="L172" i="2"/>
  <c r="L218" i="2"/>
  <c r="L534" i="2"/>
  <c r="L668" i="2"/>
  <c r="L648" i="2"/>
  <c r="L108" i="2"/>
  <c r="L532" i="2"/>
  <c r="L158" i="2"/>
  <c r="L533" i="2"/>
  <c r="L511" i="2"/>
  <c r="L64" i="2"/>
  <c r="L679" i="2"/>
  <c r="L363" i="2"/>
  <c r="L286" i="2"/>
  <c r="L275" i="2"/>
  <c r="L422" i="2"/>
  <c r="L310" i="2"/>
  <c r="L276" i="2"/>
  <c r="L71" i="2"/>
  <c r="L607" i="2"/>
  <c r="L581" i="2"/>
  <c r="L455" i="2"/>
  <c r="L483" i="2"/>
  <c r="L160" i="2"/>
  <c r="L448" i="2"/>
  <c r="L300" i="2"/>
  <c r="L494" i="2"/>
  <c r="L680" i="2"/>
  <c r="L649" i="2"/>
  <c r="L598" i="2"/>
  <c r="L630" i="2"/>
  <c r="L174" i="2"/>
  <c r="L314" i="2"/>
  <c r="L271" i="2"/>
  <c r="L70" i="2"/>
  <c r="L63" i="2"/>
  <c r="L710" i="2"/>
  <c r="L289" i="2"/>
  <c r="L535" i="2"/>
  <c r="L200" i="2"/>
  <c r="L142" i="2"/>
  <c r="L589" i="2"/>
  <c r="L654" i="2"/>
  <c r="L243" i="2"/>
  <c r="L627" i="2"/>
  <c r="L704" i="2"/>
  <c r="L415" i="2"/>
  <c r="L429" i="2"/>
  <c r="L695" i="2"/>
  <c r="L149" i="2"/>
  <c r="L224" i="2"/>
  <c r="L254" i="2"/>
  <c r="L718" i="2"/>
  <c r="L665" i="2"/>
  <c r="L282" i="2"/>
  <c r="L637" i="2"/>
  <c r="L342" i="2"/>
  <c r="L136" i="2"/>
  <c r="L586" i="2"/>
  <c r="L353" i="2"/>
  <c r="L601" i="2"/>
  <c r="L219" i="2"/>
  <c r="L605" i="2"/>
  <c r="L312" i="2"/>
  <c r="L529" i="2"/>
  <c r="L737" i="2"/>
  <c r="L409" i="2"/>
  <c r="L579" i="2"/>
  <c r="L419" i="2"/>
  <c r="L414" i="2"/>
  <c r="L730" i="2"/>
  <c r="L247" i="2"/>
  <c r="L633" i="2"/>
  <c r="L507" i="2"/>
  <c r="L182" i="2"/>
  <c r="L521" i="2"/>
  <c r="L594" i="2"/>
  <c r="L565" i="2"/>
  <c r="L107" i="2"/>
  <c r="L193" i="2"/>
  <c r="L236" i="2"/>
  <c r="L346" i="2"/>
  <c r="L212" i="2"/>
  <c r="L485" i="2"/>
  <c r="L204" i="2"/>
  <c r="L386" i="2"/>
  <c r="L706" i="2"/>
  <c r="L168" i="2"/>
  <c r="L645" i="2"/>
  <c r="L561" i="2"/>
  <c r="L569" i="2"/>
  <c r="L297" i="2"/>
  <c r="L540" i="2"/>
  <c r="L729" i="2"/>
  <c r="L339" i="2"/>
  <c r="L294" i="2"/>
  <c r="L707" i="2"/>
  <c r="L202" i="2"/>
  <c r="L461" i="2"/>
  <c r="L703" i="2"/>
  <c r="L153" i="2"/>
  <c r="L299" i="2"/>
  <c r="L452" i="2"/>
  <c r="L445" i="2"/>
  <c r="L582" i="2"/>
  <c r="L390" i="2"/>
  <c r="L392" i="2"/>
  <c r="L545" i="2"/>
  <c r="L557" i="2"/>
  <c r="L341" i="2"/>
  <c r="L570" i="2"/>
  <c r="L469" i="2"/>
  <c r="L184" i="2"/>
  <c r="L619" i="2"/>
  <c r="L369" i="2"/>
  <c r="L290" i="2"/>
  <c r="L684" i="2"/>
  <c r="L213" i="2"/>
  <c r="L332" i="2"/>
  <c r="L613" i="2"/>
  <c r="L688" i="2"/>
  <c r="L513" i="2"/>
  <c r="L686" i="2"/>
  <c r="L632" i="2"/>
  <c r="L735" i="2"/>
  <c r="L291" i="2"/>
  <c r="L685" i="2"/>
  <c r="L517" i="2"/>
  <c r="L666" i="2"/>
  <c r="L588" i="2"/>
  <c r="L656" i="2"/>
  <c r="L692" i="2"/>
  <c r="L519" i="2"/>
  <c r="L446" i="2"/>
  <c r="L726" i="2"/>
  <c r="L617" i="2"/>
  <c r="L465" i="2"/>
  <c r="L693" i="2"/>
  <c r="L725" i="2"/>
  <c r="L687" i="2"/>
  <c r="L643" i="2"/>
  <c r="L705" i="2"/>
  <c r="L702" i="2"/>
  <c r="L689" i="2"/>
  <c r="L723" i="2"/>
  <c r="L635" i="2"/>
  <c r="L708" i="2"/>
  <c r="L732" i="2"/>
  <c r="L738" i="2"/>
  <c r="J626" i="2"/>
  <c r="J454" i="2"/>
  <c r="J456" i="2"/>
  <c r="J113" i="2"/>
  <c r="J188" i="2"/>
  <c r="J372" i="2"/>
  <c r="J280" i="2"/>
  <c r="J285" i="2"/>
  <c r="J595" i="2"/>
  <c r="J562" i="2"/>
  <c r="J278" i="2"/>
  <c r="J206" i="2"/>
  <c r="J103" i="2"/>
  <c r="J641" i="2"/>
  <c r="J47" i="2"/>
  <c r="J427" i="2"/>
  <c r="J205" i="2"/>
  <c r="J593" i="2"/>
  <c r="J572" i="2"/>
  <c r="J317" i="2"/>
  <c r="J387" i="2"/>
  <c r="J173" i="2"/>
  <c r="J367" i="2"/>
  <c r="J553" i="2"/>
  <c r="J522" i="2"/>
  <c r="J194" i="2"/>
  <c r="J146" i="2"/>
  <c r="J110" i="2"/>
  <c r="J639" i="2"/>
  <c r="J389" i="2"/>
  <c r="J621" i="2"/>
  <c r="J477" i="2"/>
  <c r="J17" i="2"/>
  <c r="J84" i="2"/>
  <c r="J717" i="2"/>
  <c r="J711" i="2"/>
  <c r="J385" i="2"/>
  <c r="J651" i="2"/>
  <c r="J99" i="2"/>
  <c r="J444" i="2"/>
  <c r="J478" i="2"/>
  <c r="J315" i="2"/>
  <c r="J150" i="2"/>
  <c r="J502" i="2"/>
  <c r="J240" i="2"/>
  <c r="J462" i="2"/>
  <c r="J591" i="2"/>
  <c r="J311" i="2"/>
  <c r="J316" i="2"/>
  <c r="J499" i="2"/>
  <c r="J303" i="2"/>
  <c r="J227" i="2"/>
  <c r="J196" i="2"/>
  <c r="J211" i="2"/>
  <c r="J244" i="2"/>
  <c r="J690" i="2"/>
  <c r="J475" i="2"/>
  <c r="J510" i="2"/>
  <c r="J406" i="2"/>
  <c r="J505" i="2"/>
  <c r="J284" i="2"/>
  <c r="J221" i="2"/>
  <c r="J328" i="2"/>
  <c r="J241" i="2"/>
  <c r="J418" i="2"/>
  <c r="J349" i="2"/>
  <c r="J516" i="2"/>
  <c r="J583" i="2"/>
  <c r="J382" i="2"/>
  <c r="J378" i="2"/>
  <c r="J377" i="2"/>
  <c r="J556" i="2"/>
  <c r="J170" i="2"/>
  <c r="J207" i="2"/>
  <c r="J169" i="2"/>
  <c r="J223" i="2"/>
  <c r="J35" i="2"/>
  <c r="J73" i="2"/>
  <c r="J167" i="2"/>
  <c r="J139" i="2"/>
  <c r="J215" i="2"/>
  <c r="J514" i="2"/>
  <c r="J175" i="2"/>
  <c r="J313" i="2"/>
  <c r="J379" i="2"/>
  <c r="J38" i="2"/>
  <c r="J126" i="2"/>
  <c r="J263" i="2"/>
  <c r="J334" i="2"/>
  <c r="J518" i="2"/>
  <c r="J393" i="2"/>
  <c r="J441" i="2"/>
  <c r="J140" i="2"/>
  <c r="J340" i="2"/>
  <c r="J327" i="2"/>
  <c r="J75" i="2"/>
  <c r="J622" i="2"/>
  <c r="J124" i="2"/>
  <c r="J26" i="2"/>
  <c r="J253" i="2"/>
  <c r="J667" i="2"/>
  <c r="J610" i="2"/>
  <c r="J375" i="2"/>
  <c r="J512" i="2"/>
  <c r="J42" i="2"/>
  <c r="J404" i="2"/>
  <c r="J43" i="2"/>
  <c r="J191" i="2"/>
  <c r="J331" i="2"/>
  <c r="J384" i="2"/>
  <c r="J40" i="2"/>
  <c r="J416" i="2"/>
  <c r="J370" i="2"/>
  <c r="J65" i="2"/>
  <c r="J28" i="2"/>
  <c r="J305" i="2"/>
  <c r="J350" i="2"/>
  <c r="J111" i="2"/>
  <c r="J304" i="2"/>
  <c r="J251" i="2"/>
  <c r="J537" i="2"/>
  <c r="J722" i="2"/>
  <c r="J127" i="2"/>
  <c r="J329" i="2"/>
  <c r="J287" i="2"/>
  <c r="J225" i="2"/>
  <c r="J731" i="2"/>
  <c r="J104" i="2"/>
  <c r="J12" i="2"/>
  <c r="J352" i="2"/>
  <c r="J231" i="2"/>
  <c r="J245" i="2"/>
  <c r="J302" i="2"/>
  <c r="J410" i="2"/>
  <c r="J644" i="2"/>
  <c r="J712" i="2"/>
  <c r="J631" i="2"/>
  <c r="J482" i="2"/>
  <c r="J399" i="2"/>
  <c r="J662" i="2"/>
  <c r="J237" i="2"/>
  <c r="J20" i="2"/>
  <c r="J360" i="2"/>
  <c r="J397" i="2"/>
  <c r="J121" i="2"/>
  <c r="J472" i="2"/>
  <c r="J596" i="2"/>
  <c r="J190" i="2"/>
  <c r="J411" i="2"/>
  <c r="J526" i="2"/>
  <c r="J437" i="2"/>
  <c r="J148" i="2"/>
  <c r="J402" i="2"/>
  <c r="J394" i="2"/>
  <c r="J487" i="2"/>
  <c r="J677" i="2"/>
  <c r="J274" i="2"/>
  <c r="J208" i="2"/>
  <c r="J27" i="2"/>
  <c r="J216" i="2"/>
  <c r="J486" i="2"/>
  <c r="J608" i="2"/>
  <c r="J496" i="2"/>
  <c r="J60" i="2"/>
  <c r="J466" i="2"/>
  <c r="J51" i="2"/>
  <c r="J123" i="2"/>
  <c r="J628" i="2"/>
  <c r="J301" i="2"/>
  <c r="J543" i="2"/>
  <c r="J391" i="2"/>
  <c r="J523" i="2"/>
  <c r="J292" i="2"/>
  <c r="J242" i="2"/>
  <c r="J546" i="2"/>
  <c r="J201" i="2"/>
  <c r="J82" i="2"/>
  <c r="J453" i="2"/>
  <c r="J629" i="2"/>
  <c r="J13" i="2"/>
  <c r="J554" i="2"/>
  <c r="J736" i="2"/>
  <c r="J620" i="2"/>
  <c r="J696" i="2"/>
  <c r="J660" i="2"/>
  <c r="J371" i="2"/>
  <c r="J614" i="2"/>
  <c r="J53" i="2"/>
  <c r="J356" i="2"/>
  <c r="J655" i="2"/>
  <c r="J176" i="2"/>
  <c r="J198" i="2"/>
  <c r="J587" i="2"/>
  <c r="J258" i="2"/>
  <c r="J44" i="2"/>
  <c r="J673" i="2"/>
  <c r="J46" i="2"/>
  <c r="J509" i="2"/>
  <c r="J417" i="2"/>
  <c r="J443" i="2"/>
  <c r="J238" i="2"/>
  <c r="J602" i="2"/>
  <c r="J403" i="2"/>
  <c r="J424" i="2"/>
  <c r="J647" i="2"/>
  <c r="J449" i="2"/>
  <c r="J376" i="2"/>
  <c r="J683" i="2"/>
  <c r="J268" i="2"/>
  <c r="J49" i="2"/>
  <c r="J676" i="2"/>
  <c r="J52" i="2"/>
  <c r="J5" i="2"/>
  <c r="J155" i="2"/>
  <c r="J490" i="2"/>
  <c r="J407" i="2"/>
  <c r="J640" i="2"/>
  <c r="J295" i="2"/>
  <c r="J288" i="2"/>
  <c r="J230" i="2"/>
  <c r="J96" i="2"/>
  <c r="J495" i="2"/>
  <c r="J324" i="2"/>
  <c r="J229" i="2"/>
  <c r="J186" i="2"/>
  <c r="J530" i="2"/>
  <c r="J338" i="2"/>
  <c r="J365" i="2"/>
  <c r="J624" i="2"/>
  <c r="J105" i="2"/>
  <c r="J309" i="2"/>
  <c r="J192" i="2"/>
  <c r="J464" i="2"/>
  <c r="J94" i="2"/>
  <c r="J39" i="2"/>
  <c r="J436" i="2"/>
  <c r="J93" i="2"/>
  <c r="J500" i="2"/>
  <c r="J336" i="2"/>
  <c r="J678" i="2"/>
  <c r="J420" i="2"/>
  <c r="J279" i="2"/>
  <c r="J463" i="2"/>
  <c r="J101" i="2"/>
  <c r="J33" i="2"/>
  <c r="J440" i="2"/>
  <c r="J45" i="2"/>
  <c r="J249" i="2"/>
  <c r="J29" i="2"/>
  <c r="J388" i="2"/>
  <c r="J76" i="2"/>
  <c r="J674" i="2"/>
  <c r="J320" i="2"/>
  <c r="J335" i="2"/>
  <c r="J56" i="2"/>
  <c r="J652" i="2"/>
  <c r="J348" i="2"/>
  <c r="J381" i="2"/>
  <c r="J567" i="2"/>
  <c r="J128" i="2"/>
  <c r="J700" i="2"/>
  <c r="J590" i="2"/>
  <c r="J307" i="2"/>
  <c r="J162" i="2"/>
  <c r="J83" i="2"/>
  <c r="J699" i="2"/>
  <c r="J527" i="2"/>
  <c r="J566" i="2"/>
  <c r="J343" i="2"/>
  <c r="J428" i="2"/>
  <c r="J354" i="2"/>
  <c r="J481" i="2"/>
  <c r="J497" i="2"/>
  <c r="J442" i="2"/>
  <c r="J473" i="2"/>
  <c r="J459" i="2"/>
  <c r="J163" i="2"/>
  <c r="J709" i="2"/>
  <c r="J401" i="2"/>
  <c r="J396" i="2"/>
  <c r="J520" i="2"/>
  <c r="J112" i="2"/>
  <c r="J400" i="2"/>
  <c r="J125" i="2"/>
  <c r="J345" i="2"/>
  <c r="J55" i="2"/>
  <c r="J152" i="2"/>
  <c r="J58" i="2"/>
  <c r="J91" i="2"/>
  <c r="J30" i="2"/>
  <c r="J426" i="2"/>
  <c r="J87" i="2"/>
  <c r="J552" i="2"/>
  <c r="J646" i="2"/>
  <c r="J183" i="2"/>
  <c r="J599" i="2"/>
  <c r="J130" i="2"/>
  <c r="J3" i="2"/>
  <c r="J492" i="2"/>
  <c r="J67" i="2"/>
  <c r="J166" i="2"/>
  <c r="J322" i="2"/>
  <c r="J228" i="2"/>
  <c r="J491" i="2"/>
  <c r="J724" i="2"/>
  <c r="J373" i="2"/>
  <c r="J187" i="2"/>
  <c r="J248" i="2"/>
  <c r="J66" i="2"/>
  <c r="J474" i="2"/>
  <c r="J180" i="2"/>
  <c r="J220" i="2"/>
  <c r="J273" i="2"/>
  <c r="J681" i="2"/>
  <c r="J31" i="2"/>
  <c r="J541" i="2"/>
  <c r="J447" i="2"/>
  <c r="J364" i="2"/>
  <c r="J92" i="2"/>
  <c r="J118" i="2"/>
  <c r="J156" i="2"/>
  <c r="J623" i="2"/>
  <c r="J97" i="2"/>
  <c r="J179" i="2"/>
  <c r="J563" i="2"/>
  <c r="J298" i="2"/>
  <c r="J95" i="2"/>
  <c r="J308" i="2"/>
  <c r="J408" i="2"/>
  <c r="J362" i="2"/>
  <c r="J6" i="2"/>
  <c r="J604" i="2"/>
  <c r="J164" i="2"/>
  <c r="J347" i="2"/>
  <c r="J109" i="2"/>
  <c r="J283" i="2"/>
  <c r="J323" i="2"/>
  <c r="J137" i="2"/>
  <c r="J434" i="2"/>
  <c r="J145" i="2"/>
  <c r="J209" i="2"/>
  <c r="J325" i="2"/>
  <c r="J269" i="2"/>
  <c r="J114" i="2"/>
  <c r="J2" i="2"/>
  <c r="J538" i="2"/>
  <c r="J555" i="2"/>
  <c r="J32" i="2"/>
  <c r="J68" i="2"/>
  <c r="J62" i="2"/>
  <c r="J100" i="2"/>
  <c r="J558" i="2"/>
  <c r="J151" i="2"/>
  <c r="J450" i="2"/>
  <c r="J504" i="2"/>
  <c r="J24" i="2"/>
  <c r="J122" i="2"/>
  <c r="J615" i="2"/>
  <c r="J131" i="2"/>
  <c r="J691" i="2"/>
  <c r="J79" i="2"/>
  <c r="J671" i="2"/>
  <c r="J89" i="2"/>
  <c r="J638" i="2"/>
  <c r="J132" i="2"/>
  <c r="J506" i="2"/>
  <c r="J264" i="2"/>
  <c r="J189" i="2"/>
  <c r="J321" i="2"/>
  <c r="J34" i="2"/>
  <c r="J467" i="2"/>
  <c r="J8" i="2"/>
  <c r="J159" i="2"/>
  <c r="J185" i="2"/>
  <c r="J306" i="2"/>
  <c r="J374" i="2"/>
  <c r="J701" i="2"/>
  <c r="J560" i="2"/>
  <c r="J72" i="2"/>
  <c r="J351" i="2"/>
  <c r="J259" i="2"/>
  <c r="J728" i="2"/>
  <c r="J484" i="2"/>
  <c r="J611" i="2"/>
  <c r="J177" i="2"/>
  <c r="J69" i="2"/>
  <c r="J102" i="2"/>
  <c r="J550" i="2"/>
  <c r="J133" i="2"/>
  <c r="J22" i="2"/>
  <c r="J438" i="2"/>
  <c r="J154" i="2"/>
  <c r="J501" i="2"/>
  <c r="J423" i="2"/>
  <c r="J85" i="2"/>
  <c r="J493" i="2"/>
  <c r="J4" i="2"/>
  <c r="J232" i="2"/>
  <c r="J59" i="2"/>
  <c r="J670" i="2"/>
  <c r="J559" i="2"/>
  <c r="J138" i="2"/>
  <c r="J135" i="2"/>
  <c r="J573" i="2"/>
  <c r="J15" i="2"/>
  <c r="J319" i="2"/>
  <c r="J568" i="2"/>
  <c r="J366" i="2"/>
  <c r="J11" i="2"/>
  <c r="J233" i="2"/>
  <c r="J476" i="2"/>
  <c r="J161" i="2"/>
  <c r="J697" i="2"/>
  <c r="J675" i="2"/>
  <c r="J694" i="2"/>
  <c r="J293" i="2"/>
  <c r="J141" i="2"/>
  <c r="J222" i="2"/>
  <c r="J551" i="2"/>
  <c r="J580" i="2"/>
  <c r="J23" i="2"/>
  <c r="J659" i="2"/>
  <c r="J439" i="2"/>
  <c r="J395" i="2"/>
  <c r="J115" i="2"/>
  <c r="J318" i="2"/>
  <c r="J663" i="2"/>
  <c r="J16" i="2"/>
  <c r="J296" i="2"/>
  <c r="J539" i="2"/>
  <c r="J217" i="2"/>
  <c r="J597" i="2"/>
  <c r="J36" i="2"/>
  <c r="J171" i="2"/>
  <c r="J488" i="2"/>
  <c r="J470" i="2"/>
  <c r="J74" i="2"/>
  <c r="J625" i="2"/>
  <c r="J178" i="2"/>
  <c r="J531" i="2"/>
  <c r="J210" i="2"/>
  <c r="J266" i="2"/>
  <c r="J48" i="2"/>
  <c r="J265" i="2"/>
  <c r="J165" i="2"/>
  <c r="J7" i="2"/>
  <c r="J116" i="2"/>
  <c r="J536" i="2"/>
  <c r="J734" i="2"/>
  <c r="J380" i="2"/>
  <c r="J195" i="2"/>
  <c r="J9" i="2"/>
  <c r="J682" i="2"/>
  <c r="J425" i="2"/>
  <c r="J117" i="2"/>
  <c r="J489" i="2"/>
  <c r="J498" i="2"/>
  <c r="J612" i="2"/>
  <c r="J698" i="2"/>
  <c r="J281" i="2"/>
  <c r="J61" i="2"/>
  <c r="J576" i="2"/>
  <c r="J664" i="2"/>
  <c r="J203" i="2"/>
  <c r="J147" i="2"/>
  <c r="J10" i="2"/>
  <c r="J361" i="2"/>
  <c r="J14" i="2"/>
  <c r="J199" i="2"/>
  <c r="J457" i="2"/>
  <c r="J547" i="2"/>
  <c r="J25" i="2"/>
  <c r="J106" i="2"/>
  <c r="J255" i="2"/>
  <c r="J658" i="2"/>
  <c r="J549" i="2"/>
  <c r="J267" i="2"/>
  <c r="J19" i="2"/>
  <c r="J272" i="2"/>
  <c r="J650" i="2"/>
  <c r="J226" i="2"/>
  <c r="J398" i="2"/>
  <c r="J460" i="2"/>
  <c r="J262" i="2"/>
  <c r="J430" i="2"/>
  <c r="J119" i="2"/>
  <c r="J412" i="2"/>
  <c r="J657" i="2"/>
  <c r="J80" i="2"/>
  <c r="J98" i="2"/>
  <c r="J479" i="2"/>
  <c r="J720" i="2"/>
  <c r="J246" i="2"/>
  <c r="J508" i="2"/>
  <c r="J234" i="2"/>
  <c r="J636" i="2"/>
  <c r="J21" i="2"/>
  <c r="J197" i="2"/>
  <c r="J727" i="2"/>
  <c r="J326" i="2"/>
  <c r="J252" i="2"/>
  <c r="J257" i="2"/>
  <c r="J661" i="2"/>
  <c r="J480" i="2"/>
  <c r="J577" i="2"/>
  <c r="J235" i="2"/>
  <c r="J578" i="2"/>
  <c r="J669" i="2"/>
  <c r="J337" i="2"/>
  <c r="J609" i="2"/>
  <c r="J357" i="2"/>
  <c r="J634" i="2"/>
  <c r="J120" i="2"/>
  <c r="J458" i="2"/>
  <c r="J333" i="2"/>
  <c r="J564" i="2"/>
  <c r="J239" i="2"/>
  <c r="J528" i="2"/>
  <c r="J57" i="2"/>
  <c r="J544" i="2"/>
  <c r="J77" i="2"/>
  <c r="J713" i="2"/>
  <c r="J330" i="2"/>
  <c r="J431" i="2"/>
  <c r="J81" i="2"/>
  <c r="J41" i="2"/>
  <c r="J719" i="2"/>
  <c r="J653" i="2"/>
  <c r="J616" i="2"/>
  <c r="J50" i="2"/>
  <c r="J250" i="2"/>
  <c r="J143" i="2"/>
  <c r="J716" i="2"/>
  <c r="J584" i="2"/>
  <c r="J574" i="2"/>
  <c r="J421" i="2"/>
  <c r="J435" i="2"/>
  <c r="J358" i="2"/>
  <c r="J606" i="2"/>
  <c r="J256" i="2"/>
  <c r="J18" i="2"/>
  <c r="J277" i="2"/>
  <c r="J355" i="2"/>
  <c r="J471" i="2"/>
  <c r="J672" i="2"/>
  <c r="J260" i="2"/>
  <c r="J524" i="2"/>
  <c r="J134" i="2"/>
  <c r="J359" i="2"/>
  <c r="J413" i="2"/>
  <c r="J525" i="2"/>
  <c r="J548" i="2"/>
  <c r="J592" i="2"/>
  <c r="J503" i="2"/>
  <c r="J261" i="2"/>
  <c r="J37" i="2"/>
  <c r="J181" i="2"/>
  <c r="J432" i="2"/>
  <c r="J214" i="2"/>
  <c r="J575" i="2"/>
  <c r="J129" i="2"/>
  <c r="J715" i="2"/>
  <c r="J88" i="2"/>
  <c r="J270" i="2"/>
  <c r="J714" i="2"/>
  <c r="J451" i="2"/>
  <c r="J90" i="2"/>
  <c r="J383" i="2"/>
  <c r="J344" i="2"/>
  <c r="J433" i="2"/>
  <c r="J542" i="2"/>
  <c r="J468" i="2"/>
  <c r="J721" i="2"/>
  <c r="J54" i="2"/>
  <c r="J642" i="2"/>
  <c r="J618" i="2"/>
  <c r="J405" i="2"/>
  <c r="J600" i="2"/>
  <c r="J603" i="2"/>
  <c r="J86" i="2"/>
  <c r="J368" i="2"/>
  <c r="J733" i="2"/>
  <c r="J515" i="2"/>
  <c r="J144" i="2"/>
  <c r="J571" i="2"/>
  <c r="J78" i="2"/>
  <c r="J157" i="2"/>
  <c r="J585" i="2"/>
  <c r="J172" i="2"/>
  <c r="J218" i="2"/>
  <c r="J534" i="2"/>
  <c r="J668" i="2"/>
  <c r="J648" i="2"/>
  <c r="J108" i="2"/>
  <c r="J532" i="2"/>
  <c r="J158" i="2"/>
  <c r="J533" i="2"/>
  <c r="J511" i="2"/>
  <c r="J64" i="2"/>
  <c r="J679" i="2"/>
  <c r="J363" i="2"/>
  <c r="J286" i="2"/>
  <c r="J275" i="2"/>
  <c r="J422" i="2"/>
  <c r="J310" i="2"/>
  <c r="J276" i="2"/>
  <c r="J71" i="2"/>
  <c r="J607" i="2"/>
  <c r="J581" i="2"/>
  <c r="J455" i="2"/>
  <c r="J483" i="2"/>
  <c r="J160" i="2"/>
  <c r="J448" i="2"/>
  <c r="J300" i="2"/>
  <c r="J494" i="2"/>
  <c r="J680" i="2"/>
  <c r="J649" i="2"/>
  <c r="J598" i="2"/>
  <c r="J630" i="2"/>
  <c r="J174" i="2"/>
  <c r="J314" i="2"/>
  <c r="J271" i="2"/>
  <c r="J70" i="2"/>
  <c r="J63" i="2"/>
  <c r="J710" i="2"/>
  <c r="J289" i="2"/>
  <c r="J535" i="2"/>
  <c r="J200" i="2"/>
  <c r="J142" i="2"/>
  <c r="J589" i="2"/>
  <c r="J654" i="2"/>
  <c r="J243" i="2"/>
  <c r="J627" i="2"/>
  <c r="J704" i="2"/>
  <c r="J415" i="2"/>
  <c r="J429" i="2"/>
  <c r="J695" i="2"/>
  <c r="J149" i="2"/>
  <c r="J224" i="2"/>
  <c r="J254" i="2"/>
  <c r="J718" i="2"/>
  <c r="J665" i="2"/>
  <c r="J282" i="2"/>
  <c r="J637" i="2"/>
  <c r="J342" i="2"/>
  <c r="J136" i="2"/>
  <c r="J586" i="2"/>
  <c r="J353" i="2"/>
  <c r="J601" i="2"/>
  <c r="J219" i="2"/>
  <c r="J605" i="2"/>
  <c r="J312" i="2"/>
  <c r="J529" i="2"/>
  <c r="J737" i="2"/>
  <c r="J409" i="2"/>
  <c r="J579" i="2"/>
  <c r="J419" i="2"/>
  <c r="J414" i="2"/>
  <c r="J730" i="2"/>
  <c r="J247" i="2"/>
  <c r="J633" i="2"/>
  <c r="J507" i="2"/>
  <c r="J182" i="2"/>
  <c r="J521" i="2"/>
  <c r="J594" i="2"/>
  <c r="J565" i="2"/>
  <c r="J107" i="2"/>
  <c r="J193" i="2"/>
  <c r="J236" i="2"/>
  <c r="J346" i="2"/>
  <c r="J212" i="2"/>
  <c r="J485" i="2"/>
  <c r="J204" i="2"/>
  <c r="J386" i="2"/>
  <c r="J706" i="2"/>
  <c r="J168" i="2"/>
  <c r="J645" i="2"/>
  <c r="J561" i="2"/>
  <c r="J569" i="2"/>
  <c r="J297" i="2"/>
  <c r="J540" i="2"/>
  <c r="J729" i="2"/>
  <c r="J339" i="2"/>
  <c r="J294" i="2"/>
  <c r="J707" i="2"/>
  <c r="J202" i="2"/>
  <c r="J461" i="2"/>
  <c r="J703" i="2"/>
  <c r="J153" i="2"/>
  <c r="J299" i="2"/>
  <c r="J452" i="2"/>
  <c r="J445" i="2"/>
  <c r="J582" i="2"/>
  <c r="J390" i="2"/>
  <c r="J392" i="2"/>
  <c r="J545" i="2"/>
  <c r="J557" i="2"/>
  <c r="J341" i="2"/>
  <c r="J570" i="2"/>
  <c r="J469" i="2"/>
  <c r="J184" i="2"/>
  <c r="J619" i="2"/>
  <c r="J369" i="2"/>
  <c r="J290" i="2"/>
  <c r="J684" i="2"/>
  <c r="J213" i="2"/>
  <c r="J332" i="2"/>
  <c r="J613" i="2"/>
  <c r="J688" i="2"/>
  <c r="J513" i="2"/>
  <c r="J686" i="2"/>
  <c r="J632" i="2"/>
  <c r="J735" i="2"/>
  <c r="J291" i="2"/>
  <c r="J685" i="2"/>
  <c r="J517" i="2"/>
  <c r="J666" i="2"/>
  <c r="J588" i="2"/>
  <c r="J656" i="2"/>
  <c r="J692" i="2"/>
  <c r="J519" i="2"/>
  <c r="J446" i="2"/>
  <c r="J726" i="2"/>
  <c r="J617" i="2"/>
  <c r="J465" i="2"/>
  <c r="J693" i="2"/>
  <c r="J725" i="2"/>
  <c r="J687" i="2"/>
  <c r="J643" i="2"/>
  <c r="J705" i="2"/>
  <c r="J702" i="2"/>
  <c r="J689" i="2"/>
  <c r="J723" i="2"/>
  <c r="J635" i="2"/>
  <c r="J708" i="2"/>
  <c r="J732" i="2"/>
  <c r="J738" i="2"/>
  <c r="H626" i="2"/>
  <c r="H454" i="2"/>
  <c r="H456" i="2"/>
  <c r="H113" i="2"/>
  <c r="H188" i="2"/>
  <c r="H372" i="2"/>
  <c r="H280" i="2"/>
  <c r="H285" i="2"/>
  <c r="H595" i="2"/>
  <c r="H562" i="2"/>
  <c r="H278" i="2"/>
  <c r="H206" i="2"/>
  <c r="H103" i="2"/>
  <c r="H641" i="2"/>
  <c r="H47" i="2"/>
  <c r="H427" i="2"/>
  <c r="H205" i="2"/>
  <c r="H593" i="2"/>
  <c r="H572" i="2"/>
  <c r="H317" i="2"/>
  <c r="H387" i="2"/>
  <c r="H173" i="2"/>
  <c r="H367" i="2"/>
  <c r="H553" i="2"/>
  <c r="H522" i="2"/>
  <c r="H194" i="2"/>
  <c r="H146" i="2"/>
  <c r="H110" i="2"/>
  <c r="H639" i="2"/>
  <c r="H389" i="2"/>
  <c r="H621" i="2"/>
  <c r="H477" i="2"/>
  <c r="H17" i="2"/>
  <c r="H84" i="2"/>
  <c r="H717" i="2"/>
  <c r="H711" i="2"/>
  <c r="H385" i="2"/>
  <c r="H651" i="2"/>
  <c r="H99" i="2"/>
  <c r="H444" i="2"/>
  <c r="H478" i="2"/>
  <c r="H315" i="2"/>
  <c r="H150" i="2"/>
  <c r="H502" i="2"/>
  <c r="H240" i="2"/>
  <c r="H462" i="2"/>
  <c r="H591" i="2"/>
  <c r="H311" i="2"/>
  <c r="H316" i="2"/>
  <c r="H499" i="2"/>
  <c r="H303" i="2"/>
  <c r="H227" i="2"/>
  <c r="H196" i="2"/>
  <c r="H211" i="2"/>
  <c r="H244" i="2"/>
  <c r="H690" i="2"/>
  <c r="H475" i="2"/>
  <c r="H510" i="2"/>
  <c r="H406" i="2"/>
  <c r="H505" i="2"/>
  <c r="H284" i="2"/>
  <c r="H221" i="2"/>
  <c r="H328" i="2"/>
  <c r="H241" i="2"/>
  <c r="H418" i="2"/>
  <c r="H349" i="2"/>
  <c r="H516" i="2"/>
  <c r="H583" i="2"/>
  <c r="H382" i="2"/>
  <c r="H378" i="2"/>
  <c r="H377" i="2"/>
  <c r="H556" i="2"/>
  <c r="H170" i="2"/>
  <c r="H207" i="2"/>
  <c r="H169" i="2"/>
  <c r="H223" i="2"/>
  <c r="H35" i="2"/>
  <c r="H73" i="2"/>
  <c r="H167" i="2"/>
  <c r="H139" i="2"/>
  <c r="H215" i="2"/>
  <c r="H514" i="2"/>
  <c r="H175" i="2"/>
  <c r="H313" i="2"/>
  <c r="H379" i="2"/>
  <c r="H38" i="2"/>
  <c r="H126" i="2"/>
  <c r="H263" i="2"/>
  <c r="H334" i="2"/>
  <c r="H518" i="2"/>
  <c r="H393" i="2"/>
  <c r="H441" i="2"/>
  <c r="H140" i="2"/>
  <c r="H340" i="2"/>
  <c r="H327" i="2"/>
  <c r="H75" i="2"/>
  <c r="H622" i="2"/>
  <c r="H124" i="2"/>
  <c r="H26" i="2"/>
  <c r="H253" i="2"/>
  <c r="H667" i="2"/>
  <c r="H610" i="2"/>
  <c r="H375" i="2"/>
  <c r="H512" i="2"/>
  <c r="H42" i="2"/>
  <c r="H404" i="2"/>
  <c r="H43" i="2"/>
  <c r="H191" i="2"/>
  <c r="H331" i="2"/>
  <c r="H384" i="2"/>
  <c r="H40" i="2"/>
  <c r="H416" i="2"/>
  <c r="H370" i="2"/>
  <c r="H65" i="2"/>
  <c r="H28" i="2"/>
  <c r="H305" i="2"/>
  <c r="H350" i="2"/>
  <c r="H111" i="2"/>
  <c r="H304" i="2"/>
  <c r="H251" i="2"/>
  <c r="H537" i="2"/>
  <c r="H722" i="2"/>
  <c r="H127" i="2"/>
  <c r="H329" i="2"/>
  <c r="H287" i="2"/>
  <c r="H225" i="2"/>
  <c r="H731" i="2"/>
  <c r="H104" i="2"/>
  <c r="H12" i="2"/>
  <c r="H352" i="2"/>
  <c r="H231" i="2"/>
  <c r="H245" i="2"/>
  <c r="H302" i="2"/>
  <c r="H410" i="2"/>
  <c r="H644" i="2"/>
  <c r="H712" i="2"/>
  <c r="H631" i="2"/>
  <c r="H482" i="2"/>
  <c r="H399" i="2"/>
  <c r="H662" i="2"/>
  <c r="H237" i="2"/>
  <c r="H20" i="2"/>
  <c r="H360" i="2"/>
  <c r="H397" i="2"/>
  <c r="H121" i="2"/>
  <c r="H472" i="2"/>
  <c r="H596" i="2"/>
  <c r="H190" i="2"/>
  <c r="H411" i="2"/>
  <c r="H526" i="2"/>
  <c r="H437" i="2"/>
  <c r="H148" i="2"/>
  <c r="H402" i="2"/>
  <c r="H394" i="2"/>
  <c r="H487" i="2"/>
  <c r="H677" i="2"/>
  <c r="H274" i="2"/>
  <c r="H208" i="2"/>
  <c r="H27" i="2"/>
  <c r="H216" i="2"/>
  <c r="H486" i="2"/>
  <c r="H608" i="2"/>
  <c r="H496" i="2"/>
  <c r="H60" i="2"/>
  <c r="H466" i="2"/>
  <c r="H51" i="2"/>
  <c r="H123" i="2"/>
  <c r="H628" i="2"/>
  <c r="H301" i="2"/>
  <c r="H543" i="2"/>
  <c r="H391" i="2"/>
  <c r="H523" i="2"/>
  <c r="H292" i="2"/>
  <c r="H242" i="2"/>
  <c r="H546" i="2"/>
  <c r="H201" i="2"/>
  <c r="H82" i="2"/>
  <c r="H453" i="2"/>
  <c r="H629" i="2"/>
  <c r="H13" i="2"/>
  <c r="H554" i="2"/>
  <c r="H736" i="2"/>
  <c r="H620" i="2"/>
  <c r="H696" i="2"/>
  <c r="H660" i="2"/>
  <c r="H371" i="2"/>
  <c r="H614" i="2"/>
  <c r="H53" i="2"/>
  <c r="H356" i="2"/>
  <c r="H655" i="2"/>
  <c r="H176" i="2"/>
  <c r="H198" i="2"/>
  <c r="H587" i="2"/>
  <c r="H258" i="2"/>
  <c r="H44" i="2"/>
  <c r="H673" i="2"/>
  <c r="H46" i="2"/>
  <c r="H509" i="2"/>
  <c r="H417" i="2"/>
  <c r="H443" i="2"/>
  <c r="H238" i="2"/>
  <c r="H602" i="2"/>
  <c r="H403" i="2"/>
  <c r="H424" i="2"/>
  <c r="H647" i="2"/>
  <c r="H449" i="2"/>
  <c r="H376" i="2"/>
  <c r="H683" i="2"/>
  <c r="H268" i="2"/>
  <c r="H49" i="2"/>
  <c r="H676" i="2"/>
  <c r="H52" i="2"/>
  <c r="H5" i="2"/>
  <c r="H155" i="2"/>
  <c r="H490" i="2"/>
  <c r="H407" i="2"/>
  <c r="H640" i="2"/>
  <c r="H295" i="2"/>
  <c r="H288" i="2"/>
  <c r="H230" i="2"/>
  <c r="H96" i="2"/>
  <c r="H495" i="2"/>
  <c r="H324" i="2"/>
  <c r="H229" i="2"/>
  <c r="H186" i="2"/>
  <c r="H530" i="2"/>
  <c r="H338" i="2"/>
  <c r="H365" i="2"/>
  <c r="H624" i="2"/>
  <c r="H105" i="2"/>
  <c r="H309" i="2"/>
  <c r="H192" i="2"/>
  <c r="H464" i="2"/>
  <c r="H94" i="2"/>
  <c r="H39" i="2"/>
  <c r="H436" i="2"/>
  <c r="H93" i="2"/>
  <c r="H500" i="2"/>
  <c r="H336" i="2"/>
  <c r="H678" i="2"/>
  <c r="H420" i="2"/>
  <c r="H279" i="2"/>
  <c r="H463" i="2"/>
  <c r="H101" i="2"/>
  <c r="H33" i="2"/>
  <c r="H440" i="2"/>
  <c r="H45" i="2"/>
  <c r="H249" i="2"/>
  <c r="H29" i="2"/>
  <c r="H388" i="2"/>
  <c r="H76" i="2"/>
  <c r="H674" i="2"/>
  <c r="H320" i="2"/>
  <c r="H335" i="2"/>
  <c r="H56" i="2"/>
  <c r="H652" i="2"/>
  <c r="H348" i="2"/>
  <c r="H381" i="2"/>
  <c r="H567" i="2"/>
  <c r="H128" i="2"/>
  <c r="H700" i="2"/>
  <c r="H590" i="2"/>
  <c r="H307" i="2"/>
  <c r="H162" i="2"/>
  <c r="H83" i="2"/>
  <c r="H699" i="2"/>
  <c r="H527" i="2"/>
  <c r="H566" i="2"/>
  <c r="H343" i="2"/>
  <c r="H428" i="2"/>
  <c r="H354" i="2"/>
  <c r="H481" i="2"/>
  <c r="H497" i="2"/>
  <c r="H442" i="2"/>
  <c r="H473" i="2"/>
  <c r="H459" i="2"/>
  <c r="H163" i="2"/>
  <c r="H709" i="2"/>
  <c r="H401" i="2"/>
  <c r="H396" i="2"/>
  <c r="H520" i="2"/>
  <c r="H112" i="2"/>
  <c r="H400" i="2"/>
  <c r="H125" i="2"/>
  <c r="H345" i="2"/>
  <c r="H55" i="2"/>
  <c r="H152" i="2"/>
  <c r="H58" i="2"/>
  <c r="H91" i="2"/>
  <c r="H30" i="2"/>
  <c r="H426" i="2"/>
  <c r="H87" i="2"/>
  <c r="H552" i="2"/>
  <c r="H646" i="2"/>
  <c r="H183" i="2"/>
  <c r="H599" i="2"/>
  <c r="H130" i="2"/>
  <c r="H3" i="2"/>
  <c r="H492" i="2"/>
  <c r="H67" i="2"/>
  <c r="H166" i="2"/>
  <c r="H322" i="2"/>
  <c r="H228" i="2"/>
  <c r="H491" i="2"/>
  <c r="H724" i="2"/>
  <c r="H373" i="2"/>
  <c r="H187" i="2"/>
  <c r="H248" i="2"/>
  <c r="H66" i="2"/>
  <c r="H474" i="2"/>
  <c r="H180" i="2"/>
  <c r="H220" i="2"/>
  <c r="H273" i="2"/>
  <c r="H681" i="2"/>
  <c r="H31" i="2"/>
  <c r="H541" i="2"/>
  <c r="H447" i="2"/>
  <c r="H364" i="2"/>
  <c r="H92" i="2"/>
  <c r="H118" i="2"/>
  <c r="H156" i="2"/>
  <c r="H623" i="2"/>
  <c r="H97" i="2"/>
  <c r="H179" i="2"/>
  <c r="H563" i="2"/>
  <c r="H298" i="2"/>
  <c r="H95" i="2"/>
  <c r="H308" i="2"/>
  <c r="H408" i="2"/>
  <c r="H362" i="2"/>
  <c r="H6" i="2"/>
  <c r="H604" i="2"/>
  <c r="H164" i="2"/>
  <c r="H347" i="2"/>
  <c r="H109" i="2"/>
  <c r="H283" i="2"/>
  <c r="H323" i="2"/>
  <c r="H137" i="2"/>
  <c r="H434" i="2"/>
  <c r="H145" i="2"/>
  <c r="H209" i="2"/>
  <c r="H325" i="2"/>
  <c r="H269" i="2"/>
  <c r="H114" i="2"/>
  <c r="H2" i="2"/>
  <c r="H538" i="2"/>
  <c r="H555" i="2"/>
  <c r="H32" i="2"/>
  <c r="H68" i="2"/>
  <c r="H62" i="2"/>
  <c r="H100" i="2"/>
  <c r="H558" i="2"/>
  <c r="H151" i="2"/>
  <c r="H450" i="2"/>
  <c r="H504" i="2"/>
  <c r="H24" i="2"/>
  <c r="H122" i="2"/>
  <c r="H615" i="2"/>
  <c r="H131" i="2"/>
  <c r="H691" i="2"/>
  <c r="H79" i="2"/>
  <c r="H671" i="2"/>
  <c r="H89" i="2"/>
  <c r="H638" i="2"/>
  <c r="H132" i="2"/>
  <c r="H506" i="2"/>
  <c r="H264" i="2"/>
  <c r="H189" i="2"/>
  <c r="H321" i="2"/>
  <c r="H34" i="2"/>
  <c r="H467" i="2"/>
  <c r="H8" i="2"/>
  <c r="H159" i="2"/>
  <c r="H185" i="2"/>
  <c r="H306" i="2"/>
  <c r="H374" i="2"/>
  <c r="H701" i="2"/>
  <c r="H560" i="2"/>
  <c r="H72" i="2"/>
  <c r="H351" i="2"/>
  <c r="H259" i="2"/>
  <c r="H728" i="2"/>
  <c r="H484" i="2"/>
  <c r="H611" i="2"/>
  <c r="H177" i="2"/>
  <c r="H69" i="2"/>
  <c r="H102" i="2"/>
  <c r="H550" i="2"/>
  <c r="H133" i="2"/>
  <c r="H22" i="2"/>
  <c r="H438" i="2"/>
  <c r="H154" i="2"/>
  <c r="H501" i="2"/>
  <c r="H423" i="2"/>
  <c r="H85" i="2"/>
  <c r="H493" i="2"/>
  <c r="H4" i="2"/>
  <c r="H232" i="2"/>
  <c r="H59" i="2"/>
  <c r="H670" i="2"/>
  <c r="H559" i="2"/>
  <c r="H138" i="2"/>
  <c r="H135" i="2"/>
  <c r="H573" i="2"/>
  <c r="H15" i="2"/>
  <c r="H319" i="2"/>
  <c r="H568" i="2"/>
  <c r="H366" i="2"/>
  <c r="H11" i="2"/>
  <c r="H233" i="2"/>
  <c r="H476" i="2"/>
  <c r="H161" i="2"/>
  <c r="H697" i="2"/>
  <c r="H675" i="2"/>
  <c r="H694" i="2"/>
  <c r="H293" i="2"/>
  <c r="H141" i="2"/>
  <c r="H222" i="2"/>
  <c r="H551" i="2"/>
  <c r="H580" i="2"/>
  <c r="H23" i="2"/>
  <c r="H659" i="2"/>
  <c r="H439" i="2"/>
  <c r="H395" i="2"/>
  <c r="H115" i="2"/>
  <c r="H318" i="2"/>
  <c r="H663" i="2"/>
  <c r="H16" i="2"/>
  <c r="H296" i="2"/>
  <c r="H539" i="2"/>
  <c r="H217" i="2"/>
  <c r="H597" i="2"/>
  <c r="H36" i="2"/>
  <c r="H171" i="2"/>
  <c r="H488" i="2"/>
  <c r="H470" i="2"/>
  <c r="H74" i="2"/>
  <c r="H625" i="2"/>
  <c r="H178" i="2"/>
  <c r="H531" i="2"/>
  <c r="H210" i="2"/>
  <c r="H266" i="2"/>
  <c r="H48" i="2"/>
  <c r="H265" i="2"/>
  <c r="H165" i="2"/>
  <c r="H7" i="2"/>
  <c r="H116" i="2"/>
  <c r="H536" i="2"/>
  <c r="H734" i="2"/>
  <c r="H380" i="2"/>
  <c r="H195" i="2"/>
  <c r="H9" i="2"/>
  <c r="H682" i="2"/>
  <c r="H425" i="2"/>
  <c r="H117" i="2"/>
  <c r="H489" i="2"/>
  <c r="H498" i="2"/>
  <c r="H612" i="2"/>
  <c r="H698" i="2"/>
  <c r="H281" i="2"/>
  <c r="H61" i="2"/>
  <c r="H576" i="2"/>
  <c r="H664" i="2"/>
  <c r="H203" i="2"/>
  <c r="H147" i="2"/>
  <c r="H10" i="2"/>
  <c r="H361" i="2"/>
  <c r="H14" i="2"/>
  <c r="H199" i="2"/>
  <c r="H457" i="2"/>
  <c r="H547" i="2"/>
  <c r="H25" i="2"/>
  <c r="H106" i="2"/>
  <c r="H255" i="2"/>
  <c r="H658" i="2"/>
  <c r="H549" i="2"/>
  <c r="H267" i="2"/>
  <c r="H19" i="2"/>
  <c r="H272" i="2"/>
  <c r="H650" i="2"/>
  <c r="H226" i="2"/>
  <c r="H398" i="2"/>
  <c r="H460" i="2"/>
  <c r="H262" i="2"/>
  <c r="H430" i="2"/>
  <c r="H119" i="2"/>
  <c r="H412" i="2"/>
  <c r="H657" i="2"/>
  <c r="H80" i="2"/>
  <c r="H98" i="2"/>
  <c r="H479" i="2"/>
  <c r="H720" i="2"/>
  <c r="H246" i="2"/>
  <c r="H508" i="2"/>
  <c r="H234" i="2"/>
  <c r="H636" i="2"/>
  <c r="H21" i="2"/>
  <c r="H197" i="2"/>
  <c r="H727" i="2"/>
  <c r="H326" i="2"/>
  <c r="H252" i="2"/>
  <c r="H257" i="2"/>
  <c r="H661" i="2"/>
  <c r="H480" i="2"/>
  <c r="H577" i="2"/>
  <c r="H235" i="2"/>
  <c r="H578" i="2"/>
  <c r="H669" i="2"/>
  <c r="H337" i="2"/>
  <c r="H609" i="2"/>
  <c r="H357" i="2"/>
  <c r="H634" i="2"/>
  <c r="H120" i="2"/>
  <c r="H458" i="2"/>
  <c r="H333" i="2"/>
  <c r="H564" i="2"/>
  <c r="H239" i="2"/>
  <c r="H528" i="2"/>
  <c r="H57" i="2"/>
  <c r="H544" i="2"/>
  <c r="H77" i="2"/>
  <c r="H713" i="2"/>
  <c r="H330" i="2"/>
  <c r="H431" i="2"/>
  <c r="H81" i="2"/>
  <c r="H41" i="2"/>
  <c r="H719" i="2"/>
  <c r="H653" i="2"/>
  <c r="H616" i="2"/>
  <c r="H50" i="2"/>
  <c r="H250" i="2"/>
  <c r="H143" i="2"/>
  <c r="H716" i="2"/>
  <c r="H584" i="2"/>
  <c r="H574" i="2"/>
  <c r="H421" i="2"/>
  <c r="H435" i="2"/>
  <c r="H358" i="2"/>
  <c r="H606" i="2"/>
  <c r="H256" i="2"/>
  <c r="H18" i="2"/>
  <c r="H277" i="2"/>
  <c r="H355" i="2"/>
  <c r="H471" i="2"/>
  <c r="H672" i="2"/>
  <c r="H260" i="2"/>
  <c r="H524" i="2"/>
  <c r="H134" i="2"/>
  <c r="H359" i="2"/>
  <c r="H413" i="2"/>
  <c r="H525" i="2"/>
  <c r="H548" i="2"/>
  <c r="H592" i="2"/>
  <c r="H503" i="2"/>
  <c r="H261" i="2"/>
  <c r="H37" i="2"/>
  <c r="H181" i="2"/>
  <c r="H432" i="2"/>
  <c r="H214" i="2"/>
  <c r="H575" i="2"/>
  <c r="H129" i="2"/>
  <c r="H715" i="2"/>
  <c r="H88" i="2"/>
  <c r="H270" i="2"/>
  <c r="H714" i="2"/>
  <c r="H451" i="2"/>
  <c r="H90" i="2"/>
  <c r="H383" i="2"/>
  <c r="H344" i="2"/>
  <c r="H433" i="2"/>
  <c r="H542" i="2"/>
  <c r="H468" i="2"/>
  <c r="H721" i="2"/>
  <c r="H54" i="2"/>
  <c r="H642" i="2"/>
  <c r="H618" i="2"/>
  <c r="H405" i="2"/>
  <c r="H600" i="2"/>
  <c r="H603" i="2"/>
  <c r="H86" i="2"/>
  <c r="H368" i="2"/>
  <c r="H733" i="2"/>
  <c r="H515" i="2"/>
  <c r="H144" i="2"/>
  <c r="H571" i="2"/>
  <c r="H78" i="2"/>
  <c r="H157" i="2"/>
  <c r="H585" i="2"/>
  <c r="H172" i="2"/>
  <c r="H218" i="2"/>
  <c r="H534" i="2"/>
  <c r="H668" i="2"/>
  <c r="H648" i="2"/>
  <c r="H108" i="2"/>
  <c r="H532" i="2"/>
  <c r="H158" i="2"/>
  <c r="H533" i="2"/>
  <c r="H511" i="2"/>
  <c r="H64" i="2"/>
  <c r="H679" i="2"/>
  <c r="H363" i="2"/>
  <c r="H286" i="2"/>
  <c r="H275" i="2"/>
  <c r="H422" i="2"/>
  <c r="H310" i="2"/>
  <c r="H276" i="2"/>
  <c r="H71" i="2"/>
  <c r="H607" i="2"/>
  <c r="H581" i="2"/>
  <c r="H455" i="2"/>
  <c r="H483" i="2"/>
  <c r="H160" i="2"/>
  <c r="H448" i="2"/>
  <c r="H300" i="2"/>
  <c r="H494" i="2"/>
  <c r="H680" i="2"/>
  <c r="H649" i="2"/>
  <c r="H598" i="2"/>
  <c r="H630" i="2"/>
  <c r="H174" i="2"/>
  <c r="H314" i="2"/>
  <c r="H271" i="2"/>
  <c r="H70" i="2"/>
  <c r="H63" i="2"/>
  <c r="H710" i="2"/>
  <c r="H289" i="2"/>
  <c r="H535" i="2"/>
  <c r="H200" i="2"/>
  <c r="H142" i="2"/>
  <c r="H589" i="2"/>
  <c r="H654" i="2"/>
  <c r="H243" i="2"/>
  <c r="H627" i="2"/>
  <c r="H704" i="2"/>
  <c r="H415" i="2"/>
  <c r="H429" i="2"/>
  <c r="H695" i="2"/>
  <c r="H149" i="2"/>
  <c r="H224" i="2"/>
  <c r="H254" i="2"/>
  <c r="H718" i="2"/>
  <c r="H665" i="2"/>
  <c r="H282" i="2"/>
  <c r="H637" i="2"/>
  <c r="H342" i="2"/>
  <c r="H136" i="2"/>
  <c r="H586" i="2"/>
  <c r="H353" i="2"/>
  <c r="H601" i="2"/>
  <c r="H219" i="2"/>
  <c r="H605" i="2"/>
  <c r="H312" i="2"/>
  <c r="H529" i="2"/>
  <c r="H737" i="2"/>
  <c r="H409" i="2"/>
  <c r="H579" i="2"/>
  <c r="H419" i="2"/>
  <c r="H414" i="2"/>
  <c r="H730" i="2"/>
  <c r="H247" i="2"/>
  <c r="H633" i="2"/>
  <c r="H507" i="2"/>
  <c r="H182" i="2"/>
  <c r="H521" i="2"/>
  <c r="H594" i="2"/>
  <c r="H565" i="2"/>
  <c r="H107" i="2"/>
  <c r="H193" i="2"/>
  <c r="H236" i="2"/>
  <c r="H346" i="2"/>
  <c r="H212" i="2"/>
  <c r="H485" i="2"/>
  <c r="H204" i="2"/>
  <c r="H386" i="2"/>
  <c r="H706" i="2"/>
  <c r="H168" i="2"/>
  <c r="H645" i="2"/>
  <c r="H561" i="2"/>
  <c r="H569" i="2"/>
  <c r="H297" i="2"/>
  <c r="H540" i="2"/>
  <c r="H729" i="2"/>
  <c r="H339" i="2"/>
  <c r="H294" i="2"/>
  <c r="H707" i="2"/>
  <c r="H202" i="2"/>
  <c r="H461" i="2"/>
  <c r="H703" i="2"/>
  <c r="H153" i="2"/>
  <c r="H299" i="2"/>
  <c r="H452" i="2"/>
  <c r="H445" i="2"/>
  <c r="H582" i="2"/>
  <c r="H390" i="2"/>
  <c r="H392" i="2"/>
  <c r="H545" i="2"/>
  <c r="H557" i="2"/>
  <c r="H341" i="2"/>
  <c r="H570" i="2"/>
  <c r="H469" i="2"/>
  <c r="H184" i="2"/>
  <c r="H619" i="2"/>
  <c r="H369" i="2"/>
  <c r="H290" i="2"/>
  <c r="H684" i="2"/>
  <c r="H213" i="2"/>
  <c r="H332" i="2"/>
  <c r="H613" i="2"/>
  <c r="H688" i="2"/>
  <c r="H513" i="2"/>
  <c r="H686" i="2"/>
  <c r="H632" i="2"/>
  <c r="H735" i="2"/>
  <c r="H291" i="2"/>
  <c r="H685" i="2"/>
  <c r="H517" i="2"/>
  <c r="H666" i="2"/>
  <c r="H588" i="2"/>
  <c r="H656" i="2"/>
  <c r="H692" i="2"/>
  <c r="H519" i="2"/>
  <c r="H446" i="2"/>
  <c r="H726" i="2"/>
  <c r="H617" i="2"/>
  <c r="H465" i="2"/>
  <c r="H693" i="2"/>
  <c r="H725" i="2"/>
  <c r="H687" i="2"/>
  <c r="H643" i="2"/>
  <c r="H705" i="2"/>
  <c r="H702" i="2"/>
  <c r="H689" i="2"/>
  <c r="H723" i="2"/>
  <c r="H635" i="2"/>
  <c r="H708" i="2"/>
  <c r="H732" i="2"/>
  <c r="H738" i="2"/>
  <c r="J124" i="3" l="1"/>
  <c r="C28" i="3"/>
  <c r="C16" i="3"/>
  <c r="E102" i="3"/>
  <c r="C22" i="3"/>
  <c r="H91" i="3"/>
  <c r="D84" i="3"/>
  <c r="C17" i="3"/>
  <c r="J123" i="3"/>
  <c r="C19" i="3"/>
  <c r="K12" i="3"/>
  <c r="C61" i="3"/>
  <c r="C117" i="3"/>
  <c r="O92" i="3"/>
  <c r="J3" i="3"/>
  <c r="J49" i="3"/>
  <c r="G116" i="3"/>
  <c r="D56" i="3"/>
  <c r="F119" i="3"/>
  <c r="J92" i="3"/>
  <c r="M61" i="3"/>
  <c r="O47" i="3"/>
  <c r="D92" i="3"/>
  <c r="J25" i="3"/>
  <c r="D119" i="3"/>
  <c r="F4" i="3"/>
  <c r="L126" i="3"/>
  <c r="J103" i="3"/>
  <c r="J89" i="3"/>
  <c r="L50" i="3"/>
  <c r="K53" i="3"/>
  <c r="K29" i="3"/>
  <c r="D41" i="3"/>
  <c r="J63" i="3"/>
  <c r="D34" i="3"/>
  <c r="E84" i="3"/>
  <c r="H60" i="3"/>
  <c r="K42" i="3"/>
  <c r="J98" i="3"/>
  <c r="E92" i="3"/>
  <c r="K41" i="3"/>
  <c r="C114" i="3"/>
  <c r="J112" i="3"/>
  <c r="K52" i="3"/>
  <c r="E52" i="3"/>
  <c r="J105" i="3"/>
  <c r="K119" i="3"/>
  <c r="K18" i="3"/>
  <c r="L117" i="3"/>
  <c r="O14" i="3"/>
  <c r="C10" i="3"/>
  <c r="C63" i="3"/>
  <c r="C39" i="3"/>
  <c r="C115" i="3"/>
  <c r="C111" i="3"/>
  <c r="D48" i="3"/>
  <c r="E41" i="3"/>
  <c r="L125" i="3"/>
  <c r="S42" i="3"/>
  <c r="J50" i="3"/>
  <c r="J68" i="3"/>
  <c r="J90" i="3"/>
  <c r="M43" i="3"/>
  <c r="C64" i="3"/>
  <c r="C5" i="3"/>
  <c r="C54" i="3"/>
  <c r="C96" i="3"/>
  <c r="D64" i="3"/>
  <c r="E62" i="3"/>
  <c r="I26" i="3"/>
  <c r="N54" i="3"/>
  <c r="L24" i="3"/>
  <c r="C47" i="3"/>
  <c r="C3" i="3"/>
  <c r="D60" i="3"/>
  <c r="F111" i="3"/>
  <c r="S17" i="3"/>
  <c r="C79" i="3"/>
  <c r="H117" i="3"/>
  <c r="C29" i="3"/>
  <c r="G103" i="3"/>
  <c r="L39" i="3"/>
  <c r="C49" i="3"/>
  <c r="M74" i="3"/>
  <c r="M68" i="3"/>
  <c r="F89" i="3"/>
  <c r="H54" i="3"/>
  <c r="C82" i="3"/>
  <c r="C75" i="3"/>
  <c r="D126" i="3"/>
  <c r="D3" i="3"/>
  <c r="D46" i="3"/>
  <c r="E117" i="3"/>
  <c r="E3" i="3"/>
  <c r="E64" i="3"/>
  <c r="F84" i="3"/>
  <c r="G84" i="3"/>
  <c r="H50" i="3"/>
  <c r="I28" i="3"/>
  <c r="C126" i="3"/>
  <c r="C89" i="3"/>
  <c r="D125" i="3"/>
  <c r="D95" i="3"/>
  <c r="D75" i="3"/>
  <c r="D5" i="3"/>
  <c r="E74" i="3"/>
  <c r="E75" i="3"/>
  <c r="E18" i="3"/>
  <c r="G52" i="3"/>
  <c r="H92" i="3"/>
  <c r="I4" i="3"/>
  <c r="C42" i="3"/>
  <c r="C13" i="3"/>
  <c r="K106" i="3"/>
  <c r="C125" i="3"/>
  <c r="C53" i="3"/>
  <c r="C68" i="3"/>
  <c r="D124" i="3"/>
  <c r="D89" i="3"/>
  <c r="D39" i="3"/>
  <c r="D22" i="3"/>
  <c r="E116" i="3"/>
  <c r="E12" i="3"/>
  <c r="E22" i="3"/>
  <c r="F75" i="3"/>
  <c r="L40" i="3"/>
  <c r="C124" i="3"/>
  <c r="C24" i="3"/>
  <c r="C7" i="3"/>
  <c r="D104" i="3"/>
  <c r="D54" i="3"/>
  <c r="D43" i="3"/>
  <c r="D68" i="3"/>
  <c r="E125" i="3"/>
  <c r="E43" i="3"/>
  <c r="E14" i="3"/>
  <c r="G53" i="3"/>
  <c r="H63" i="3"/>
  <c r="C120" i="3"/>
  <c r="C46" i="3"/>
  <c r="E39" i="3"/>
  <c r="J102" i="3"/>
  <c r="D117" i="3"/>
  <c r="E68" i="3"/>
  <c r="J74" i="3"/>
  <c r="C27" i="3"/>
  <c r="D63" i="3"/>
  <c r="G31" i="3"/>
  <c r="C85" i="3"/>
  <c r="D28" i="3"/>
  <c r="D53" i="3"/>
  <c r="E124" i="3"/>
  <c r="E54" i="3"/>
  <c r="E24" i="3"/>
  <c r="F53" i="3"/>
  <c r="G61" i="3"/>
  <c r="H39" i="3"/>
  <c r="P104" i="3"/>
  <c r="K17" i="3"/>
  <c r="C105" i="3"/>
  <c r="D29" i="3"/>
  <c r="C67" i="3"/>
  <c r="K57" i="3"/>
  <c r="C103" i="3"/>
  <c r="C50" i="3"/>
  <c r="C83" i="3"/>
  <c r="D103" i="3"/>
  <c r="D4" i="3"/>
  <c r="D24" i="3"/>
  <c r="D25" i="3"/>
  <c r="E123" i="3"/>
  <c r="E28" i="3"/>
  <c r="E61" i="3"/>
  <c r="F126" i="3"/>
  <c r="G18" i="3"/>
  <c r="H68" i="3"/>
  <c r="I60" i="3"/>
  <c r="Q31" i="3"/>
  <c r="D105" i="3"/>
  <c r="J84" i="3"/>
  <c r="D49" i="3"/>
  <c r="I74" i="3"/>
  <c r="D74" i="3"/>
  <c r="J91" i="3"/>
  <c r="N45" i="3"/>
  <c r="C98" i="3"/>
  <c r="C92" i="3"/>
  <c r="C77" i="3"/>
  <c r="C60" i="3"/>
  <c r="D98" i="3"/>
  <c r="D61" i="3"/>
  <c r="E104" i="3"/>
  <c r="E31" i="3"/>
  <c r="E71" i="3"/>
  <c r="G22" i="3"/>
  <c r="H17" i="3"/>
  <c r="Q92" i="3"/>
  <c r="H74" i="3"/>
  <c r="C74" i="3"/>
  <c r="D42" i="3"/>
  <c r="E17" i="3"/>
  <c r="C70" i="3"/>
  <c r="C78" i="3"/>
  <c r="C69" i="3"/>
  <c r="C102" i="3"/>
  <c r="C84" i="3"/>
  <c r="C58" i="3"/>
  <c r="D102" i="3"/>
  <c r="D50" i="3"/>
  <c r="D17" i="3"/>
  <c r="E98" i="3"/>
  <c r="E57" i="3"/>
  <c r="F102" i="3"/>
  <c r="G14" i="3"/>
  <c r="H64" i="3"/>
  <c r="D23" i="3"/>
  <c r="E13" i="3"/>
  <c r="F6" i="3"/>
  <c r="H66" i="3"/>
  <c r="I110" i="3"/>
  <c r="N110" i="3"/>
  <c r="U99" i="3"/>
  <c r="T99" i="3"/>
  <c r="V99" i="3"/>
  <c r="P99" i="3"/>
  <c r="S99" i="3"/>
  <c r="R99" i="3"/>
  <c r="M99" i="3"/>
  <c r="O99" i="3"/>
  <c r="L99" i="3"/>
  <c r="Q99" i="3"/>
  <c r="N99" i="3"/>
  <c r="F99" i="3"/>
  <c r="K99" i="3"/>
  <c r="H99" i="3"/>
  <c r="I99" i="3"/>
  <c r="G99" i="3"/>
  <c r="D99" i="3"/>
  <c r="J99" i="3"/>
  <c r="U109" i="3"/>
  <c r="T109" i="3"/>
  <c r="V109" i="3"/>
  <c r="P109" i="3"/>
  <c r="R109" i="3"/>
  <c r="M109" i="3"/>
  <c r="N109" i="3"/>
  <c r="L109" i="3"/>
  <c r="O109" i="3"/>
  <c r="S109" i="3"/>
  <c r="Q109" i="3"/>
  <c r="K109" i="3"/>
  <c r="F109" i="3"/>
  <c r="H109" i="3"/>
  <c r="D109" i="3"/>
  <c r="J109" i="3"/>
  <c r="U88" i="3"/>
  <c r="T88" i="3"/>
  <c r="V88" i="3"/>
  <c r="P88" i="3"/>
  <c r="R88" i="3"/>
  <c r="S88" i="3"/>
  <c r="M88" i="3"/>
  <c r="L88" i="3"/>
  <c r="O88" i="3"/>
  <c r="N88" i="3"/>
  <c r="K88" i="3"/>
  <c r="F88" i="3"/>
  <c r="H88" i="3"/>
  <c r="Q88" i="3"/>
  <c r="D88" i="3"/>
  <c r="J88" i="3"/>
  <c r="I88" i="3"/>
  <c r="U83" i="3"/>
  <c r="T83" i="3"/>
  <c r="V83" i="3"/>
  <c r="P83" i="3"/>
  <c r="S83" i="3"/>
  <c r="R83" i="3"/>
  <c r="M83" i="3"/>
  <c r="O83" i="3"/>
  <c r="Q83" i="3"/>
  <c r="N83" i="3"/>
  <c r="L83" i="3"/>
  <c r="J83" i="3"/>
  <c r="F83" i="3"/>
  <c r="H83" i="3"/>
  <c r="D83" i="3"/>
  <c r="I83" i="3"/>
  <c r="K83" i="3"/>
  <c r="G83" i="3"/>
  <c r="U51" i="3"/>
  <c r="T51" i="3"/>
  <c r="V51" i="3"/>
  <c r="S51" i="3"/>
  <c r="P51" i="3"/>
  <c r="R51" i="3"/>
  <c r="N51" i="3"/>
  <c r="M51" i="3"/>
  <c r="Q51" i="3"/>
  <c r="J51" i="3"/>
  <c r="L51" i="3"/>
  <c r="O51" i="3"/>
  <c r="F51" i="3"/>
  <c r="H51" i="3"/>
  <c r="K51" i="3"/>
  <c r="E51" i="3"/>
  <c r="D51" i="3"/>
  <c r="I51" i="3"/>
  <c r="G51" i="3"/>
  <c r="C51" i="3"/>
  <c r="E115" i="3"/>
  <c r="E8" i="3"/>
  <c r="H122" i="3"/>
  <c r="I122" i="3"/>
  <c r="N122" i="3"/>
  <c r="T114" i="3"/>
  <c r="V114" i="3"/>
  <c r="P114" i="3"/>
  <c r="U114" i="3"/>
  <c r="S114" i="3"/>
  <c r="L114" i="3"/>
  <c r="K114" i="3"/>
  <c r="H114" i="3"/>
  <c r="O114" i="3"/>
  <c r="J114" i="3"/>
  <c r="N114" i="3"/>
  <c r="Q114" i="3"/>
  <c r="G114" i="3"/>
  <c r="D114" i="3"/>
  <c r="R114" i="3"/>
  <c r="F114" i="3"/>
  <c r="E114" i="3"/>
  <c r="T120" i="3"/>
  <c r="V120" i="3"/>
  <c r="U120" i="3"/>
  <c r="P120" i="3"/>
  <c r="R120" i="3"/>
  <c r="N120" i="3"/>
  <c r="L120" i="3"/>
  <c r="S120" i="3"/>
  <c r="M120" i="3"/>
  <c r="O120" i="3"/>
  <c r="Q120" i="3"/>
  <c r="H120" i="3"/>
  <c r="J120" i="3"/>
  <c r="K120" i="3"/>
  <c r="D120" i="3"/>
  <c r="I120" i="3"/>
  <c r="G120" i="3"/>
  <c r="E120" i="3"/>
  <c r="T81" i="3"/>
  <c r="V81" i="3"/>
  <c r="S81" i="3"/>
  <c r="P81" i="3"/>
  <c r="U81" i="3"/>
  <c r="N81" i="3"/>
  <c r="L81" i="3"/>
  <c r="Q81" i="3"/>
  <c r="R81" i="3"/>
  <c r="H81" i="3"/>
  <c r="J81" i="3"/>
  <c r="D81" i="3"/>
  <c r="F81" i="3"/>
  <c r="M81" i="3"/>
  <c r="O81" i="3"/>
  <c r="K81" i="3"/>
  <c r="E81" i="3"/>
  <c r="T87" i="3"/>
  <c r="V87" i="3"/>
  <c r="P87" i="3"/>
  <c r="U87" i="3"/>
  <c r="Q87" i="3"/>
  <c r="S87" i="3"/>
  <c r="L87" i="3"/>
  <c r="N87" i="3"/>
  <c r="R87" i="3"/>
  <c r="M87" i="3"/>
  <c r="H87" i="3"/>
  <c r="J87" i="3"/>
  <c r="D87" i="3"/>
  <c r="I87" i="3"/>
  <c r="K87" i="3"/>
  <c r="G87" i="3"/>
  <c r="O87" i="3"/>
  <c r="F87" i="3"/>
  <c r="E87" i="3"/>
  <c r="T107" i="3"/>
  <c r="V107" i="3"/>
  <c r="U107" i="3"/>
  <c r="P107" i="3"/>
  <c r="R107" i="3"/>
  <c r="L107" i="3"/>
  <c r="Q107" i="3"/>
  <c r="S107" i="3"/>
  <c r="O107" i="3"/>
  <c r="H107" i="3"/>
  <c r="N107" i="3"/>
  <c r="M107" i="3"/>
  <c r="K107" i="3"/>
  <c r="D107" i="3"/>
  <c r="J107" i="3"/>
  <c r="I107" i="3"/>
  <c r="G107" i="3"/>
  <c r="E107" i="3"/>
  <c r="T37" i="3"/>
  <c r="V37" i="3"/>
  <c r="S37" i="3"/>
  <c r="P37" i="3"/>
  <c r="N37" i="3"/>
  <c r="L37" i="3"/>
  <c r="Q37" i="3"/>
  <c r="M37" i="3"/>
  <c r="O37" i="3"/>
  <c r="H37" i="3"/>
  <c r="K37" i="3"/>
  <c r="I37" i="3"/>
  <c r="G37" i="3"/>
  <c r="D37" i="3"/>
  <c r="J37" i="3"/>
  <c r="R37" i="3"/>
  <c r="F37" i="3"/>
  <c r="U37" i="3"/>
  <c r="E37" i="3"/>
  <c r="T77" i="3"/>
  <c r="V77" i="3"/>
  <c r="P77" i="3"/>
  <c r="U77" i="3"/>
  <c r="S77" i="3"/>
  <c r="R77" i="3"/>
  <c r="Q77" i="3"/>
  <c r="N77" i="3"/>
  <c r="L77" i="3"/>
  <c r="H77" i="3"/>
  <c r="D77" i="3"/>
  <c r="O77" i="3"/>
  <c r="I77" i="3"/>
  <c r="K77" i="3"/>
  <c r="G77" i="3"/>
  <c r="M77" i="3"/>
  <c r="F77" i="3"/>
  <c r="E77" i="3"/>
  <c r="J77" i="3"/>
  <c r="T26" i="3"/>
  <c r="V26" i="3"/>
  <c r="U26" i="3"/>
  <c r="P26" i="3"/>
  <c r="L26" i="3"/>
  <c r="N26" i="3"/>
  <c r="S26" i="3"/>
  <c r="M26" i="3"/>
  <c r="Q26" i="3"/>
  <c r="H26" i="3"/>
  <c r="K26" i="3"/>
  <c r="J26" i="3"/>
  <c r="O26" i="3"/>
  <c r="R26" i="3"/>
  <c r="F26" i="3"/>
  <c r="D26" i="3"/>
  <c r="T33" i="3"/>
  <c r="V33" i="3"/>
  <c r="S33" i="3"/>
  <c r="P33" i="3"/>
  <c r="Q33" i="3"/>
  <c r="R33" i="3"/>
  <c r="U33" i="3"/>
  <c r="L33" i="3"/>
  <c r="N33" i="3"/>
  <c r="M33" i="3"/>
  <c r="O33" i="3"/>
  <c r="H33" i="3"/>
  <c r="J33" i="3"/>
  <c r="K33" i="3"/>
  <c r="E33" i="3"/>
  <c r="D33" i="3"/>
  <c r="I33" i="3"/>
  <c r="G33" i="3"/>
  <c r="F33" i="3"/>
  <c r="T47" i="3"/>
  <c r="V47" i="3"/>
  <c r="P47" i="3"/>
  <c r="R47" i="3"/>
  <c r="U47" i="3"/>
  <c r="S47" i="3"/>
  <c r="N47" i="3"/>
  <c r="L47" i="3"/>
  <c r="M47" i="3"/>
  <c r="H47" i="3"/>
  <c r="K47" i="3"/>
  <c r="D47" i="3"/>
  <c r="E47" i="3"/>
  <c r="Q47" i="3"/>
  <c r="J47" i="3"/>
  <c r="I47" i="3"/>
  <c r="C33" i="3"/>
  <c r="H78" i="3"/>
  <c r="N38" i="3"/>
  <c r="U82" i="3"/>
  <c r="T82" i="3"/>
  <c r="V82" i="3"/>
  <c r="P82" i="3"/>
  <c r="R82" i="3"/>
  <c r="S82" i="3"/>
  <c r="M82" i="3"/>
  <c r="Q82" i="3"/>
  <c r="L82" i="3"/>
  <c r="O82" i="3"/>
  <c r="F82" i="3"/>
  <c r="N82" i="3"/>
  <c r="H82" i="3"/>
  <c r="J82" i="3"/>
  <c r="D82" i="3"/>
  <c r="I82" i="3"/>
  <c r="G82" i="3"/>
  <c r="U115" i="3"/>
  <c r="T115" i="3"/>
  <c r="V115" i="3"/>
  <c r="P115" i="3"/>
  <c r="S115" i="3"/>
  <c r="R115" i="3"/>
  <c r="M115" i="3"/>
  <c r="Q115" i="3"/>
  <c r="O115" i="3"/>
  <c r="L115" i="3"/>
  <c r="F115" i="3"/>
  <c r="H115" i="3"/>
  <c r="N115" i="3"/>
  <c r="J115" i="3"/>
  <c r="D115" i="3"/>
  <c r="I115" i="3"/>
  <c r="G115" i="3"/>
  <c r="K115" i="3"/>
  <c r="U59" i="3"/>
  <c r="T59" i="3"/>
  <c r="V59" i="3"/>
  <c r="P59" i="3"/>
  <c r="R59" i="3"/>
  <c r="M59" i="3"/>
  <c r="L59" i="3"/>
  <c r="Q59" i="3"/>
  <c r="O59" i="3"/>
  <c r="N59" i="3"/>
  <c r="F59" i="3"/>
  <c r="H59" i="3"/>
  <c r="K59" i="3"/>
  <c r="S59" i="3"/>
  <c r="I59" i="3"/>
  <c r="G59" i="3"/>
  <c r="D59" i="3"/>
  <c r="J59" i="3"/>
  <c r="U62" i="3"/>
  <c r="T62" i="3"/>
  <c r="V62" i="3"/>
  <c r="P62" i="3"/>
  <c r="R62" i="3"/>
  <c r="S62" i="3"/>
  <c r="M62" i="3"/>
  <c r="L62" i="3"/>
  <c r="O62" i="3"/>
  <c r="Q62" i="3"/>
  <c r="F62" i="3"/>
  <c r="H62" i="3"/>
  <c r="N62" i="3"/>
  <c r="K62" i="3"/>
  <c r="J62" i="3"/>
  <c r="G62" i="3"/>
  <c r="D62" i="3"/>
  <c r="U15" i="3"/>
  <c r="T15" i="3"/>
  <c r="V15" i="3"/>
  <c r="P15" i="3"/>
  <c r="R15" i="3"/>
  <c r="M15" i="3"/>
  <c r="O15" i="3"/>
  <c r="J15" i="3"/>
  <c r="N15" i="3"/>
  <c r="S15" i="3"/>
  <c r="L15" i="3"/>
  <c r="Q15" i="3"/>
  <c r="F15" i="3"/>
  <c r="H15" i="3"/>
  <c r="K15" i="3"/>
  <c r="D15" i="3"/>
  <c r="E15" i="3"/>
  <c r="E101" i="3"/>
  <c r="F86" i="3"/>
  <c r="T110" i="3"/>
  <c r="V110" i="3"/>
  <c r="S110" i="3"/>
  <c r="R110" i="3"/>
  <c r="U110" i="3"/>
  <c r="O110" i="3"/>
  <c r="L110" i="3"/>
  <c r="P110" i="3"/>
  <c r="F110" i="3"/>
  <c r="K110" i="3"/>
  <c r="H110" i="3"/>
  <c r="J110" i="3"/>
  <c r="Q110" i="3"/>
  <c r="M110" i="3"/>
  <c r="T13" i="3"/>
  <c r="V13" i="3"/>
  <c r="U13" i="3"/>
  <c r="R13" i="3"/>
  <c r="O13" i="3"/>
  <c r="N13" i="3"/>
  <c r="Q13" i="3"/>
  <c r="L13" i="3"/>
  <c r="S13" i="3"/>
  <c r="F13" i="3"/>
  <c r="H13" i="3"/>
  <c r="J13" i="3"/>
  <c r="P13" i="3"/>
  <c r="I13" i="3"/>
  <c r="G13" i="3"/>
  <c r="T96" i="3"/>
  <c r="V96" i="3"/>
  <c r="S96" i="3"/>
  <c r="R96" i="3"/>
  <c r="O96" i="3"/>
  <c r="P96" i="3"/>
  <c r="U96" i="3"/>
  <c r="N96" i="3"/>
  <c r="L96" i="3"/>
  <c r="Q96" i="3"/>
  <c r="K96" i="3"/>
  <c r="F96" i="3"/>
  <c r="H96" i="3"/>
  <c r="J96" i="3"/>
  <c r="M96" i="3"/>
  <c r="I96" i="3"/>
  <c r="T85" i="3"/>
  <c r="V85" i="3"/>
  <c r="S85" i="3"/>
  <c r="R85" i="3"/>
  <c r="U85" i="3"/>
  <c r="O85" i="3"/>
  <c r="J85" i="3"/>
  <c r="L85" i="3"/>
  <c r="P85" i="3"/>
  <c r="Q85" i="3"/>
  <c r="F85" i="3"/>
  <c r="H85" i="3"/>
  <c r="K85" i="3"/>
  <c r="I85" i="3"/>
  <c r="G85" i="3"/>
  <c r="M85" i="3"/>
  <c r="N85" i="3"/>
  <c r="T10" i="3"/>
  <c r="V10" i="3"/>
  <c r="U10" i="3"/>
  <c r="R10" i="3"/>
  <c r="O10" i="3"/>
  <c r="J10" i="3"/>
  <c r="L10" i="3"/>
  <c r="Q10" i="3"/>
  <c r="S10" i="3"/>
  <c r="F10" i="3"/>
  <c r="H10" i="3"/>
  <c r="N10" i="3"/>
  <c r="M10" i="3"/>
  <c r="K10" i="3"/>
  <c r="P10" i="3"/>
  <c r="I10" i="3"/>
  <c r="G10" i="3"/>
  <c r="T16" i="3"/>
  <c r="V16" i="3"/>
  <c r="S16" i="3"/>
  <c r="R16" i="3"/>
  <c r="O16" i="3"/>
  <c r="P16" i="3"/>
  <c r="N16" i="3"/>
  <c r="J16" i="3"/>
  <c r="L16" i="3"/>
  <c r="F16" i="3"/>
  <c r="H16" i="3"/>
  <c r="K16" i="3"/>
  <c r="U16" i="3"/>
  <c r="M16" i="3"/>
  <c r="G16" i="3"/>
  <c r="Q16" i="3"/>
  <c r="T58" i="3"/>
  <c r="V58" i="3"/>
  <c r="S58" i="3"/>
  <c r="R58" i="3"/>
  <c r="U58" i="3"/>
  <c r="O58" i="3"/>
  <c r="J58" i="3"/>
  <c r="N58" i="3"/>
  <c r="L58" i="3"/>
  <c r="P58" i="3"/>
  <c r="F58" i="3"/>
  <c r="H58" i="3"/>
  <c r="Q58" i="3"/>
  <c r="M58" i="3"/>
  <c r="I58" i="3"/>
  <c r="K58" i="3"/>
  <c r="G58" i="3"/>
  <c r="T9" i="3"/>
  <c r="V9" i="3"/>
  <c r="U9" i="3"/>
  <c r="R9" i="3"/>
  <c r="O9" i="3"/>
  <c r="J9" i="3"/>
  <c r="L9" i="3"/>
  <c r="Q9" i="3"/>
  <c r="S9" i="3"/>
  <c r="F9" i="3"/>
  <c r="P9" i="3"/>
  <c r="H9" i="3"/>
  <c r="K9" i="3"/>
  <c r="N9" i="3"/>
  <c r="E9" i="3"/>
  <c r="M9" i="3"/>
  <c r="T106" i="3"/>
  <c r="V106" i="3"/>
  <c r="S106" i="3"/>
  <c r="R106" i="3"/>
  <c r="O106" i="3"/>
  <c r="Q106" i="3"/>
  <c r="J106" i="3"/>
  <c r="U106" i="3"/>
  <c r="L106" i="3"/>
  <c r="F106" i="3"/>
  <c r="N106" i="3"/>
  <c r="H106" i="3"/>
  <c r="E106" i="3"/>
  <c r="D106" i="3"/>
  <c r="I106" i="3"/>
  <c r="P106" i="3"/>
  <c r="M106" i="3"/>
  <c r="G106" i="3"/>
  <c r="T11" i="3"/>
  <c r="V11" i="3"/>
  <c r="U11" i="3"/>
  <c r="S11" i="3"/>
  <c r="O11" i="3"/>
  <c r="J11" i="3"/>
  <c r="L11" i="3"/>
  <c r="Q11" i="3"/>
  <c r="P11" i="3"/>
  <c r="F11" i="3"/>
  <c r="M11" i="3"/>
  <c r="H11" i="3"/>
  <c r="K11" i="3"/>
  <c r="R11" i="3"/>
  <c r="E11" i="3"/>
  <c r="N11" i="3"/>
  <c r="D11" i="3"/>
  <c r="I11" i="3"/>
  <c r="G11" i="3"/>
  <c r="C100" i="3"/>
  <c r="C87" i="3"/>
  <c r="C106" i="3"/>
  <c r="D13" i="3"/>
  <c r="D10" i="3"/>
  <c r="D78" i="3"/>
  <c r="D9" i="3"/>
  <c r="E16" i="3"/>
  <c r="F120" i="3"/>
  <c r="G122" i="3"/>
  <c r="I109" i="3"/>
  <c r="J78" i="3"/>
  <c r="V80" i="3"/>
  <c r="S80" i="3"/>
  <c r="R80" i="3"/>
  <c r="O80" i="3"/>
  <c r="U80" i="3"/>
  <c r="Q80" i="3"/>
  <c r="K80" i="3"/>
  <c r="P80" i="3"/>
  <c r="J80" i="3"/>
  <c r="M80" i="3"/>
  <c r="T80" i="3"/>
  <c r="F80" i="3"/>
  <c r="C80" i="3"/>
  <c r="I80" i="3"/>
  <c r="G80" i="3"/>
  <c r="N80" i="3"/>
  <c r="V23" i="3"/>
  <c r="S23" i="3"/>
  <c r="R23" i="3"/>
  <c r="T23" i="3"/>
  <c r="O23" i="3"/>
  <c r="J23" i="3"/>
  <c r="U23" i="3"/>
  <c r="K23" i="3"/>
  <c r="P23" i="3"/>
  <c r="N23" i="3"/>
  <c r="Q23" i="3"/>
  <c r="H23" i="3"/>
  <c r="L23" i="3"/>
  <c r="F23" i="3"/>
  <c r="C23" i="3"/>
  <c r="E23" i="3"/>
  <c r="T72" i="3"/>
  <c r="V72" i="3"/>
  <c r="S72" i="3"/>
  <c r="P72" i="3"/>
  <c r="R72" i="3"/>
  <c r="O72" i="3"/>
  <c r="J72" i="3"/>
  <c r="U72" i="3"/>
  <c r="K72" i="3"/>
  <c r="Q72" i="3"/>
  <c r="N72" i="3"/>
  <c r="M72" i="3"/>
  <c r="E72" i="3"/>
  <c r="I72" i="3"/>
  <c r="G72" i="3"/>
  <c r="H72" i="3"/>
  <c r="C72" i="3"/>
  <c r="L72" i="3"/>
  <c r="F72" i="3"/>
  <c r="C59" i="3"/>
  <c r="D101" i="3"/>
  <c r="D8" i="3"/>
  <c r="E99" i="3"/>
  <c r="H8" i="3"/>
  <c r="L80" i="3"/>
  <c r="C99" i="3"/>
  <c r="C37" i="3"/>
  <c r="E110" i="3"/>
  <c r="F78" i="3"/>
  <c r="G26" i="3"/>
  <c r="H36" i="3"/>
  <c r="I15" i="3"/>
  <c r="E109" i="3"/>
  <c r="G109" i="3"/>
  <c r="G9" i="3"/>
  <c r="K82" i="3"/>
  <c r="V122" i="3"/>
  <c r="S122" i="3"/>
  <c r="R122" i="3"/>
  <c r="O122" i="3"/>
  <c r="T122" i="3"/>
  <c r="U122" i="3"/>
  <c r="P122" i="3"/>
  <c r="Q122" i="3"/>
  <c r="K122" i="3"/>
  <c r="J122" i="3"/>
  <c r="M122" i="3"/>
  <c r="C122" i="3"/>
  <c r="L122" i="3"/>
  <c r="F122" i="3"/>
  <c r="V35" i="3"/>
  <c r="S35" i="3"/>
  <c r="R35" i="3"/>
  <c r="T35" i="3"/>
  <c r="O35" i="3"/>
  <c r="P35" i="3"/>
  <c r="N35" i="3"/>
  <c r="K35" i="3"/>
  <c r="U35" i="3"/>
  <c r="Q35" i="3"/>
  <c r="J35" i="3"/>
  <c r="I35" i="3"/>
  <c r="G35" i="3"/>
  <c r="C35" i="3"/>
  <c r="H35" i="3"/>
  <c r="M35" i="3"/>
  <c r="F35" i="3"/>
  <c r="L35" i="3"/>
  <c r="T40" i="3"/>
  <c r="V40" i="3"/>
  <c r="S40" i="3"/>
  <c r="P40" i="3"/>
  <c r="R40" i="3"/>
  <c r="O40" i="3"/>
  <c r="J40" i="3"/>
  <c r="Q40" i="3"/>
  <c r="U40" i="3"/>
  <c r="K40" i="3"/>
  <c r="M40" i="3"/>
  <c r="N40" i="3"/>
  <c r="I40" i="3"/>
  <c r="G40" i="3"/>
  <c r="C40" i="3"/>
  <c r="H40" i="3"/>
  <c r="E40" i="3"/>
  <c r="F40" i="3"/>
  <c r="T118" i="3"/>
  <c r="V118" i="3"/>
  <c r="S118" i="3"/>
  <c r="U118" i="3"/>
  <c r="R118" i="3"/>
  <c r="O118" i="3"/>
  <c r="Q118" i="3"/>
  <c r="L118" i="3"/>
  <c r="P118" i="3"/>
  <c r="M118" i="3"/>
  <c r="N118" i="3"/>
  <c r="G118" i="3"/>
  <c r="K118" i="3"/>
  <c r="I118" i="3"/>
  <c r="J118" i="3"/>
  <c r="C118" i="3"/>
  <c r="H118" i="3"/>
  <c r="E118" i="3"/>
  <c r="F118" i="3"/>
  <c r="T108" i="3"/>
  <c r="V108" i="3"/>
  <c r="S108" i="3"/>
  <c r="U108" i="3"/>
  <c r="R108" i="3"/>
  <c r="O108" i="3"/>
  <c r="Q108" i="3"/>
  <c r="L108" i="3"/>
  <c r="P108" i="3"/>
  <c r="N108" i="3"/>
  <c r="M108" i="3"/>
  <c r="J108" i="3"/>
  <c r="K108" i="3"/>
  <c r="G108" i="3"/>
  <c r="H108" i="3"/>
  <c r="C108" i="3"/>
  <c r="F108" i="3"/>
  <c r="E108" i="3"/>
  <c r="T66" i="3"/>
  <c r="V66" i="3"/>
  <c r="S66" i="3"/>
  <c r="U66" i="3"/>
  <c r="R66" i="3"/>
  <c r="O66" i="3"/>
  <c r="Q66" i="3"/>
  <c r="L66" i="3"/>
  <c r="K66" i="3"/>
  <c r="M66" i="3"/>
  <c r="G66" i="3"/>
  <c r="J66" i="3"/>
  <c r="F66" i="3"/>
  <c r="C66" i="3"/>
  <c r="E66" i="3"/>
  <c r="P66" i="3"/>
  <c r="N66" i="3"/>
  <c r="I66" i="3"/>
  <c r="T48" i="3"/>
  <c r="V48" i="3"/>
  <c r="S48" i="3"/>
  <c r="U48" i="3"/>
  <c r="R48" i="3"/>
  <c r="O48" i="3"/>
  <c r="Q48" i="3"/>
  <c r="P48" i="3"/>
  <c r="L48" i="3"/>
  <c r="K48" i="3"/>
  <c r="N48" i="3"/>
  <c r="M48" i="3"/>
  <c r="E48" i="3"/>
  <c r="G48" i="3"/>
  <c r="H48" i="3"/>
  <c r="C48" i="3"/>
  <c r="F48" i="3"/>
  <c r="J48" i="3"/>
  <c r="C62" i="3"/>
  <c r="V121" i="3"/>
  <c r="U121" i="3"/>
  <c r="O121" i="3"/>
  <c r="T121" i="3"/>
  <c r="P121" i="3"/>
  <c r="S121" i="3"/>
  <c r="K121" i="3"/>
  <c r="N121" i="3"/>
  <c r="J121" i="3"/>
  <c r="M121" i="3"/>
  <c r="G121" i="3"/>
  <c r="Q121" i="3"/>
  <c r="I121" i="3"/>
  <c r="C121" i="3"/>
  <c r="L121" i="3"/>
  <c r="F121" i="3"/>
  <c r="E121" i="3"/>
  <c r="R121" i="3"/>
  <c r="D121" i="3"/>
  <c r="V97" i="3"/>
  <c r="U97" i="3"/>
  <c r="T97" i="3"/>
  <c r="O97" i="3"/>
  <c r="S97" i="3"/>
  <c r="P97" i="3"/>
  <c r="K97" i="3"/>
  <c r="R97" i="3"/>
  <c r="Q97" i="3"/>
  <c r="L97" i="3"/>
  <c r="J97" i="3"/>
  <c r="N97" i="3"/>
  <c r="G97" i="3"/>
  <c r="I97" i="3"/>
  <c r="M97" i="3"/>
  <c r="C97" i="3"/>
  <c r="H97" i="3"/>
  <c r="E97" i="3"/>
  <c r="F97" i="3"/>
  <c r="D97" i="3"/>
  <c r="V65" i="3"/>
  <c r="U65" i="3"/>
  <c r="O65" i="3"/>
  <c r="R65" i="3"/>
  <c r="Q65" i="3"/>
  <c r="K65" i="3"/>
  <c r="T65" i="3"/>
  <c r="N65" i="3"/>
  <c r="S65" i="3"/>
  <c r="J65" i="3"/>
  <c r="P65" i="3"/>
  <c r="M65" i="3"/>
  <c r="G65" i="3"/>
  <c r="I65" i="3"/>
  <c r="C65" i="3"/>
  <c r="E65" i="3"/>
  <c r="H65" i="3"/>
  <c r="D65" i="3"/>
  <c r="L65" i="3"/>
  <c r="V90" i="3"/>
  <c r="U90" i="3"/>
  <c r="T90" i="3"/>
  <c r="O90" i="3"/>
  <c r="P90" i="3"/>
  <c r="S90" i="3"/>
  <c r="K90" i="3"/>
  <c r="L90" i="3"/>
  <c r="R90" i="3"/>
  <c r="G90" i="3"/>
  <c r="I90" i="3"/>
  <c r="M90" i="3"/>
  <c r="Q90" i="3"/>
  <c r="H90" i="3"/>
  <c r="C90" i="3"/>
  <c r="F90" i="3"/>
  <c r="E90" i="3"/>
  <c r="N90" i="3"/>
  <c r="D90" i="3"/>
  <c r="V76" i="3"/>
  <c r="U76" i="3"/>
  <c r="O76" i="3"/>
  <c r="S76" i="3"/>
  <c r="T76" i="3"/>
  <c r="R76" i="3"/>
  <c r="P76" i="3"/>
  <c r="K76" i="3"/>
  <c r="N76" i="3"/>
  <c r="M76" i="3"/>
  <c r="G76" i="3"/>
  <c r="J76" i="3"/>
  <c r="I76" i="3"/>
  <c r="C76" i="3"/>
  <c r="L76" i="3"/>
  <c r="E76" i="3"/>
  <c r="H76" i="3"/>
  <c r="F76" i="3"/>
  <c r="D76" i="3"/>
  <c r="Q76" i="3"/>
  <c r="V91" i="3"/>
  <c r="U91" i="3"/>
  <c r="R91" i="3"/>
  <c r="T91" i="3"/>
  <c r="O91" i="3"/>
  <c r="K91" i="3"/>
  <c r="Q91" i="3"/>
  <c r="L91" i="3"/>
  <c r="G91" i="3"/>
  <c r="P91" i="3"/>
  <c r="I91" i="3"/>
  <c r="M91" i="3"/>
  <c r="C91" i="3"/>
  <c r="N91" i="3"/>
  <c r="E91" i="3"/>
  <c r="D91" i="3"/>
  <c r="V30" i="3"/>
  <c r="U30" i="3"/>
  <c r="R30" i="3"/>
  <c r="O30" i="3"/>
  <c r="T30" i="3"/>
  <c r="Q30" i="3"/>
  <c r="P30" i="3"/>
  <c r="S30" i="3"/>
  <c r="K30" i="3"/>
  <c r="N30" i="3"/>
  <c r="M30" i="3"/>
  <c r="G30" i="3"/>
  <c r="I30" i="3"/>
  <c r="C30" i="3"/>
  <c r="F30" i="3"/>
  <c r="H30" i="3"/>
  <c r="E30" i="3"/>
  <c r="J30" i="3"/>
  <c r="D30" i="3"/>
  <c r="L30" i="3"/>
  <c r="V2" i="3"/>
  <c r="U2" i="3"/>
  <c r="R2" i="3"/>
  <c r="O2" i="3"/>
  <c r="T2" i="3"/>
  <c r="S2" i="3"/>
  <c r="K2" i="3"/>
  <c r="Q2" i="3"/>
  <c r="P2" i="3"/>
  <c r="L2" i="3"/>
  <c r="N2" i="3"/>
  <c r="G2" i="3"/>
  <c r="I2" i="3"/>
  <c r="M2" i="3"/>
  <c r="C2" i="3"/>
  <c r="J2" i="3"/>
  <c r="H2" i="3"/>
  <c r="D2" i="3"/>
  <c r="V38" i="3"/>
  <c r="U38" i="3"/>
  <c r="S38" i="3"/>
  <c r="R38" i="3"/>
  <c r="T38" i="3"/>
  <c r="O38" i="3"/>
  <c r="K38" i="3"/>
  <c r="Q38" i="3"/>
  <c r="P38" i="3"/>
  <c r="M38" i="3"/>
  <c r="G38" i="3"/>
  <c r="J38" i="3"/>
  <c r="I38" i="3"/>
  <c r="H38" i="3"/>
  <c r="C38" i="3"/>
  <c r="F38" i="3"/>
  <c r="L38" i="3"/>
  <c r="D38" i="3"/>
  <c r="V45" i="3"/>
  <c r="U45" i="3"/>
  <c r="O45" i="3"/>
  <c r="Q45" i="3"/>
  <c r="S45" i="3"/>
  <c r="P45" i="3"/>
  <c r="K45" i="3"/>
  <c r="T45" i="3"/>
  <c r="M45" i="3"/>
  <c r="L45" i="3"/>
  <c r="G45" i="3"/>
  <c r="R45" i="3"/>
  <c r="I45" i="3"/>
  <c r="C45" i="3"/>
  <c r="E45" i="3"/>
  <c r="J45" i="3"/>
  <c r="H45" i="3"/>
  <c r="F45" i="3"/>
  <c r="D45" i="3"/>
  <c r="C110" i="3"/>
  <c r="C109" i="3"/>
  <c r="C26" i="3"/>
  <c r="D110" i="3"/>
  <c r="D85" i="3"/>
  <c r="D58" i="3"/>
  <c r="E96" i="3"/>
  <c r="F65" i="3"/>
  <c r="G81" i="3"/>
  <c r="H80" i="3"/>
  <c r="I108" i="3"/>
  <c r="K13" i="3"/>
  <c r="M114" i="3"/>
  <c r="V101" i="3"/>
  <c r="S101" i="3"/>
  <c r="U101" i="3"/>
  <c r="R101" i="3"/>
  <c r="T101" i="3"/>
  <c r="O101" i="3"/>
  <c r="Q101" i="3"/>
  <c r="P101" i="3"/>
  <c r="K101" i="3"/>
  <c r="N101" i="3"/>
  <c r="J101" i="3"/>
  <c r="L101" i="3"/>
  <c r="I101" i="3"/>
  <c r="G101" i="3"/>
  <c r="H101" i="3"/>
  <c r="C101" i="3"/>
  <c r="M101" i="3"/>
  <c r="V86" i="3"/>
  <c r="S86" i="3"/>
  <c r="U86" i="3"/>
  <c r="R86" i="3"/>
  <c r="O86" i="3"/>
  <c r="J86" i="3"/>
  <c r="Q86" i="3"/>
  <c r="T86" i="3"/>
  <c r="P86" i="3"/>
  <c r="K86" i="3"/>
  <c r="N86" i="3"/>
  <c r="M86" i="3"/>
  <c r="C86" i="3"/>
  <c r="L86" i="3"/>
  <c r="I86" i="3"/>
  <c r="G86" i="3"/>
  <c r="E86" i="3"/>
  <c r="H86" i="3"/>
  <c r="T8" i="3"/>
  <c r="V8" i="3"/>
  <c r="S8" i="3"/>
  <c r="U8" i="3"/>
  <c r="P8" i="3"/>
  <c r="R8" i="3"/>
  <c r="O8" i="3"/>
  <c r="J8" i="3"/>
  <c r="N8" i="3"/>
  <c r="K8" i="3"/>
  <c r="Q8" i="3"/>
  <c r="L8" i="3"/>
  <c r="F8" i="3"/>
  <c r="C8" i="3"/>
  <c r="M8" i="3"/>
  <c r="I8" i="3"/>
  <c r="R6" i="3"/>
  <c r="T6" i="3"/>
  <c r="V6" i="3"/>
  <c r="S6" i="3"/>
  <c r="P6" i="3"/>
  <c r="M6" i="3"/>
  <c r="O6" i="3"/>
  <c r="U6" i="3"/>
  <c r="J6" i="3"/>
  <c r="N6" i="3"/>
  <c r="Q6" i="3"/>
  <c r="K6" i="3"/>
  <c r="L6" i="3"/>
  <c r="E6" i="3"/>
  <c r="C6" i="3"/>
  <c r="I6" i="3"/>
  <c r="G6" i="3"/>
  <c r="H6" i="3"/>
  <c r="T113" i="3"/>
  <c r="V113" i="3"/>
  <c r="S113" i="3"/>
  <c r="U113" i="3"/>
  <c r="R113" i="3"/>
  <c r="O113" i="3"/>
  <c r="Q113" i="3"/>
  <c r="L113" i="3"/>
  <c r="P113" i="3"/>
  <c r="M113" i="3"/>
  <c r="K113" i="3"/>
  <c r="G113" i="3"/>
  <c r="N113" i="3"/>
  <c r="C113" i="3"/>
  <c r="E113" i="3"/>
  <c r="F113" i="3"/>
  <c r="I113" i="3"/>
  <c r="J113" i="3"/>
  <c r="T94" i="3"/>
  <c r="V94" i="3"/>
  <c r="S94" i="3"/>
  <c r="U94" i="3"/>
  <c r="R94" i="3"/>
  <c r="O94" i="3"/>
  <c r="Q94" i="3"/>
  <c r="N94" i="3"/>
  <c r="L94" i="3"/>
  <c r="M94" i="3"/>
  <c r="P94" i="3"/>
  <c r="G94" i="3"/>
  <c r="F94" i="3"/>
  <c r="E94" i="3"/>
  <c r="C94" i="3"/>
  <c r="I94" i="3"/>
  <c r="K94" i="3"/>
  <c r="J94" i="3"/>
  <c r="H94" i="3"/>
  <c r="T32" i="3"/>
  <c r="V32" i="3"/>
  <c r="S32" i="3"/>
  <c r="U32" i="3"/>
  <c r="R32" i="3"/>
  <c r="O32" i="3"/>
  <c r="Q32" i="3"/>
  <c r="L32" i="3"/>
  <c r="P32" i="3"/>
  <c r="M32" i="3"/>
  <c r="N32" i="3"/>
  <c r="G32" i="3"/>
  <c r="J32" i="3"/>
  <c r="K32" i="3"/>
  <c r="C32" i="3"/>
  <c r="I32" i="3"/>
  <c r="E32" i="3"/>
  <c r="H32" i="3"/>
  <c r="F32" i="3"/>
  <c r="T20" i="3"/>
  <c r="V20" i="3"/>
  <c r="S20" i="3"/>
  <c r="U20" i="3"/>
  <c r="R20" i="3"/>
  <c r="O20" i="3"/>
  <c r="Q20" i="3"/>
  <c r="N20" i="3"/>
  <c r="L20" i="3"/>
  <c r="K20" i="3"/>
  <c r="M20" i="3"/>
  <c r="P20" i="3"/>
  <c r="G20" i="3"/>
  <c r="I20" i="3"/>
  <c r="C20" i="3"/>
  <c r="H20" i="3"/>
  <c r="F20" i="3"/>
  <c r="E20" i="3"/>
  <c r="J20" i="3"/>
  <c r="T36" i="3"/>
  <c r="V36" i="3"/>
  <c r="S36" i="3"/>
  <c r="U36" i="3"/>
  <c r="R36" i="3"/>
  <c r="O36" i="3"/>
  <c r="Q36" i="3"/>
  <c r="L36" i="3"/>
  <c r="N36" i="3"/>
  <c r="K36" i="3"/>
  <c r="P36" i="3"/>
  <c r="M36" i="3"/>
  <c r="J36" i="3"/>
  <c r="G36" i="3"/>
  <c r="C36" i="3"/>
  <c r="I36" i="3"/>
  <c r="E36" i="3"/>
  <c r="T73" i="3"/>
  <c r="V73" i="3"/>
  <c r="S73" i="3"/>
  <c r="U73" i="3"/>
  <c r="R73" i="3"/>
  <c r="O73" i="3"/>
  <c r="Q73" i="3"/>
  <c r="L73" i="3"/>
  <c r="P73" i="3"/>
  <c r="K73" i="3"/>
  <c r="N73" i="3"/>
  <c r="E73" i="3"/>
  <c r="G73" i="3"/>
  <c r="M73" i="3"/>
  <c r="C73" i="3"/>
  <c r="I73" i="3"/>
  <c r="J73" i="3"/>
  <c r="H73" i="3"/>
  <c r="F73" i="3"/>
  <c r="V111" i="3"/>
  <c r="U111" i="3"/>
  <c r="T111" i="3"/>
  <c r="Q111" i="3"/>
  <c r="N111" i="3"/>
  <c r="R111" i="3"/>
  <c r="K111" i="3"/>
  <c r="M111" i="3"/>
  <c r="P111" i="3"/>
  <c r="G111" i="3"/>
  <c r="S111" i="3"/>
  <c r="I111" i="3"/>
  <c r="J111" i="3"/>
  <c r="E111" i="3"/>
  <c r="H111" i="3"/>
  <c r="L111" i="3"/>
  <c r="O111" i="3"/>
  <c r="V55" i="3"/>
  <c r="S55" i="3"/>
  <c r="U55" i="3"/>
  <c r="Q55" i="3"/>
  <c r="T55" i="3"/>
  <c r="N55" i="3"/>
  <c r="O55" i="3"/>
  <c r="K55" i="3"/>
  <c r="R55" i="3"/>
  <c r="M55" i="3"/>
  <c r="P55" i="3"/>
  <c r="G55" i="3"/>
  <c r="I55" i="3"/>
  <c r="L55" i="3"/>
  <c r="F55" i="3"/>
  <c r="E55" i="3"/>
  <c r="J55" i="3"/>
  <c r="H55" i="3"/>
  <c r="V100" i="3"/>
  <c r="S100" i="3"/>
  <c r="U100" i="3"/>
  <c r="T100" i="3"/>
  <c r="Q100" i="3"/>
  <c r="N100" i="3"/>
  <c r="P100" i="3"/>
  <c r="K100" i="3"/>
  <c r="O100" i="3"/>
  <c r="M100" i="3"/>
  <c r="R100" i="3"/>
  <c r="G100" i="3"/>
  <c r="I100" i="3"/>
  <c r="J100" i="3"/>
  <c r="L100" i="3"/>
  <c r="H100" i="3"/>
  <c r="E100" i="3"/>
  <c r="F100" i="3"/>
  <c r="V93" i="3"/>
  <c r="S93" i="3"/>
  <c r="U93" i="3"/>
  <c r="Q93" i="3"/>
  <c r="T93" i="3"/>
  <c r="N93" i="3"/>
  <c r="R93" i="3"/>
  <c r="K93" i="3"/>
  <c r="M93" i="3"/>
  <c r="P93" i="3"/>
  <c r="G93" i="3"/>
  <c r="I93" i="3"/>
  <c r="L93" i="3"/>
  <c r="E93" i="3"/>
  <c r="J93" i="3"/>
  <c r="O93" i="3"/>
  <c r="H93" i="3"/>
  <c r="V70" i="3"/>
  <c r="S70" i="3"/>
  <c r="U70" i="3"/>
  <c r="T70" i="3"/>
  <c r="Q70" i="3"/>
  <c r="N70" i="3"/>
  <c r="O70" i="3"/>
  <c r="K70" i="3"/>
  <c r="M70" i="3"/>
  <c r="P70" i="3"/>
  <c r="J70" i="3"/>
  <c r="R70" i="3"/>
  <c r="G70" i="3"/>
  <c r="I70" i="3"/>
  <c r="F70" i="3"/>
  <c r="E70" i="3"/>
  <c r="L70" i="3"/>
  <c r="V79" i="3"/>
  <c r="S79" i="3"/>
  <c r="U79" i="3"/>
  <c r="Q79" i="3"/>
  <c r="T79" i="3"/>
  <c r="N79" i="3"/>
  <c r="R79" i="3"/>
  <c r="P79" i="3"/>
  <c r="K79" i="3"/>
  <c r="O79" i="3"/>
  <c r="M79" i="3"/>
  <c r="G79" i="3"/>
  <c r="J79" i="3"/>
  <c r="I79" i="3"/>
  <c r="L79" i="3"/>
  <c r="E79" i="3"/>
  <c r="H79" i="3"/>
  <c r="F79" i="3"/>
  <c r="V78" i="3"/>
  <c r="S78" i="3"/>
  <c r="U78" i="3"/>
  <c r="T78" i="3"/>
  <c r="Q78" i="3"/>
  <c r="N78" i="3"/>
  <c r="K78" i="3"/>
  <c r="M78" i="3"/>
  <c r="R78" i="3"/>
  <c r="P78" i="3"/>
  <c r="G78" i="3"/>
  <c r="I78" i="3"/>
  <c r="L78" i="3"/>
  <c r="E78" i="3"/>
  <c r="O78" i="3"/>
  <c r="V69" i="3"/>
  <c r="S69" i="3"/>
  <c r="U69" i="3"/>
  <c r="Q69" i="3"/>
  <c r="N69" i="3"/>
  <c r="P69" i="3"/>
  <c r="O69" i="3"/>
  <c r="R69" i="3"/>
  <c r="K69" i="3"/>
  <c r="M69" i="3"/>
  <c r="T69" i="3"/>
  <c r="E69" i="3"/>
  <c r="G69" i="3"/>
  <c r="I69" i="3"/>
  <c r="L69" i="3"/>
  <c r="H69" i="3"/>
  <c r="F69" i="3"/>
  <c r="J69" i="3"/>
  <c r="V27" i="3"/>
  <c r="S27" i="3"/>
  <c r="U27" i="3"/>
  <c r="Q27" i="3"/>
  <c r="T27" i="3"/>
  <c r="N27" i="3"/>
  <c r="K27" i="3"/>
  <c r="O27" i="3"/>
  <c r="P27" i="3"/>
  <c r="M27" i="3"/>
  <c r="R27" i="3"/>
  <c r="J27" i="3"/>
  <c r="E27" i="3"/>
  <c r="G27" i="3"/>
  <c r="I27" i="3"/>
  <c r="H27" i="3"/>
  <c r="L27" i="3"/>
  <c r="F27" i="3"/>
  <c r="V7" i="3"/>
  <c r="S7" i="3"/>
  <c r="U7" i="3"/>
  <c r="T7" i="3"/>
  <c r="Q7" i="3"/>
  <c r="N7" i="3"/>
  <c r="R7" i="3"/>
  <c r="K7" i="3"/>
  <c r="M7" i="3"/>
  <c r="P7" i="3"/>
  <c r="E7" i="3"/>
  <c r="O7" i="3"/>
  <c r="G7" i="3"/>
  <c r="J7" i="3"/>
  <c r="I7" i="3"/>
  <c r="L7" i="3"/>
  <c r="H7" i="3"/>
  <c r="F7" i="3"/>
  <c r="V19" i="3"/>
  <c r="S19" i="3"/>
  <c r="U19" i="3"/>
  <c r="R19" i="3"/>
  <c r="Q19" i="3"/>
  <c r="N19" i="3"/>
  <c r="O19" i="3"/>
  <c r="P19" i="3"/>
  <c r="K19" i="3"/>
  <c r="T19" i="3"/>
  <c r="E19" i="3"/>
  <c r="G19" i="3"/>
  <c r="I19" i="3"/>
  <c r="M19" i="3"/>
  <c r="L19" i="3"/>
  <c r="J19" i="3"/>
  <c r="H19" i="3"/>
  <c r="F19" i="3"/>
  <c r="C55" i="3"/>
  <c r="C81" i="3"/>
  <c r="C9" i="3"/>
  <c r="C15" i="3"/>
  <c r="D122" i="3"/>
  <c r="D35" i="3"/>
  <c r="D40" i="3"/>
  <c r="D73" i="3"/>
  <c r="E80" i="3"/>
  <c r="E88" i="3"/>
  <c r="E83" i="3"/>
  <c r="F93" i="3"/>
  <c r="F36" i="3"/>
  <c r="G96" i="3"/>
  <c r="M13" i="3"/>
  <c r="E10" i="3"/>
  <c r="E58" i="3"/>
  <c r="F2" i="3"/>
  <c r="G15" i="3"/>
  <c r="H70" i="3"/>
  <c r="I16" i="3"/>
  <c r="M23" i="3"/>
  <c r="C88" i="3"/>
  <c r="C93" i="3"/>
  <c r="C107" i="3"/>
  <c r="C11" i="3"/>
  <c r="D113" i="3"/>
  <c r="D108" i="3"/>
  <c r="D20" i="3"/>
  <c r="G47" i="3"/>
  <c r="I23" i="3"/>
  <c r="S91" i="3"/>
  <c r="V104" i="3"/>
  <c r="S104" i="3"/>
  <c r="U104" i="3"/>
  <c r="Q104" i="3"/>
  <c r="T104" i="3"/>
  <c r="O104" i="3"/>
  <c r="L104" i="3"/>
  <c r="R104" i="3"/>
  <c r="N104" i="3"/>
  <c r="H104" i="3"/>
  <c r="J104" i="3"/>
  <c r="M104" i="3"/>
  <c r="G104" i="3"/>
  <c r="V119" i="3"/>
  <c r="U119" i="3"/>
  <c r="T119" i="3"/>
  <c r="S119" i="3"/>
  <c r="Q119" i="3"/>
  <c r="R119" i="3"/>
  <c r="L119" i="3"/>
  <c r="O119" i="3"/>
  <c r="H119" i="3"/>
  <c r="J119" i="3"/>
  <c r="N119" i="3"/>
  <c r="P119" i="3"/>
  <c r="G119" i="3"/>
  <c r="V95" i="3"/>
  <c r="Q95" i="3"/>
  <c r="N95" i="3"/>
  <c r="L95" i="3"/>
  <c r="R95" i="3"/>
  <c r="S95" i="3"/>
  <c r="P95" i="3"/>
  <c r="U95" i="3"/>
  <c r="H95" i="3"/>
  <c r="J95" i="3"/>
  <c r="M95" i="3"/>
  <c r="T95" i="3"/>
  <c r="G95" i="3"/>
  <c r="O95" i="3"/>
  <c r="V4" i="3"/>
  <c r="T4" i="3"/>
  <c r="S4" i="3"/>
  <c r="U4" i="3"/>
  <c r="Q4" i="3"/>
  <c r="O4" i="3"/>
  <c r="L4" i="3"/>
  <c r="N4" i="3"/>
  <c r="R4" i="3"/>
  <c r="H4" i="3"/>
  <c r="J4" i="3"/>
  <c r="K4" i="3"/>
  <c r="G4" i="3"/>
  <c r="V41" i="3"/>
  <c r="U41" i="3"/>
  <c r="S41" i="3"/>
  <c r="Q41" i="3"/>
  <c r="L41" i="3"/>
  <c r="T41" i="3"/>
  <c r="R41" i="3"/>
  <c r="O41" i="3"/>
  <c r="N41" i="3"/>
  <c r="H41" i="3"/>
  <c r="M41" i="3"/>
  <c r="G41" i="3"/>
  <c r="P41" i="3"/>
  <c r="T43" i="3"/>
  <c r="V43" i="3"/>
  <c r="Q43" i="3"/>
  <c r="L43" i="3"/>
  <c r="S43" i="3"/>
  <c r="P43" i="3"/>
  <c r="O43" i="3"/>
  <c r="N43" i="3"/>
  <c r="H43" i="3"/>
  <c r="K43" i="3"/>
  <c r="G43" i="3"/>
  <c r="R43" i="3"/>
  <c r="T44" i="3"/>
  <c r="V44" i="3"/>
  <c r="S44" i="3"/>
  <c r="U44" i="3"/>
  <c r="Q44" i="3"/>
  <c r="O44" i="3"/>
  <c r="N44" i="3"/>
  <c r="L44" i="3"/>
  <c r="R44" i="3"/>
  <c r="P44" i="3"/>
  <c r="J44" i="3"/>
  <c r="H44" i="3"/>
  <c r="M44" i="3"/>
  <c r="E44" i="3"/>
  <c r="G44" i="3"/>
  <c r="K44" i="3"/>
  <c r="T34" i="3"/>
  <c r="V34" i="3"/>
  <c r="S34" i="3"/>
  <c r="U34" i="3"/>
  <c r="Q34" i="3"/>
  <c r="L34" i="3"/>
  <c r="N34" i="3"/>
  <c r="O34" i="3"/>
  <c r="H34" i="3"/>
  <c r="P34" i="3"/>
  <c r="K34" i="3"/>
  <c r="J34" i="3"/>
  <c r="E34" i="3"/>
  <c r="G34" i="3"/>
  <c r="T25" i="3"/>
  <c r="V25" i="3"/>
  <c r="S25" i="3"/>
  <c r="Q25" i="3"/>
  <c r="U25" i="3"/>
  <c r="P25" i="3"/>
  <c r="L25" i="3"/>
  <c r="R25" i="3"/>
  <c r="N25" i="3"/>
  <c r="H25" i="3"/>
  <c r="O25" i="3"/>
  <c r="E25" i="3"/>
  <c r="M25" i="3"/>
  <c r="G25" i="3"/>
  <c r="K25" i="3"/>
  <c r="T56" i="3"/>
  <c r="V56" i="3"/>
  <c r="S56" i="3"/>
  <c r="U56" i="3"/>
  <c r="R56" i="3"/>
  <c r="Q56" i="3"/>
  <c r="N56" i="3"/>
  <c r="O56" i="3"/>
  <c r="L56" i="3"/>
  <c r="M56" i="3"/>
  <c r="J56" i="3"/>
  <c r="H56" i="3"/>
  <c r="K56" i="3"/>
  <c r="E56" i="3"/>
  <c r="G56" i="3"/>
  <c r="P56" i="3"/>
  <c r="C123" i="3"/>
  <c r="C112" i="3"/>
  <c r="C116" i="3"/>
  <c r="C31" i="3"/>
  <c r="C52" i="3"/>
  <c r="C12" i="3"/>
  <c r="C71" i="3"/>
  <c r="C57" i="3"/>
  <c r="C21" i="3"/>
  <c r="C18" i="3"/>
  <c r="C14" i="3"/>
  <c r="F124" i="3"/>
  <c r="F28" i="3"/>
  <c r="G102" i="3"/>
  <c r="G71" i="3"/>
  <c r="G5" i="3"/>
  <c r="H84" i="3"/>
  <c r="H53" i="3"/>
  <c r="I104" i="3"/>
  <c r="J116" i="3"/>
  <c r="K46" i="3"/>
  <c r="M119" i="3"/>
  <c r="N89" i="3"/>
  <c r="O125" i="3"/>
  <c r="P112" i="3"/>
  <c r="S18" i="3"/>
  <c r="F5" i="3"/>
  <c r="G112" i="3"/>
  <c r="G89" i="3"/>
  <c r="G68" i="3"/>
  <c r="H103" i="3"/>
  <c r="I61" i="3"/>
  <c r="I34" i="3"/>
  <c r="K95" i="3"/>
  <c r="L5" i="3"/>
  <c r="P4" i="3"/>
  <c r="E5" i="3"/>
  <c r="F44" i="3"/>
  <c r="G28" i="3"/>
  <c r="G21" i="3"/>
  <c r="G46" i="3"/>
  <c r="H98" i="3"/>
  <c r="I102" i="3"/>
  <c r="I95" i="3"/>
  <c r="U43" i="3"/>
  <c r="F42" i="3"/>
  <c r="F46" i="3"/>
  <c r="G42" i="3"/>
  <c r="H89" i="3"/>
  <c r="I68" i="3"/>
  <c r="I56" i="3"/>
  <c r="J41" i="3"/>
  <c r="J29" i="3"/>
  <c r="K89" i="3"/>
  <c r="L92" i="3"/>
  <c r="M34" i="3"/>
  <c r="P42" i="3"/>
  <c r="V112" i="3"/>
  <c r="U126" i="3"/>
  <c r="T126" i="3"/>
  <c r="V126" i="3"/>
  <c r="Q126" i="3"/>
  <c r="N126" i="3"/>
  <c r="M126" i="3"/>
  <c r="S126" i="3"/>
  <c r="O126" i="3"/>
  <c r="R126" i="3"/>
  <c r="I126" i="3"/>
  <c r="P126" i="3"/>
  <c r="U50" i="3"/>
  <c r="T50" i="3"/>
  <c r="S50" i="3"/>
  <c r="Q50" i="3"/>
  <c r="N50" i="3"/>
  <c r="M50" i="3"/>
  <c r="R50" i="3"/>
  <c r="P50" i="3"/>
  <c r="O50" i="3"/>
  <c r="K50" i="3"/>
  <c r="I50" i="3"/>
  <c r="U5" i="3"/>
  <c r="Q5" i="3"/>
  <c r="S5" i="3"/>
  <c r="N5" i="3"/>
  <c r="V5" i="3"/>
  <c r="O5" i="3"/>
  <c r="P5" i="3"/>
  <c r="M5" i="3"/>
  <c r="T5" i="3"/>
  <c r="I5" i="3"/>
  <c r="G126" i="3"/>
  <c r="I41" i="3"/>
  <c r="J22" i="3"/>
  <c r="V50" i="3"/>
  <c r="U89" i="3"/>
  <c r="V89" i="3"/>
  <c r="Q89" i="3"/>
  <c r="T89" i="3"/>
  <c r="R89" i="3"/>
  <c r="M89" i="3"/>
  <c r="S89" i="3"/>
  <c r="O89" i="3"/>
  <c r="P89" i="3"/>
  <c r="I89" i="3"/>
  <c r="L89" i="3"/>
  <c r="U29" i="3"/>
  <c r="S29" i="3"/>
  <c r="Q29" i="3"/>
  <c r="R29" i="3"/>
  <c r="V29" i="3"/>
  <c r="M29" i="3"/>
  <c r="T29" i="3"/>
  <c r="P29" i="3"/>
  <c r="O29" i="3"/>
  <c r="I29" i="3"/>
  <c r="L29" i="3"/>
  <c r="U125" i="3"/>
  <c r="V125" i="3"/>
  <c r="P125" i="3"/>
  <c r="Q125" i="3"/>
  <c r="N125" i="3"/>
  <c r="K125" i="3"/>
  <c r="T125" i="3"/>
  <c r="M125" i="3"/>
  <c r="S125" i="3"/>
  <c r="R125" i="3"/>
  <c r="G125" i="3"/>
  <c r="I125" i="3"/>
  <c r="F125" i="3"/>
  <c r="U98" i="3"/>
  <c r="S98" i="3"/>
  <c r="P98" i="3"/>
  <c r="K98" i="3"/>
  <c r="R98" i="3"/>
  <c r="N98" i="3"/>
  <c r="M98" i="3"/>
  <c r="Q98" i="3"/>
  <c r="V98" i="3"/>
  <c r="T98" i="3"/>
  <c r="G98" i="3"/>
  <c r="I98" i="3"/>
  <c r="L98" i="3"/>
  <c r="O98" i="3"/>
  <c r="F98" i="3"/>
  <c r="U54" i="3"/>
  <c r="V54" i="3"/>
  <c r="P54" i="3"/>
  <c r="R54" i="3"/>
  <c r="K54" i="3"/>
  <c r="Q54" i="3"/>
  <c r="M54" i="3"/>
  <c r="S54" i="3"/>
  <c r="G54" i="3"/>
  <c r="I54" i="3"/>
  <c r="T54" i="3"/>
  <c r="L54" i="3"/>
  <c r="F54" i="3"/>
  <c r="O54" i="3"/>
  <c r="U3" i="3"/>
  <c r="S3" i="3"/>
  <c r="V3" i="3"/>
  <c r="P3" i="3"/>
  <c r="T3" i="3"/>
  <c r="Q3" i="3"/>
  <c r="K3" i="3"/>
  <c r="N3" i="3"/>
  <c r="M3" i="3"/>
  <c r="R3" i="3"/>
  <c r="G3" i="3"/>
  <c r="O3" i="3"/>
  <c r="I3" i="3"/>
  <c r="L3" i="3"/>
  <c r="F3" i="3"/>
  <c r="U24" i="3"/>
  <c r="T24" i="3"/>
  <c r="V24" i="3"/>
  <c r="P24" i="3"/>
  <c r="K24" i="3"/>
  <c r="M24" i="3"/>
  <c r="S24" i="3"/>
  <c r="R24" i="3"/>
  <c r="G24" i="3"/>
  <c r="I24" i="3"/>
  <c r="Q24" i="3"/>
  <c r="J24" i="3"/>
  <c r="F24" i="3"/>
  <c r="O24" i="3"/>
  <c r="U49" i="3"/>
  <c r="S49" i="3"/>
  <c r="P49" i="3"/>
  <c r="V49" i="3"/>
  <c r="K49" i="3"/>
  <c r="M49" i="3"/>
  <c r="R49" i="3"/>
  <c r="Q49" i="3"/>
  <c r="G49" i="3"/>
  <c r="T49" i="3"/>
  <c r="I49" i="3"/>
  <c r="L49" i="3"/>
  <c r="F49" i="3"/>
  <c r="O49" i="3"/>
  <c r="U39" i="3"/>
  <c r="T39" i="3"/>
  <c r="V39" i="3"/>
  <c r="P39" i="3"/>
  <c r="N39" i="3"/>
  <c r="K39" i="3"/>
  <c r="M39" i="3"/>
  <c r="Q39" i="3"/>
  <c r="R39" i="3"/>
  <c r="G39" i="3"/>
  <c r="I39" i="3"/>
  <c r="O39" i="3"/>
  <c r="F39" i="3"/>
  <c r="S39" i="3"/>
  <c r="U64" i="3"/>
  <c r="T64" i="3"/>
  <c r="V64" i="3"/>
  <c r="P64" i="3"/>
  <c r="R64" i="3"/>
  <c r="K64" i="3"/>
  <c r="M64" i="3"/>
  <c r="N64" i="3"/>
  <c r="S64" i="3"/>
  <c r="O64" i="3"/>
  <c r="G64" i="3"/>
  <c r="I64" i="3"/>
  <c r="L64" i="3"/>
  <c r="J64" i="3"/>
  <c r="F64" i="3"/>
  <c r="U67" i="3"/>
  <c r="R67" i="3"/>
  <c r="S67" i="3"/>
  <c r="P67" i="3"/>
  <c r="K67" i="3"/>
  <c r="Q67" i="3"/>
  <c r="T67" i="3"/>
  <c r="M67" i="3"/>
  <c r="V67" i="3"/>
  <c r="O67" i="3"/>
  <c r="G67" i="3"/>
  <c r="I67" i="3"/>
  <c r="F67" i="3"/>
  <c r="N67" i="3"/>
  <c r="J67" i="3"/>
  <c r="C104" i="3"/>
  <c r="C119" i="3"/>
  <c r="C95" i="3"/>
  <c r="C4" i="3"/>
  <c r="C41" i="3"/>
  <c r="C43" i="3"/>
  <c r="C44" i="3"/>
  <c r="C34" i="3"/>
  <c r="C25" i="3"/>
  <c r="C56" i="3"/>
  <c r="D123" i="3"/>
  <c r="D112" i="3"/>
  <c r="D52" i="3"/>
  <c r="D12" i="3"/>
  <c r="D57" i="3"/>
  <c r="D21" i="3"/>
  <c r="D18" i="3"/>
  <c r="E29" i="3"/>
  <c r="G29" i="3"/>
  <c r="H67" i="3"/>
  <c r="J54" i="3"/>
  <c r="K126" i="3"/>
  <c r="M4" i="3"/>
  <c r="U105" i="3"/>
  <c r="T105" i="3"/>
  <c r="Q105" i="3"/>
  <c r="V105" i="3"/>
  <c r="O105" i="3"/>
  <c r="M105" i="3"/>
  <c r="N105" i="3"/>
  <c r="S105" i="3"/>
  <c r="P105" i="3"/>
  <c r="I105" i="3"/>
  <c r="K105" i="3"/>
  <c r="R105" i="3"/>
  <c r="U53" i="3"/>
  <c r="T53" i="3"/>
  <c r="V53" i="3"/>
  <c r="Q53" i="3"/>
  <c r="M53" i="3"/>
  <c r="S53" i="3"/>
  <c r="O53" i="3"/>
  <c r="N53" i="3"/>
  <c r="I53" i="3"/>
  <c r="P53" i="3"/>
  <c r="J53" i="3"/>
  <c r="U46" i="3"/>
  <c r="R46" i="3"/>
  <c r="Q46" i="3"/>
  <c r="S46" i="3"/>
  <c r="N46" i="3"/>
  <c r="T46" i="3"/>
  <c r="M46" i="3"/>
  <c r="J46" i="3"/>
  <c r="O46" i="3"/>
  <c r="I46" i="3"/>
  <c r="V46" i="3"/>
  <c r="U117" i="3"/>
  <c r="S117" i="3"/>
  <c r="V117" i="3"/>
  <c r="P117" i="3"/>
  <c r="K117" i="3"/>
  <c r="M117" i="3"/>
  <c r="T117" i="3"/>
  <c r="Q117" i="3"/>
  <c r="O117" i="3"/>
  <c r="N117" i="3"/>
  <c r="G117" i="3"/>
  <c r="I117" i="3"/>
  <c r="R117" i="3"/>
  <c r="F117" i="3"/>
  <c r="U92" i="3"/>
  <c r="S92" i="3"/>
  <c r="P92" i="3"/>
  <c r="N92" i="3"/>
  <c r="K92" i="3"/>
  <c r="M92" i="3"/>
  <c r="V92" i="3"/>
  <c r="T92" i="3"/>
  <c r="R92" i="3"/>
  <c r="G92" i="3"/>
  <c r="I92" i="3"/>
  <c r="F92" i="3"/>
  <c r="S124" i="3"/>
  <c r="U124" i="3"/>
  <c r="T124" i="3"/>
  <c r="V124" i="3"/>
  <c r="Q124" i="3"/>
  <c r="N124" i="3"/>
  <c r="P124" i="3"/>
  <c r="K124" i="3"/>
  <c r="O124" i="3"/>
  <c r="L124" i="3"/>
  <c r="R124" i="3"/>
  <c r="S102" i="3"/>
  <c r="U102" i="3"/>
  <c r="T102" i="3"/>
  <c r="Q102" i="3"/>
  <c r="N102" i="3"/>
  <c r="P102" i="3"/>
  <c r="K102" i="3"/>
  <c r="R102" i="3"/>
  <c r="L102" i="3"/>
  <c r="M102" i="3"/>
  <c r="O102" i="3"/>
  <c r="V102" i="3"/>
  <c r="S74" i="3"/>
  <c r="U74" i="3"/>
  <c r="T74" i="3"/>
  <c r="Q74" i="3"/>
  <c r="N74" i="3"/>
  <c r="P74" i="3"/>
  <c r="K74" i="3"/>
  <c r="O74" i="3"/>
  <c r="V74" i="3"/>
  <c r="R74" i="3"/>
  <c r="L74" i="3"/>
  <c r="S28" i="3"/>
  <c r="U28" i="3"/>
  <c r="T28" i="3"/>
  <c r="V28" i="3"/>
  <c r="Q28" i="3"/>
  <c r="N28" i="3"/>
  <c r="P28" i="3"/>
  <c r="R28" i="3"/>
  <c r="K28" i="3"/>
  <c r="O28" i="3"/>
  <c r="L28" i="3"/>
  <c r="M28" i="3"/>
  <c r="S84" i="3"/>
  <c r="U84" i="3"/>
  <c r="T84" i="3"/>
  <c r="Q84" i="3"/>
  <c r="N84" i="3"/>
  <c r="P84" i="3"/>
  <c r="K84" i="3"/>
  <c r="V84" i="3"/>
  <c r="R84" i="3"/>
  <c r="L84" i="3"/>
  <c r="O84" i="3"/>
  <c r="S75" i="3"/>
  <c r="U75" i="3"/>
  <c r="T75" i="3"/>
  <c r="Q75" i="3"/>
  <c r="N75" i="3"/>
  <c r="P75" i="3"/>
  <c r="K75" i="3"/>
  <c r="O75" i="3"/>
  <c r="V75" i="3"/>
  <c r="L75" i="3"/>
  <c r="R75" i="3"/>
  <c r="J75" i="3"/>
  <c r="M75" i="3"/>
  <c r="S61" i="3"/>
  <c r="U61" i="3"/>
  <c r="T61" i="3"/>
  <c r="V61" i="3"/>
  <c r="Q61" i="3"/>
  <c r="N61" i="3"/>
  <c r="P61" i="3"/>
  <c r="K61" i="3"/>
  <c r="R61" i="3"/>
  <c r="O61" i="3"/>
  <c r="L61" i="3"/>
  <c r="J61" i="3"/>
  <c r="F61" i="3"/>
  <c r="S63" i="3"/>
  <c r="U63" i="3"/>
  <c r="T63" i="3"/>
  <c r="Q63" i="3"/>
  <c r="N63" i="3"/>
  <c r="P63" i="3"/>
  <c r="K63" i="3"/>
  <c r="L63" i="3"/>
  <c r="R63" i="3"/>
  <c r="V63" i="3"/>
  <c r="M63" i="3"/>
  <c r="F63" i="3"/>
  <c r="S68" i="3"/>
  <c r="U68" i="3"/>
  <c r="T68" i="3"/>
  <c r="Q68" i="3"/>
  <c r="N68" i="3"/>
  <c r="P68" i="3"/>
  <c r="K68" i="3"/>
  <c r="O68" i="3"/>
  <c r="R68" i="3"/>
  <c r="L68" i="3"/>
  <c r="F68" i="3"/>
  <c r="V68" i="3"/>
  <c r="S60" i="3"/>
  <c r="U60" i="3"/>
  <c r="T60" i="3"/>
  <c r="V60" i="3"/>
  <c r="Q60" i="3"/>
  <c r="N60" i="3"/>
  <c r="P60" i="3"/>
  <c r="K60" i="3"/>
  <c r="O60" i="3"/>
  <c r="L60" i="3"/>
  <c r="R60" i="3"/>
  <c r="M60" i="3"/>
  <c r="J60" i="3"/>
  <c r="F60" i="3"/>
  <c r="S22" i="3"/>
  <c r="U22" i="3"/>
  <c r="R22" i="3"/>
  <c r="T22" i="3"/>
  <c r="Q22" i="3"/>
  <c r="N22" i="3"/>
  <c r="P22" i="3"/>
  <c r="K22" i="3"/>
  <c r="M22" i="3"/>
  <c r="L22" i="3"/>
  <c r="V22" i="3"/>
  <c r="F22" i="3"/>
  <c r="O22" i="3"/>
  <c r="E49" i="3"/>
  <c r="E46" i="3"/>
  <c r="F29" i="3"/>
  <c r="G105" i="3"/>
  <c r="G63" i="3"/>
  <c r="H126" i="3"/>
  <c r="H3" i="3"/>
  <c r="H22" i="3"/>
  <c r="I75" i="3"/>
  <c r="I44" i="3"/>
  <c r="J28" i="3"/>
  <c r="K104" i="3"/>
  <c r="K5" i="3"/>
  <c r="L46" i="3"/>
  <c r="M84" i="3"/>
  <c r="N24" i="3"/>
  <c r="R53" i="3"/>
  <c r="U103" i="3"/>
  <c r="S103" i="3"/>
  <c r="Q103" i="3"/>
  <c r="T103" i="3"/>
  <c r="R103" i="3"/>
  <c r="N103" i="3"/>
  <c r="M103" i="3"/>
  <c r="P103" i="3"/>
  <c r="V103" i="3"/>
  <c r="O103" i="3"/>
  <c r="I103" i="3"/>
  <c r="L103" i="3"/>
  <c r="U42" i="3"/>
  <c r="Q42" i="3"/>
  <c r="T42" i="3"/>
  <c r="V42" i="3"/>
  <c r="R42" i="3"/>
  <c r="O42" i="3"/>
  <c r="N42" i="3"/>
  <c r="M42" i="3"/>
  <c r="J42" i="3"/>
  <c r="I42" i="3"/>
  <c r="L42" i="3"/>
  <c r="U17" i="3"/>
  <c r="R17" i="3"/>
  <c r="T17" i="3"/>
  <c r="V17" i="3"/>
  <c r="Q17" i="3"/>
  <c r="N17" i="3"/>
  <c r="M17" i="3"/>
  <c r="O17" i="3"/>
  <c r="J17" i="3"/>
  <c r="I17" i="3"/>
  <c r="L17" i="3"/>
  <c r="P17" i="3"/>
  <c r="U123" i="3"/>
  <c r="T123" i="3"/>
  <c r="V123" i="3"/>
  <c r="N123" i="3"/>
  <c r="S123" i="3"/>
  <c r="R123" i="3"/>
  <c r="M123" i="3"/>
  <c r="O123" i="3"/>
  <c r="P123" i="3"/>
  <c r="Q123" i="3"/>
  <c r="I123" i="3"/>
  <c r="F123" i="3"/>
  <c r="K123" i="3"/>
  <c r="H123" i="3"/>
  <c r="L123" i="3"/>
  <c r="U112" i="3"/>
  <c r="T112" i="3"/>
  <c r="N112" i="3"/>
  <c r="R112" i="3"/>
  <c r="S112" i="3"/>
  <c r="M112" i="3"/>
  <c r="Q112" i="3"/>
  <c r="I112" i="3"/>
  <c r="O112" i="3"/>
  <c r="L112" i="3"/>
  <c r="F112" i="3"/>
  <c r="H112" i="3"/>
  <c r="U116" i="3"/>
  <c r="T116" i="3"/>
  <c r="S116" i="3"/>
  <c r="N116" i="3"/>
  <c r="V116" i="3"/>
  <c r="R116" i="3"/>
  <c r="O116" i="3"/>
  <c r="P116" i="3"/>
  <c r="M116" i="3"/>
  <c r="I116" i="3"/>
  <c r="Q116" i="3"/>
  <c r="K116" i="3"/>
  <c r="F116" i="3"/>
  <c r="H116" i="3"/>
  <c r="L116" i="3"/>
  <c r="U31" i="3"/>
  <c r="T31" i="3"/>
  <c r="V31" i="3"/>
  <c r="N31" i="3"/>
  <c r="S31" i="3"/>
  <c r="R31" i="3"/>
  <c r="M31" i="3"/>
  <c r="O31" i="3"/>
  <c r="P31" i="3"/>
  <c r="I31" i="3"/>
  <c r="L31" i="3"/>
  <c r="F31" i="3"/>
  <c r="H31" i="3"/>
  <c r="K31" i="3"/>
  <c r="U52" i="3"/>
  <c r="T52" i="3"/>
  <c r="N52" i="3"/>
  <c r="R52" i="3"/>
  <c r="S52" i="3"/>
  <c r="M52" i="3"/>
  <c r="V52" i="3"/>
  <c r="J52" i="3"/>
  <c r="Q52" i="3"/>
  <c r="I52" i="3"/>
  <c r="F52" i="3"/>
  <c r="O52" i="3"/>
  <c r="H52" i="3"/>
  <c r="L52" i="3"/>
  <c r="P52" i="3"/>
  <c r="U12" i="3"/>
  <c r="T12" i="3"/>
  <c r="S12" i="3"/>
  <c r="N12" i="3"/>
  <c r="V12" i="3"/>
  <c r="R12" i="3"/>
  <c r="Q12" i="3"/>
  <c r="O12" i="3"/>
  <c r="P12" i="3"/>
  <c r="M12" i="3"/>
  <c r="J12" i="3"/>
  <c r="I12" i="3"/>
  <c r="L12" i="3"/>
  <c r="F12" i="3"/>
  <c r="H12" i="3"/>
  <c r="U71" i="3"/>
  <c r="T71" i="3"/>
  <c r="V71" i="3"/>
  <c r="N71" i="3"/>
  <c r="S71" i="3"/>
  <c r="R71" i="3"/>
  <c r="M71" i="3"/>
  <c r="O71" i="3"/>
  <c r="J71" i="3"/>
  <c r="Q71" i="3"/>
  <c r="P71" i="3"/>
  <c r="K71" i="3"/>
  <c r="I71" i="3"/>
  <c r="F71" i="3"/>
  <c r="H71" i="3"/>
  <c r="L71" i="3"/>
  <c r="U57" i="3"/>
  <c r="T57" i="3"/>
  <c r="N57" i="3"/>
  <c r="R57" i="3"/>
  <c r="S57" i="3"/>
  <c r="M57" i="3"/>
  <c r="J57" i="3"/>
  <c r="V57" i="3"/>
  <c r="Q57" i="3"/>
  <c r="P57" i="3"/>
  <c r="I57" i="3"/>
  <c r="L57" i="3"/>
  <c r="F57" i="3"/>
  <c r="H57" i="3"/>
  <c r="U21" i="3"/>
  <c r="T21" i="3"/>
  <c r="N21" i="3"/>
  <c r="V21" i="3"/>
  <c r="S21" i="3"/>
  <c r="R21" i="3"/>
  <c r="O21" i="3"/>
  <c r="M21" i="3"/>
  <c r="Q21" i="3"/>
  <c r="P21" i="3"/>
  <c r="J21" i="3"/>
  <c r="K21" i="3"/>
  <c r="I21" i="3"/>
  <c r="F21" i="3"/>
  <c r="H21" i="3"/>
  <c r="L21" i="3"/>
  <c r="U18" i="3"/>
  <c r="T18" i="3"/>
  <c r="V18" i="3"/>
  <c r="N18" i="3"/>
  <c r="M18" i="3"/>
  <c r="O18" i="3"/>
  <c r="J18" i="3"/>
  <c r="R18" i="3"/>
  <c r="I18" i="3"/>
  <c r="L18" i="3"/>
  <c r="F18" i="3"/>
  <c r="H18" i="3"/>
  <c r="Q18" i="3"/>
  <c r="U14" i="3"/>
  <c r="T14" i="3"/>
  <c r="S14" i="3"/>
  <c r="N14" i="3"/>
  <c r="Q14" i="3"/>
  <c r="P14" i="3"/>
  <c r="J14" i="3"/>
  <c r="V14" i="3"/>
  <c r="R14" i="3"/>
  <c r="K14" i="3"/>
  <c r="I14" i="3"/>
  <c r="F14" i="3"/>
  <c r="H14" i="3"/>
  <c r="L14" i="3"/>
  <c r="E126" i="3"/>
  <c r="E103" i="3"/>
  <c r="E105" i="3"/>
  <c r="E89" i="3"/>
  <c r="E50" i="3"/>
  <c r="E42" i="3"/>
  <c r="E53" i="3"/>
  <c r="E63" i="3"/>
  <c r="E67" i="3"/>
  <c r="F103" i="3"/>
  <c r="F95" i="3"/>
  <c r="F50" i="3"/>
  <c r="F43" i="3"/>
  <c r="G74" i="3"/>
  <c r="G57" i="3"/>
  <c r="G17" i="3"/>
  <c r="H125" i="3"/>
  <c r="H75" i="3"/>
  <c r="H29" i="3"/>
  <c r="I124" i="3"/>
  <c r="I119" i="3"/>
  <c r="J126" i="3"/>
  <c r="J31" i="3"/>
  <c r="J43" i="3"/>
  <c r="J5" i="3"/>
  <c r="K103" i="3"/>
  <c r="L67" i="3"/>
  <c r="N29" i="3"/>
  <c r="O63" i="3"/>
  <c r="P46" i="3"/>
  <c r="R34" i="3"/>
  <c r="F17" i="3"/>
  <c r="G50" i="3"/>
  <c r="G60" i="3"/>
  <c r="H124" i="3"/>
  <c r="H105" i="3"/>
  <c r="H49" i="3"/>
  <c r="I63" i="3"/>
  <c r="I25" i="3"/>
  <c r="J125" i="3"/>
  <c r="J39" i="3"/>
  <c r="K112" i="3"/>
  <c r="L105" i="3"/>
  <c r="L53" i="3"/>
  <c r="M124" i="3"/>
  <c r="M14" i="3"/>
  <c r="N49" i="3"/>
  <c r="O57" i="3"/>
  <c r="R5" i="3"/>
  <c r="AR159" i="2"/>
  <c r="AT732" i="2"/>
  <c r="AT617" i="2"/>
  <c r="AT632" i="2"/>
  <c r="AT469" i="2"/>
  <c r="AT703" i="2"/>
  <c r="AS693" i="2"/>
  <c r="AS115" i="2"/>
  <c r="AR118" i="2"/>
  <c r="AU708" i="2"/>
  <c r="AU726" i="2"/>
  <c r="AS299" i="2"/>
  <c r="AS276" i="2"/>
  <c r="AS713" i="2"/>
  <c r="AS625" i="2"/>
  <c r="AS450" i="2"/>
  <c r="AS112" i="2"/>
  <c r="AS509" i="2"/>
  <c r="AS225" i="2"/>
  <c r="AS211" i="2"/>
  <c r="AS665" i="2"/>
  <c r="AS432" i="2"/>
  <c r="AS255" i="2"/>
  <c r="AS560" i="2"/>
  <c r="AS428" i="2"/>
  <c r="AS315" i="2"/>
  <c r="AT668" i="2"/>
  <c r="AS16" i="2"/>
  <c r="AS737" i="2"/>
  <c r="AS433" i="2"/>
  <c r="AS119" i="2"/>
  <c r="AS138" i="2"/>
  <c r="AS364" i="2"/>
  <c r="AS94" i="2"/>
  <c r="AS608" i="2"/>
  <c r="AS518" i="2"/>
  <c r="AS372" i="2"/>
  <c r="AT200" i="2"/>
  <c r="AT37" i="2"/>
  <c r="AT262" i="2"/>
  <c r="AT161" i="2"/>
  <c r="AT558" i="2"/>
  <c r="AT491" i="2"/>
  <c r="AT87" i="2"/>
  <c r="AT396" i="2"/>
  <c r="AT566" i="2"/>
  <c r="AT652" i="2"/>
  <c r="AT101" i="2"/>
  <c r="AT192" i="2"/>
  <c r="AT230" i="2"/>
  <c r="AT683" i="2"/>
  <c r="AT673" i="2"/>
  <c r="AT696" i="2"/>
  <c r="AT523" i="2"/>
  <c r="AT216" i="2"/>
  <c r="AT190" i="2"/>
  <c r="AT712" i="2"/>
  <c r="AT329" i="2"/>
  <c r="AT416" i="2"/>
  <c r="AT253" i="2"/>
  <c r="AT263" i="2"/>
  <c r="AT223" i="2"/>
  <c r="AT241" i="2"/>
  <c r="AT227" i="2"/>
  <c r="AT444" i="2"/>
  <c r="AT110" i="2"/>
  <c r="AT427" i="2"/>
  <c r="AT113" i="2"/>
  <c r="AR392" i="2"/>
  <c r="AR212" i="2"/>
  <c r="AR64" i="2"/>
  <c r="AR88" i="2"/>
  <c r="AR272" i="2"/>
  <c r="AR117" i="2"/>
  <c r="AR85" i="2"/>
  <c r="AR180" i="2"/>
  <c r="AR492" i="2"/>
  <c r="AR76" i="2"/>
  <c r="AR336" i="2"/>
  <c r="AR338" i="2"/>
  <c r="AR403" i="2"/>
  <c r="AR176" i="2"/>
  <c r="AR123" i="2"/>
  <c r="AR231" i="2"/>
  <c r="AR43" i="2"/>
  <c r="AR175" i="2"/>
  <c r="AR367" i="2"/>
  <c r="AU241" i="2"/>
  <c r="AS561" i="2"/>
  <c r="AS108" i="2"/>
  <c r="AS609" i="2"/>
  <c r="AS318" i="2"/>
  <c r="AS325" i="2"/>
  <c r="AS381" i="2"/>
  <c r="AS371" i="2"/>
  <c r="AS65" i="2"/>
  <c r="AS389" i="2"/>
  <c r="AT521" i="2"/>
  <c r="AT86" i="2"/>
  <c r="AT669" i="2"/>
  <c r="AT470" i="2"/>
  <c r="AT638" i="2"/>
  <c r="AS465" i="2"/>
  <c r="AS594" i="2"/>
  <c r="AS310" i="2"/>
  <c r="AS672" i="2"/>
  <c r="AS106" i="2"/>
  <c r="AS559" i="2"/>
  <c r="AS408" i="2"/>
  <c r="AS343" i="2"/>
  <c r="AS46" i="2"/>
  <c r="AS631" i="2"/>
  <c r="AS418" i="2"/>
  <c r="AS291" i="2"/>
  <c r="AS589" i="2"/>
  <c r="AS260" i="2"/>
  <c r="AS576" i="2"/>
  <c r="AS22" i="2"/>
  <c r="AS373" i="2"/>
  <c r="AS495" i="2"/>
  <c r="AS526" i="2"/>
  <c r="AS73" i="2"/>
  <c r="AT680" i="2"/>
  <c r="AT143" i="2"/>
  <c r="AT281" i="2"/>
  <c r="AT550" i="2"/>
  <c r="AT541" i="2"/>
  <c r="AS153" i="2"/>
  <c r="AS142" i="2"/>
  <c r="AS344" i="2"/>
  <c r="AS77" i="2"/>
  <c r="AS61" i="2"/>
  <c r="AS133" i="2"/>
  <c r="AS447" i="2"/>
  <c r="AS33" i="2"/>
  <c r="AS292" i="2"/>
  <c r="AS667" i="2"/>
  <c r="AS478" i="2"/>
  <c r="AT726" i="2"/>
  <c r="AT605" i="2"/>
  <c r="AT603" i="2"/>
  <c r="AT57" i="2"/>
  <c r="AT698" i="2"/>
  <c r="AT59" i="2"/>
  <c r="AT434" i="2"/>
  <c r="AT401" i="2"/>
  <c r="AT288" i="2"/>
  <c r="AT27" i="2"/>
  <c r="AT126" i="2"/>
  <c r="AT146" i="2"/>
  <c r="AR414" i="2"/>
  <c r="AR10" i="2"/>
  <c r="AR55" i="2"/>
  <c r="AR51" i="2"/>
  <c r="AR84" i="2"/>
  <c r="AU461" i="2"/>
  <c r="AU535" i="2"/>
  <c r="AU90" i="2"/>
  <c r="AU234" i="2"/>
  <c r="AU439" i="2"/>
  <c r="AS469" i="2"/>
  <c r="AS312" i="2"/>
  <c r="AS668" i="2"/>
  <c r="AS143" i="2"/>
  <c r="AS25" i="2"/>
  <c r="AS161" i="2"/>
  <c r="AS558" i="2"/>
  <c r="AS87" i="2"/>
  <c r="AS192" i="2"/>
  <c r="AS523" i="2"/>
  <c r="AS253" i="2"/>
  <c r="AS444" i="2"/>
  <c r="AT513" i="2"/>
  <c r="AT507" i="2"/>
  <c r="AT300" i="2"/>
  <c r="AT451" i="2"/>
  <c r="AT528" i="2"/>
  <c r="AT457" i="2"/>
  <c r="AT171" i="2"/>
  <c r="AT69" i="2"/>
  <c r="AT137" i="2"/>
  <c r="AT30" i="2"/>
  <c r="AT279" i="2"/>
  <c r="AT258" i="2"/>
  <c r="AT736" i="2"/>
  <c r="AT410" i="2"/>
  <c r="AT38" i="2"/>
  <c r="AT207" i="2"/>
  <c r="AT221" i="2"/>
  <c r="AT499" i="2"/>
  <c r="AT490" i="2"/>
  <c r="AU499" i="2"/>
  <c r="AS619" i="2"/>
  <c r="AS598" i="2"/>
  <c r="AS584" i="2"/>
  <c r="AS380" i="2"/>
  <c r="AS506" i="2"/>
  <c r="AS646" i="2"/>
  <c r="AS49" i="2"/>
  <c r="AS482" i="2"/>
  <c r="AS349" i="2"/>
  <c r="AT254" i="2"/>
  <c r="AT471" i="2"/>
  <c r="AT25" i="2"/>
  <c r="AT670" i="2"/>
  <c r="AT308" i="2"/>
  <c r="AS184" i="2"/>
  <c r="AS718" i="2"/>
  <c r="AS368" i="2"/>
  <c r="AS337" i="2"/>
  <c r="AS734" i="2"/>
  <c r="AS701" i="2"/>
  <c r="AS724" i="2"/>
  <c r="AS464" i="2"/>
  <c r="AS486" i="2"/>
  <c r="AS334" i="2"/>
  <c r="AS639" i="2"/>
  <c r="AT686" i="2"/>
  <c r="AT182" i="2"/>
  <c r="AT275" i="2"/>
  <c r="AT355" i="2"/>
  <c r="AT578" i="2"/>
  <c r="AT116" i="2"/>
  <c r="AT102" i="2"/>
  <c r="AT95" i="2"/>
  <c r="AT527" i="2"/>
  <c r="AT376" i="2"/>
  <c r="AT596" i="2"/>
  <c r="AT26" i="2"/>
  <c r="AT303" i="2"/>
  <c r="AR257" i="2"/>
  <c r="AR266" i="2"/>
  <c r="AR20" i="2"/>
  <c r="AU570" i="2"/>
  <c r="AU224" i="2"/>
  <c r="AU603" i="2"/>
  <c r="AU578" i="2"/>
  <c r="AU488" i="2"/>
  <c r="AS617" i="2"/>
  <c r="AS521" i="2"/>
  <c r="AS422" i="2"/>
  <c r="AS37" i="2"/>
  <c r="AS636" i="2"/>
  <c r="AS470" i="2"/>
  <c r="AS374" i="2"/>
  <c r="AS541" i="2"/>
  <c r="AS652" i="2"/>
  <c r="AS673" i="2"/>
  <c r="AS712" i="2"/>
  <c r="AT168" i="2"/>
  <c r="AT422" i="2"/>
  <c r="AT544" i="2"/>
  <c r="AT536" i="2"/>
  <c r="AT374" i="2"/>
  <c r="AS738" i="2"/>
  <c r="AS645" i="2"/>
  <c r="AS649" i="2"/>
  <c r="AS181" i="2"/>
  <c r="AS21" i="2"/>
  <c r="AS74" i="2"/>
  <c r="AS132" i="2"/>
  <c r="AS552" i="2"/>
  <c r="AS96" i="2"/>
  <c r="AS411" i="2"/>
  <c r="AS35" i="2"/>
  <c r="AS188" i="2"/>
  <c r="AT570" i="2"/>
  <c r="AT224" i="2"/>
  <c r="AT534" i="2"/>
  <c r="AT250" i="2"/>
  <c r="AT234" i="2"/>
  <c r="AT488" i="2"/>
  <c r="AT306" i="2"/>
  <c r="AT31" i="2"/>
  <c r="AT463" i="2"/>
  <c r="AT620" i="2"/>
  <c r="AT127" i="2"/>
  <c r="AT328" i="2"/>
  <c r="AT456" i="2"/>
  <c r="AU706" i="2"/>
  <c r="AU494" i="2"/>
  <c r="AU355" i="2"/>
  <c r="AU460" i="2"/>
  <c r="AU116" i="2"/>
  <c r="AR116" i="2"/>
  <c r="AU596" i="2"/>
  <c r="AS703" i="2"/>
  <c r="AS200" i="2"/>
  <c r="AS383" i="2"/>
  <c r="AS669" i="2"/>
  <c r="AS536" i="2"/>
  <c r="AS550" i="2"/>
  <c r="AS145" i="2"/>
  <c r="AS396" i="2"/>
  <c r="AS230" i="2"/>
  <c r="AS216" i="2"/>
  <c r="AS263" i="2"/>
  <c r="AS227" i="2"/>
  <c r="AS113" i="2"/>
  <c r="AS707" i="2"/>
  <c r="AT446" i="2"/>
  <c r="AT386" i="2"/>
  <c r="AT289" i="2"/>
  <c r="AT600" i="2"/>
  <c r="AT277" i="2"/>
  <c r="AT508" i="2"/>
  <c r="AT7" i="2"/>
  <c r="AT232" i="2"/>
  <c r="AT62" i="2"/>
  <c r="AT322" i="2"/>
  <c r="AT335" i="2"/>
  <c r="AT449" i="2"/>
  <c r="AT208" i="2"/>
  <c r="AT722" i="2"/>
  <c r="AS279" i="2"/>
  <c r="AS650" i="2"/>
  <c r="AS658" i="2"/>
  <c r="AS151" i="2"/>
  <c r="AS520" i="2"/>
  <c r="AS268" i="2"/>
  <c r="AS370" i="2"/>
  <c r="AS205" i="2"/>
  <c r="AT461" i="2"/>
  <c r="AT535" i="2"/>
  <c r="AT261" i="2"/>
  <c r="AT460" i="2"/>
  <c r="AT476" i="2"/>
  <c r="AT100" i="2"/>
  <c r="AT426" i="2"/>
  <c r="AT309" i="2"/>
  <c r="AT391" i="2"/>
  <c r="AT40" i="2"/>
  <c r="AT99" i="2"/>
  <c r="AR136" i="2"/>
  <c r="AR54" i="2"/>
  <c r="AR34" i="2"/>
  <c r="AU605" i="2"/>
  <c r="AU534" i="2"/>
  <c r="AU250" i="2"/>
  <c r="AU547" i="2"/>
  <c r="AS732" i="2"/>
  <c r="AS168" i="2"/>
  <c r="AS680" i="2"/>
  <c r="AS471" i="2"/>
  <c r="AS262" i="2"/>
  <c r="AS395" i="2"/>
  <c r="AS638" i="2"/>
  <c r="AS491" i="2"/>
  <c r="AS101" i="2"/>
  <c r="AS696" i="2"/>
  <c r="AS329" i="2"/>
  <c r="AS223" i="2"/>
  <c r="AS110" i="2"/>
  <c r="AT341" i="2"/>
  <c r="AT219" i="2"/>
  <c r="AT286" i="2"/>
  <c r="AT50" i="2"/>
  <c r="AT398" i="2"/>
  <c r="AT659" i="2"/>
  <c r="AT185" i="2"/>
  <c r="AT298" i="2"/>
  <c r="AT709" i="2"/>
  <c r="AT105" i="2"/>
  <c r="AT543" i="2"/>
  <c r="AT384" i="2"/>
  <c r="AU312" i="2"/>
  <c r="AS565" i="2"/>
  <c r="AS733" i="2"/>
  <c r="AS197" i="2"/>
  <c r="AS675" i="2"/>
  <c r="AS362" i="2"/>
  <c r="AS440" i="2"/>
  <c r="AS242" i="2"/>
  <c r="AS610" i="2"/>
  <c r="AS593" i="2"/>
  <c r="AT312" i="2"/>
  <c r="AT383" i="2"/>
  <c r="AT636" i="2"/>
  <c r="AT395" i="2"/>
  <c r="AT145" i="2"/>
  <c r="AS735" i="2"/>
  <c r="AS529" i="2"/>
  <c r="AS648" i="2"/>
  <c r="AS716" i="2"/>
  <c r="AS430" i="2"/>
  <c r="AS697" i="2"/>
  <c r="AS209" i="2"/>
  <c r="AS348" i="2"/>
  <c r="AS660" i="2"/>
  <c r="AS287" i="2"/>
  <c r="AS196" i="2"/>
  <c r="AT708" i="2"/>
  <c r="AT706" i="2"/>
  <c r="AT494" i="2"/>
  <c r="AT90" i="2"/>
  <c r="AT547" i="2"/>
  <c r="AT439" i="2"/>
  <c r="AT89" i="2"/>
  <c r="AT228" i="2"/>
  <c r="AT56" i="2"/>
  <c r="AT44" i="2"/>
  <c r="AT644" i="2"/>
  <c r="AT169" i="2"/>
  <c r="AT47" i="2"/>
  <c r="AR271" i="2"/>
  <c r="AR19" i="2"/>
  <c r="AR3" i="2"/>
  <c r="AR111" i="2"/>
  <c r="AU686" i="2"/>
  <c r="AU182" i="2"/>
  <c r="AR182" i="2"/>
  <c r="AU275" i="2"/>
  <c r="AU261" i="2"/>
  <c r="AU57" i="2"/>
  <c r="AR57" i="2"/>
  <c r="AU698" i="2"/>
  <c r="AU476" i="2"/>
  <c r="AS632" i="2"/>
  <c r="AS254" i="2"/>
  <c r="AS86" i="2"/>
  <c r="AS544" i="2"/>
  <c r="AS281" i="2"/>
  <c r="AS670" i="2"/>
  <c r="AS308" i="2"/>
  <c r="AS566" i="2"/>
  <c r="AS683" i="2"/>
  <c r="AS190" i="2"/>
  <c r="AS416" i="2"/>
  <c r="AS241" i="2"/>
  <c r="AS427" i="2"/>
  <c r="AT635" i="2"/>
  <c r="AT202" i="2"/>
  <c r="AT149" i="2"/>
  <c r="AT218" i="2"/>
  <c r="AT503" i="2"/>
  <c r="AT235" i="2"/>
  <c r="AT612" i="2"/>
  <c r="AT233" i="2"/>
  <c r="AT671" i="2"/>
  <c r="AT681" i="2"/>
  <c r="AT699" i="2"/>
  <c r="AT295" i="2"/>
  <c r="AT472" i="2"/>
  <c r="AT124" i="2"/>
  <c r="AU598" i="2"/>
  <c r="AT194" i="2"/>
  <c r="AS618" i="2"/>
  <c r="AS75" i="2"/>
  <c r="AS474" i="2"/>
  <c r="AT70" i="2"/>
  <c r="AS666" i="2"/>
  <c r="AS582" i="2"/>
  <c r="AS236" i="2"/>
  <c r="AS342" i="2"/>
  <c r="AS314" i="2"/>
  <c r="AS533" i="2"/>
  <c r="AS721" i="2"/>
  <c r="AS359" i="2"/>
  <c r="AS81" i="2"/>
  <c r="AS252" i="2"/>
  <c r="AS267" i="2"/>
  <c r="AS682" i="2"/>
  <c r="AS296" i="2"/>
  <c r="AS15" i="2"/>
  <c r="AS259" i="2"/>
  <c r="AS321" i="2"/>
  <c r="AS2" i="2"/>
  <c r="AS156" i="2"/>
  <c r="AT574" i="2"/>
  <c r="AT92" i="2"/>
  <c r="AS687" i="2"/>
  <c r="AS290" i="2"/>
  <c r="AS297" i="2"/>
  <c r="AS193" i="2"/>
  <c r="AS579" i="2"/>
  <c r="AS637" i="2"/>
  <c r="AS243" i="2"/>
  <c r="AS174" i="2"/>
  <c r="AR174" i="2"/>
  <c r="AS607" i="2"/>
  <c r="AS158" i="2"/>
  <c r="AS144" i="2"/>
  <c r="AS468" i="2"/>
  <c r="AS575" i="2"/>
  <c r="AS134" i="2"/>
  <c r="AS421" i="2"/>
  <c r="AS431" i="2"/>
  <c r="AS634" i="2"/>
  <c r="AS326" i="2"/>
  <c r="AS657" i="2"/>
  <c r="AS549" i="2"/>
  <c r="AS203" i="2"/>
  <c r="AS9" i="2"/>
  <c r="AS531" i="2"/>
  <c r="AS293" i="2"/>
  <c r="AS573" i="2"/>
  <c r="AS154" i="2"/>
  <c r="AR154" i="2"/>
  <c r="AS351" i="2"/>
  <c r="AR189" i="2"/>
  <c r="AS189" i="2"/>
  <c r="AS24" i="2"/>
  <c r="AS114" i="2"/>
  <c r="AR114" i="2"/>
  <c r="AS604" i="2"/>
  <c r="AS118" i="2"/>
  <c r="AS248" i="2"/>
  <c r="AS599" i="2"/>
  <c r="AS125" i="2"/>
  <c r="AR125" i="2"/>
  <c r="AS481" i="2"/>
  <c r="AS128" i="2"/>
  <c r="AS249" i="2"/>
  <c r="AS436" i="2"/>
  <c r="AS229" i="2"/>
  <c r="AS52" i="2"/>
  <c r="AS443" i="2"/>
  <c r="AS53" i="2"/>
  <c r="AS201" i="2"/>
  <c r="AR201" i="2"/>
  <c r="AS60" i="2"/>
  <c r="AR60" i="2"/>
  <c r="AS148" i="2"/>
  <c r="AR148" i="2"/>
  <c r="AS662" i="2"/>
  <c r="AS104" i="2"/>
  <c r="AS305" i="2"/>
  <c r="AS512" i="2"/>
  <c r="AS441" i="2"/>
  <c r="AS139" i="2"/>
  <c r="AS583" i="2"/>
  <c r="AS690" i="2"/>
  <c r="AS502" i="2"/>
  <c r="AS477" i="2"/>
  <c r="AS317" i="2"/>
  <c r="AS285" i="2"/>
  <c r="AT119" i="2"/>
  <c r="AT138" i="2"/>
  <c r="AR199" i="2"/>
  <c r="AS294" i="2"/>
  <c r="AT454" i="2"/>
  <c r="AS653" i="2"/>
  <c r="AT419" i="2"/>
  <c r="AS538" i="2"/>
  <c r="AS643" i="2"/>
  <c r="AS684" i="2"/>
  <c r="AS540" i="2"/>
  <c r="AS419" i="2"/>
  <c r="AS627" i="2"/>
  <c r="AS581" i="2"/>
  <c r="AS571" i="2"/>
  <c r="AS129" i="2"/>
  <c r="AS435" i="2"/>
  <c r="AS120" i="2"/>
  <c r="AS80" i="2"/>
  <c r="AS147" i="2"/>
  <c r="AS210" i="2"/>
  <c r="AS141" i="2"/>
  <c r="AS501" i="2"/>
  <c r="AS122" i="2"/>
  <c r="AS164" i="2"/>
  <c r="AT369" i="2"/>
  <c r="AT135" i="2"/>
  <c r="AT572" i="2"/>
  <c r="AR137" i="2"/>
  <c r="AT364" i="2"/>
  <c r="AS517" i="2"/>
  <c r="AS445" i="2"/>
  <c r="AS725" i="2"/>
  <c r="AS685" i="2"/>
  <c r="AS369" i="2"/>
  <c r="AS452" i="2"/>
  <c r="AS569" i="2"/>
  <c r="AS107" i="2"/>
  <c r="AS409" i="2"/>
  <c r="AS282" i="2"/>
  <c r="AR282" i="2"/>
  <c r="AS654" i="2"/>
  <c r="AS630" i="2"/>
  <c r="AS71" i="2"/>
  <c r="AS532" i="2"/>
  <c r="AS515" i="2"/>
  <c r="AS542" i="2"/>
  <c r="AS214" i="2"/>
  <c r="AS524" i="2"/>
  <c r="AS574" i="2"/>
  <c r="AS330" i="2"/>
  <c r="AS357" i="2"/>
  <c r="AS727" i="2"/>
  <c r="AS412" i="2"/>
  <c r="AR412" i="2"/>
  <c r="AS664" i="2"/>
  <c r="AS195" i="2"/>
  <c r="AS178" i="2"/>
  <c r="AS663" i="2"/>
  <c r="AS694" i="2"/>
  <c r="AS135" i="2"/>
  <c r="AS438" i="2"/>
  <c r="AS72" i="2"/>
  <c r="AS264" i="2"/>
  <c r="AS504" i="2"/>
  <c r="AS269" i="2"/>
  <c r="AS6" i="2"/>
  <c r="AR92" i="2"/>
  <c r="AS92" i="2"/>
  <c r="AS187" i="2"/>
  <c r="AR187" i="2"/>
  <c r="AS183" i="2"/>
  <c r="AS400" i="2"/>
  <c r="AS354" i="2"/>
  <c r="AS567" i="2"/>
  <c r="AS45" i="2"/>
  <c r="AT716" i="2"/>
  <c r="AT155" i="2"/>
  <c r="AU651" i="2"/>
  <c r="AU194" i="2"/>
  <c r="AU641" i="2"/>
  <c r="AU454" i="2"/>
  <c r="AU622" i="2"/>
  <c r="AU628" i="2"/>
  <c r="AU118" i="2"/>
  <c r="AU177" i="2"/>
  <c r="AU468" i="2"/>
  <c r="AU63" i="2"/>
  <c r="AU485" i="2"/>
  <c r="AU710" i="2"/>
  <c r="AU162" i="2"/>
  <c r="AU203" i="2"/>
  <c r="AU24" i="2"/>
  <c r="AU688" i="2"/>
  <c r="AU334" i="2"/>
  <c r="AU326" i="2"/>
  <c r="AU692" i="2"/>
  <c r="AU293" i="2"/>
  <c r="AU678" i="2"/>
  <c r="AU74" i="2"/>
  <c r="AU552" i="2"/>
  <c r="AU657" i="2"/>
  <c r="AU646" i="2"/>
  <c r="AU183" i="2"/>
  <c r="AU134" i="2"/>
  <c r="AU599" i="2"/>
  <c r="AU519" i="2"/>
  <c r="AU701" i="2"/>
  <c r="AU411" i="2"/>
  <c r="AU141" i="2"/>
  <c r="AU486" i="2"/>
  <c r="AU579" i="2"/>
  <c r="AU608" i="2"/>
  <c r="AU324" i="2"/>
  <c r="AU130" i="2"/>
  <c r="AU395" i="2"/>
  <c r="AU122" i="2"/>
  <c r="AU318" i="2"/>
  <c r="AU470" i="2"/>
  <c r="AU548" i="2"/>
  <c r="AU592" i="2"/>
  <c r="AT641" i="2"/>
  <c r="AR342" i="2"/>
  <c r="AR147" i="2"/>
  <c r="AR122" i="2"/>
  <c r="AR156" i="2"/>
  <c r="AR93" i="2"/>
  <c r="AR238" i="2"/>
  <c r="AR12" i="2"/>
  <c r="AU635" i="2"/>
  <c r="AU341" i="2"/>
  <c r="AU386" i="2"/>
  <c r="AU149" i="2"/>
  <c r="AU286" i="2"/>
  <c r="AU451" i="2"/>
  <c r="AU50" i="2"/>
  <c r="AU508" i="2"/>
  <c r="AU612" i="2"/>
  <c r="AU659" i="2"/>
  <c r="AU69" i="2"/>
  <c r="AU62" i="2"/>
  <c r="AU681" i="2"/>
  <c r="AU709" i="2"/>
  <c r="AU279" i="2"/>
  <c r="AU449" i="2"/>
  <c r="AU543" i="2"/>
  <c r="AU410" i="2"/>
  <c r="AU124" i="2"/>
  <c r="AU221" i="2"/>
  <c r="AS686" i="2"/>
  <c r="AS706" i="2"/>
  <c r="AS182" i="2"/>
  <c r="AS535" i="2"/>
  <c r="AS534" i="2"/>
  <c r="AS698" i="2"/>
  <c r="AS439" i="2"/>
  <c r="AS100" i="2"/>
  <c r="AS228" i="2"/>
  <c r="AS527" i="2"/>
  <c r="AS309" i="2"/>
  <c r="AS391" i="2"/>
  <c r="AS644" i="2"/>
  <c r="AS26" i="2"/>
  <c r="AS328" i="2"/>
  <c r="AS146" i="2"/>
  <c r="AT723" i="2"/>
  <c r="AT557" i="2"/>
  <c r="AT633" i="2"/>
  <c r="AT710" i="2"/>
  <c r="AT405" i="2"/>
  <c r="AT23" i="2"/>
  <c r="AT4" i="2"/>
  <c r="AT79" i="2"/>
  <c r="AT563" i="2"/>
  <c r="AT91" i="2"/>
  <c r="AT320" i="2"/>
  <c r="AT640" i="2"/>
  <c r="AT554" i="2"/>
  <c r="AT301" i="2"/>
  <c r="AT274" i="2"/>
  <c r="AU482" i="2"/>
  <c r="AR81" i="2"/>
  <c r="AR2" i="2"/>
  <c r="AR66" i="2"/>
  <c r="AR5" i="2"/>
  <c r="AR402" i="2"/>
  <c r="AU513" i="2"/>
  <c r="AU507" i="2"/>
  <c r="AU289" i="2"/>
  <c r="AU600" i="2"/>
  <c r="AU277" i="2"/>
  <c r="AU235" i="2"/>
  <c r="AU457" i="2"/>
  <c r="AU171" i="2"/>
  <c r="AU232" i="2"/>
  <c r="AU671" i="2"/>
  <c r="AU137" i="2"/>
  <c r="AU30" i="2"/>
  <c r="AU335" i="2"/>
  <c r="AU295" i="2"/>
  <c r="AU736" i="2"/>
  <c r="AU208" i="2"/>
  <c r="AU722" i="2"/>
  <c r="AU207" i="2"/>
  <c r="AS726" i="2"/>
  <c r="AS570" i="2"/>
  <c r="AS224" i="2"/>
  <c r="AS275" i="2"/>
  <c r="AS90" i="2"/>
  <c r="AS355" i="2"/>
  <c r="AS57" i="2"/>
  <c r="AS234" i="2"/>
  <c r="AS547" i="2"/>
  <c r="AS488" i="2"/>
  <c r="AS476" i="2"/>
  <c r="AS102" i="2"/>
  <c r="AS89" i="2"/>
  <c r="AS95" i="2"/>
  <c r="AS426" i="2"/>
  <c r="AS56" i="2"/>
  <c r="AS288" i="2"/>
  <c r="AS620" i="2"/>
  <c r="AS596" i="2"/>
  <c r="AS40" i="2"/>
  <c r="AS169" i="2"/>
  <c r="AS99" i="2"/>
  <c r="AS456" i="2"/>
  <c r="AS327" i="2"/>
  <c r="AS629" i="2"/>
  <c r="AS633" i="2"/>
  <c r="AT688" i="2"/>
  <c r="AT204" i="2"/>
  <c r="AT695" i="2"/>
  <c r="AT448" i="2"/>
  <c r="AT172" i="2"/>
  <c r="AT592" i="2"/>
  <c r="AT616" i="2"/>
  <c r="AT577" i="2"/>
  <c r="AT226" i="2"/>
  <c r="AT498" i="2"/>
  <c r="AT36" i="2"/>
  <c r="AT11" i="2"/>
  <c r="AT159" i="2"/>
  <c r="AT323" i="2"/>
  <c r="AT166" i="2"/>
  <c r="AT83" i="2"/>
  <c r="AT624" i="2"/>
  <c r="AT647" i="2"/>
  <c r="AS232" i="2"/>
  <c r="AS62" i="2"/>
  <c r="AR9" i="2"/>
  <c r="AS678" i="2"/>
  <c r="AU518" i="2"/>
  <c r="AT651" i="2"/>
  <c r="AR314" i="2"/>
  <c r="AR267" i="2"/>
  <c r="AR210" i="2"/>
  <c r="AR164" i="2"/>
  <c r="AR237" i="2"/>
  <c r="AU446" i="2"/>
  <c r="AU202" i="2"/>
  <c r="AU219" i="2"/>
  <c r="AU300" i="2"/>
  <c r="AU218" i="2"/>
  <c r="AU503" i="2"/>
  <c r="AU528" i="2"/>
  <c r="AU398" i="2"/>
  <c r="AU7" i="2"/>
  <c r="AU233" i="2"/>
  <c r="AU185" i="2"/>
  <c r="AU298" i="2"/>
  <c r="AU322" i="2"/>
  <c r="AU699" i="2"/>
  <c r="AU105" i="2"/>
  <c r="AU258" i="2"/>
  <c r="AU472" i="2"/>
  <c r="AU384" i="2"/>
  <c r="AU38" i="2"/>
  <c r="AS708" i="2"/>
  <c r="AS461" i="2"/>
  <c r="AS605" i="2"/>
  <c r="AS494" i="2"/>
  <c r="AS603" i="2"/>
  <c r="AS261" i="2"/>
  <c r="AS250" i="2"/>
  <c r="AS578" i="2"/>
  <c r="AS460" i="2"/>
  <c r="AS116" i="2"/>
  <c r="AS59" i="2"/>
  <c r="AS306" i="2"/>
  <c r="AS434" i="2"/>
  <c r="AS31" i="2"/>
  <c r="AS401" i="2"/>
  <c r="AS463" i="2"/>
  <c r="AS376" i="2"/>
  <c r="AS44" i="2"/>
  <c r="AR44" i="2"/>
  <c r="AS27" i="2"/>
  <c r="AS127" i="2"/>
  <c r="AS126" i="2"/>
  <c r="AS303" i="2"/>
  <c r="AS47" i="2"/>
  <c r="AT519" i="2"/>
  <c r="AT707" i="2"/>
  <c r="AT601" i="2"/>
  <c r="AT363" i="2"/>
  <c r="AT714" i="2"/>
  <c r="AT18" i="2"/>
  <c r="AT239" i="2"/>
  <c r="AT246" i="2"/>
  <c r="AT199" i="2"/>
  <c r="AT165" i="2"/>
  <c r="AT177" i="2"/>
  <c r="AT68" i="2"/>
  <c r="AT273" i="2"/>
  <c r="AT163" i="2"/>
  <c r="AT420" i="2"/>
  <c r="AT587" i="2"/>
  <c r="AS405" i="2"/>
  <c r="AS407" i="2"/>
  <c r="AT302" i="2"/>
  <c r="AT622" i="2"/>
  <c r="AT170" i="2"/>
  <c r="AT316" i="2"/>
  <c r="AT385" i="2"/>
  <c r="AT522" i="2"/>
  <c r="AT103" i="2"/>
  <c r="AT626" i="2"/>
  <c r="AR16" i="2"/>
  <c r="AR248" i="2"/>
  <c r="AU199" i="2"/>
  <c r="AT344" i="2"/>
  <c r="AT5" i="2"/>
  <c r="AS635" i="2"/>
  <c r="AS446" i="2"/>
  <c r="AS513" i="2"/>
  <c r="AS341" i="2"/>
  <c r="AS202" i="2"/>
  <c r="AS386" i="2"/>
  <c r="AS507" i="2"/>
  <c r="AS219" i="2"/>
  <c r="AS149" i="2"/>
  <c r="AS289" i="2"/>
  <c r="AS300" i="2"/>
  <c r="AS286" i="2"/>
  <c r="AS218" i="2"/>
  <c r="AS600" i="2"/>
  <c r="AS451" i="2"/>
  <c r="AS503" i="2"/>
  <c r="AS277" i="2"/>
  <c r="AS50" i="2"/>
  <c r="AS528" i="2"/>
  <c r="AS235" i="2"/>
  <c r="AS508" i="2"/>
  <c r="AS398" i="2"/>
  <c r="AS457" i="2"/>
  <c r="AS612" i="2"/>
  <c r="AS7" i="2"/>
  <c r="AS171" i="2"/>
  <c r="AS659" i="2"/>
  <c r="AS233" i="2"/>
  <c r="AS69" i="2"/>
  <c r="AS185" i="2"/>
  <c r="AS671" i="2"/>
  <c r="AS137" i="2"/>
  <c r="AV137" i="2" s="1"/>
  <c r="AS298" i="2"/>
  <c r="AS681" i="2"/>
  <c r="AS322" i="2"/>
  <c r="AS30" i="2"/>
  <c r="AS709" i="2"/>
  <c r="AS699" i="2"/>
  <c r="AS335" i="2"/>
  <c r="AS105" i="2"/>
  <c r="AS295" i="2"/>
  <c r="AS449" i="2"/>
  <c r="AS258" i="2"/>
  <c r="AS736" i="2"/>
  <c r="AS543" i="2"/>
  <c r="AS208" i="2"/>
  <c r="AS472" i="2"/>
  <c r="AS410" i="2"/>
  <c r="AS722" i="2"/>
  <c r="AS384" i="2"/>
  <c r="AS124" i="2"/>
  <c r="AS38" i="2"/>
  <c r="AS207" i="2"/>
  <c r="AS221" i="2"/>
  <c r="AS499" i="2"/>
  <c r="AS651" i="2"/>
  <c r="AS194" i="2"/>
  <c r="AS641" i="2"/>
  <c r="AS454" i="2"/>
  <c r="AS710" i="2"/>
  <c r="AS453" i="2"/>
  <c r="AT201" i="2"/>
  <c r="AS723" i="2"/>
  <c r="AS519" i="2"/>
  <c r="AS688" i="2"/>
  <c r="AS557" i="2"/>
  <c r="AS204" i="2"/>
  <c r="AS601" i="2"/>
  <c r="AS695" i="2"/>
  <c r="AS448" i="2"/>
  <c r="AS363" i="2"/>
  <c r="AS172" i="2"/>
  <c r="AS714" i="2"/>
  <c r="AS592" i="2"/>
  <c r="AS18" i="2"/>
  <c r="AS616" i="2"/>
  <c r="AS239" i="2"/>
  <c r="AS577" i="2"/>
  <c r="AS246" i="2"/>
  <c r="AS226" i="2"/>
  <c r="AS199" i="2"/>
  <c r="AS498" i="2"/>
  <c r="AS165" i="2"/>
  <c r="AS36" i="2"/>
  <c r="AS23" i="2"/>
  <c r="AS11" i="2"/>
  <c r="AS4" i="2"/>
  <c r="AS177" i="2"/>
  <c r="AS159" i="2"/>
  <c r="AS79" i="2"/>
  <c r="AS68" i="2"/>
  <c r="AS323" i="2"/>
  <c r="AS563" i="2"/>
  <c r="AS273" i="2"/>
  <c r="AS166" i="2"/>
  <c r="AS91" i="2"/>
  <c r="AS163" i="2"/>
  <c r="AS83" i="2"/>
  <c r="AS320" i="2"/>
  <c r="AS420" i="2"/>
  <c r="AS624" i="2"/>
  <c r="AS640" i="2"/>
  <c r="AS647" i="2"/>
  <c r="AS587" i="2"/>
  <c r="AS554" i="2"/>
  <c r="AS301" i="2"/>
  <c r="AS274" i="2"/>
  <c r="AS121" i="2"/>
  <c r="AS302" i="2"/>
  <c r="AS537" i="2"/>
  <c r="AS331" i="2"/>
  <c r="AS622" i="2"/>
  <c r="AS379" i="2"/>
  <c r="AS170" i="2"/>
  <c r="AS284" i="2"/>
  <c r="AS316" i="2"/>
  <c r="AS385" i="2"/>
  <c r="AS522" i="2"/>
  <c r="AS103" i="2"/>
  <c r="AS626" i="2"/>
  <c r="AT702" i="2"/>
  <c r="AT656" i="2"/>
  <c r="AT332" i="2"/>
  <c r="AT392" i="2"/>
  <c r="AT339" i="2"/>
  <c r="AT212" i="2"/>
  <c r="AT730" i="2"/>
  <c r="AT586" i="2"/>
  <c r="AT415" i="2"/>
  <c r="AT483" i="2"/>
  <c r="AT642" i="2"/>
  <c r="AT180" i="2"/>
  <c r="AT304" i="2"/>
  <c r="AT51" i="2"/>
  <c r="AT537" i="2"/>
  <c r="AT379" i="2"/>
  <c r="AS689" i="2"/>
  <c r="AS613" i="2"/>
  <c r="AS247" i="2"/>
  <c r="AS429" i="2"/>
  <c r="AS160" i="2"/>
  <c r="AS585" i="2"/>
  <c r="AS270" i="2"/>
  <c r="AS256" i="2"/>
  <c r="AS564" i="2"/>
  <c r="AS720" i="2"/>
  <c r="AS14" i="2"/>
  <c r="AS265" i="2"/>
  <c r="AS580" i="2"/>
  <c r="AS493" i="2"/>
  <c r="AS8" i="2"/>
  <c r="AS32" i="2"/>
  <c r="AS179" i="2"/>
  <c r="AS67" i="2"/>
  <c r="AS459" i="2"/>
  <c r="AS674" i="2"/>
  <c r="AS13" i="2"/>
  <c r="AS677" i="2"/>
  <c r="AS245" i="2"/>
  <c r="AS191" i="2"/>
  <c r="AS313" i="2"/>
  <c r="AS556" i="2"/>
  <c r="AS311" i="2"/>
  <c r="AS206" i="2"/>
  <c r="AT588" i="2"/>
  <c r="AT390" i="2"/>
  <c r="AT346" i="2"/>
  <c r="AT704" i="2"/>
  <c r="AT455" i="2"/>
  <c r="AT78" i="2"/>
  <c r="AT715" i="2"/>
  <c r="AT358" i="2"/>
  <c r="AT458" i="2"/>
  <c r="AT98" i="2"/>
  <c r="AT10" i="2"/>
  <c r="AT539" i="2"/>
  <c r="AT319" i="2"/>
  <c r="AT728" i="2"/>
  <c r="AT615" i="2"/>
  <c r="AT347" i="2"/>
  <c r="AT474" i="2"/>
  <c r="AT55" i="2"/>
  <c r="AT388" i="2"/>
  <c r="AT530" i="2"/>
  <c r="AT602" i="2"/>
  <c r="AS702" i="2"/>
  <c r="AS332" i="2"/>
  <c r="AS339" i="2"/>
  <c r="AS730" i="2"/>
  <c r="AS415" i="2"/>
  <c r="AS483" i="2"/>
  <c r="AS157" i="2"/>
  <c r="AS88" i="2"/>
  <c r="AS719" i="2"/>
  <c r="AS661" i="2"/>
  <c r="AS272" i="2"/>
  <c r="AS117" i="2"/>
  <c r="AS551" i="2"/>
  <c r="AS85" i="2"/>
  <c r="AS484" i="2"/>
  <c r="AS555" i="2"/>
  <c r="AS97" i="2"/>
  <c r="AS492" i="2"/>
  <c r="AS473" i="2"/>
  <c r="AS76" i="2"/>
  <c r="AS490" i="2"/>
  <c r="AS176" i="2"/>
  <c r="AS123" i="2"/>
  <c r="AS360" i="2"/>
  <c r="AS304" i="2"/>
  <c r="AS377" i="2"/>
  <c r="AS717" i="2"/>
  <c r="AS278" i="2"/>
  <c r="AT643" i="2"/>
  <c r="AT666" i="2"/>
  <c r="AT684" i="2"/>
  <c r="AT582" i="2"/>
  <c r="AT540" i="2"/>
  <c r="AT236" i="2"/>
  <c r="AT342" i="2"/>
  <c r="AT627" i="2"/>
  <c r="AT314" i="2"/>
  <c r="AT581" i="2"/>
  <c r="AT533" i="2"/>
  <c r="AT571" i="2"/>
  <c r="AT721" i="2"/>
  <c r="AT129" i="2"/>
  <c r="AT359" i="2"/>
  <c r="AT15" i="2"/>
  <c r="AT66" i="2"/>
  <c r="AT350" i="2"/>
  <c r="AT387" i="2"/>
  <c r="AU359" i="2"/>
  <c r="AU252" i="2"/>
  <c r="AS340" i="2"/>
  <c r="AT583" i="2"/>
  <c r="AT121" i="2"/>
  <c r="AT331" i="2"/>
  <c r="AT284" i="2"/>
  <c r="AS692" i="2"/>
  <c r="AS545" i="2"/>
  <c r="AS485" i="2"/>
  <c r="AS353" i="2"/>
  <c r="AS63" i="2"/>
  <c r="AS679" i="2"/>
  <c r="AS548" i="2"/>
  <c r="AS480" i="2"/>
  <c r="AS489" i="2"/>
  <c r="AS597" i="2"/>
  <c r="AS366" i="2"/>
  <c r="AS611" i="2"/>
  <c r="AS691" i="2"/>
  <c r="AS283" i="2"/>
  <c r="AS220" i="2"/>
  <c r="AS58" i="2"/>
  <c r="AS162" i="2"/>
  <c r="AS365" i="2"/>
  <c r="AS424" i="2"/>
  <c r="AS198" i="2"/>
  <c r="AS628" i="2"/>
  <c r="AS397" i="2"/>
  <c r="AS251" i="2"/>
  <c r="AS505" i="2"/>
  <c r="AS711" i="2"/>
  <c r="AS553" i="2"/>
  <c r="AT705" i="2"/>
  <c r="AT213" i="2"/>
  <c r="AT729" i="2"/>
  <c r="AT414" i="2"/>
  <c r="AT136" i="2"/>
  <c r="AT271" i="2"/>
  <c r="AT511" i="2"/>
  <c r="AT54" i="2"/>
  <c r="AT413" i="2"/>
  <c r="AT41" i="2"/>
  <c r="AT257" i="2"/>
  <c r="AT19" i="2"/>
  <c r="AT425" i="2"/>
  <c r="AT266" i="2"/>
  <c r="AT222" i="2"/>
  <c r="AT423" i="2"/>
  <c r="AT34" i="2"/>
  <c r="AT538" i="2"/>
  <c r="AT623" i="2"/>
  <c r="AT3" i="2"/>
  <c r="AT442" i="2"/>
  <c r="AT590" i="2"/>
  <c r="AT500" i="2"/>
  <c r="AT655" i="2"/>
  <c r="AT453" i="2"/>
  <c r="AT173" i="2"/>
  <c r="AR106" i="2"/>
  <c r="AU414" i="2"/>
  <c r="AT412" i="2"/>
  <c r="AT514" i="2"/>
  <c r="AS656" i="2"/>
  <c r="AS392" i="2"/>
  <c r="AS212" i="2"/>
  <c r="AS586" i="2"/>
  <c r="AS70" i="2"/>
  <c r="AS64" i="2"/>
  <c r="AS642" i="2"/>
  <c r="AS525" i="2"/>
  <c r="AS606" i="2"/>
  <c r="AS333" i="2"/>
  <c r="AS479" i="2"/>
  <c r="AS361" i="2"/>
  <c r="AS48" i="2"/>
  <c r="AS217" i="2"/>
  <c r="AS568" i="2"/>
  <c r="AS467" i="2"/>
  <c r="AS131" i="2"/>
  <c r="AS109" i="2"/>
  <c r="AS180" i="2"/>
  <c r="AS152" i="2"/>
  <c r="AS307" i="2"/>
  <c r="AS336" i="2"/>
  <c r="AS338" i="2"/>
  <c r="AS403" i="2"/>
  <c r="AS487" i="2"/>
  <c r="AS231" i="2"/>
  <c r="AS43" i="2"/>
  <c r="AS175" i="2"/>
  <c r="AS406" i="2"/>
  <c r="AS591" i="2"/>
  <c r="AS367" i="2"/>
  <c r="AS705" i="2"/>
  <c r="AS588" i="2"/>
  <c r="AS213" i="2"/>
  <c r="AS390" i="2"/>
  <c r="AS729" i="2"/>
  <c r="AS346" i="2"/>
  <c r="AS414" i="2"/>
  <c r="AS136" i="2"/>
  <c r="AS704" i="2"/>
  <c r="AS271" i="2"/>
  <c r="AS455" i="2"/>
  <c r="AS511" i="2"/>
  <c r="AS78" i="2"/>
  <c r="AS54" i="2"/>
  <c r="AS715" i="2"/>
  <c r="AS413" i="2"/>
  <c r="AS358" i="2"/>
  <c r="AS41" i="2"/>
  <c r="AS458" i="2"/>
  <c r="AS257" i="2"/>
  <c r="AS98" i="2"/>
  <c r="AS19" i="2"/>
  <c r="AS10" i="2"/>
  <c r="AS425" i="2"/>
  <c r="AS266" i="2"/>
  <c r="AS539" i="2"/>
  <c r="AS222" i="2"/>
  <c r="AS319" i="2"/>
  <c r="AS423" i="2"/>
  <c r="AS728" i="2"/>
  <c r="AS34" i="2"/>
  <c r="AS615" i="2"/>
  <c r="AS347" i="2"/>
  <c r="AS623" i="2"/>
  <c r="AS3" i="2"/>
  <c r="AS55" i="2"/>
  <c r="AS442" i="2"/>
  <c r="AS590" i="2"/>
  <c r="AS388" i="2"/>
  <c r="AS500" i="2"/>
  <c r="AS530" i="2"/>
  <c r="AS155" i="2"/>
  <c r="AS602" i="2"/>
  <c r="AS655" i="2"/>
  <c r="AS51" i="2"/>
  <c r="AS394" i="2"/>
  <c r="AS20" i="2"/>
  <c r="AS352" i="2"/>
  <c r="AS111" i="2"/>
  <c r="AS404" i="2"/>
  <c r="AS514" i="2"/>
  <c r="AS378" i="2"/>
  <c r="AS510" i="2"/>
  <c r="AS462" i="2"/>
  <c r="AS84" i="2"/>
  <c r="AS173" i="2"/>
  <c r="AS562" i="2"/>
  <c r="AT189" i="2"/>
  <c r="AT128" i="2"/>
  <c r="AT52" i="2"/>
  <c r="AT573" i="2"/>
  <c r="AT367" i="2"/>
  <c r="AS66" i="2"/>
  <c r="AS130" i="2"/>
  <c r="AS345" i="2"/>
  <c r="AS497" i="2"/>
  <c r="AS700" i="2"/>
  <c r="AS29" i="2"/>
  <c r="AS93" i="2"/>
  <c r="AS186" i="2"/>
  <c r="AS5" i="2"/>
  <c r="AS238" i="2"/>
  <c r="AS356" i="2"/>
  <c r="AS82" i="2"/>
  <c r="AS466" i="2"/>
  <c r="AS402" i="2"/>
  <c r="AS237" i="2"/>
  <c r="AS12" i="2"/>
  <c r="AS350" i="2"/>
  <c r="AS42" i="2"/>
  <c r="AS140" i="2"/>
  <c r="AS215" i="2"/>
  <c r="AS382" i="2"/>
  <c r="AS475" i="2"/>
  <c r="AS240" i="2"/>
  <c r="AS17" i="2"/>
  <c r="AS387" i="2"/>
  <c r="AS595" i="2"/>
  <c r="AT725" i="2"/>
  <c r="AT685" i="2"/>
  <c r="AT452" i="2"/>
  <c r="AT569" i="2"/>
  <c r="AT107" i="2"/>
  <c r="AT409" i="2"/>
  <c r="AT282" i="2"/>
  <c r="AT654" i="2"/>
  <c r="AT630" i="2"/>
  <c r="AT71" i="2"/>
  <c r="AT532" i="2"/>
  <c r="AT515" i="2"/>
  <c r="AT542" i="2"/>
  <c r="AT214" i="2"/>
  <c r="AT524" i="2"/>
  <c r="AT330" i="2"/>
  <c r="AT357" i="2"/>
  <c r="AT727" i="2"/>
  <c r="AT658" i="2"/>
  <c r="AT664" i="2"/>
  <c r="AT195" i="2"/>
  <c r="AT178" i="2"/>
  <c r="AT663" i="2"/>
  <c r="AT694" i="2"/>
  <c r="AT438" i="2"/>
  <c r="AT72" i="2"/>
  <c r="AT264" i="2"/>
  <c r="AT504" i="2"/>
  <c r="AT269" i="2"/>
  <c r="AT6" i="2"/>
  <c r="AT187" i="2"/>
  <c r="AT183" i="2"/>
  <c r="AT400" i="2"/>
  <c r="AT354" i="2"/>
  <c r="AT567" i="2"/>
  <c r="AT45" i="2"/>
  <c r="AT39" i="2"/>
  <c r="AT324" i="2"/>
  <c r="AT676" i="2"/>
  <c r="AT417" i="2"/>
  <c r="AT614" i="2"/>
  <c r="AT546" i="2"/>
  <c r="AT496" i="2"/>
  <c r="AT437" i="2"/>
  <c r="AT399" i="2"/>
  <c r="AT731" i="2"/>
  <c r="AT28" i="2"/>
  <c r="AT375" i="2"/>
  <c r="AT393" i="2"/>
  <c r="AT167" i="2"/>
  <c r="AT516" i="2"/>
  <c r="AT244" i="2"/>
  <c r="AT150" i="2"/>
  <c r="AT621" i="2"/>
  <c r="AT280" i="2"/>
  <c r="AR341" i="2"/>
  <c r="AR218" i="2"/>
  <c r="AR7" i="2"/>
  <c r="AR171" i="2"/>
  <c r="AR62" i="2"/>
  <c r="AR105" i="2"/>
  <c r="AR124" i="2"/>
  <c r="AR38" i="2"/>
  <c r="AU725" i="2"/>
  <c r="AU685" i="2"/>
  <c r="AU369" i="2"/>
  <c r="AU452" i="2"/>
  <c r="AU569" i="2"/>
  <c r="AU107" i="2"/>
  <c r="AU409" i="2"/>
  <c r="AU282" i="2"/>
  <c r="AU654" i="2"/>
  <c r="AU630" i="2"/>
  <c r="AU71" i="2"/>
  <c r="AU532" i="2"/>
  <c r="AU515" i="2"/>
  <c r="AU542" i="2"/>
  <c r="AU214" i="2"/>
  <c r="AR214" i="2"/>
  <c r="AU524" i="2"/>
  <c r="AU574" i="2"/>
  <c r="AU330" i="2"/>
  <c r="AU357" i="2"/>
  <c r="AU412" i="2"/>
  <c r="AR135" i="2"/>
  <c r="AU417" i="2"/>
  <c r="AT317" i="2"/>
  <c r="AT693" i="2"/>
  <c r="AT291" i="2"/>
  <c r="AT619" i="2"/>
  <c r="AT299" i="2"/>
  <c r="AT561" i="2"/>
  <c r="AT565" i="2"/>
  <c r="AT737" i="2"/>
  <c r="AT665" i="2"/>
  <c r="AT589" i="2"/>
  <c r="AT598" i="2"/>
  <c r="AT276" i="2"/>
  <c r="AT108" i="2"/>
  <c r="AT733" i="2"/>
  <c r="AT433" i="2"/>
  <c r="AT432" i="2"/>
  <c r="AT260" i="2"/>
  <c r="AT584" i="2"/>
  <c r="AT713" i="2"/>
  <c r="AT609" i="2"/>
  <c r="AT197" i="2"/>
  <c r="AT255" i="2"/>
  <c r="AT576" i="2"/>
  <c r="AT380" i="2"/>
  <c r="AT625" i="2"/>
  <c r="AT318" i="2"/>
  <c r="AT675" i="2"/>
  <c r="AT22" i="2"/>
  <c r="AT560" i="2"/>
  <c r="AT506" i="2"/>
  <c r="AT450" i="2"/>
  <c r="AT325" i="2"/>
  <c r="AT362" i="2"/>
  <c r="AT373" i="2"/>
  <c r="AT646" i="2"/>
  <c r="AT112" i="2"/>
  <c r="AT428" i="2"/>
  <c r="AT381" i="2"/>
  <c r="AT440" i="2"/>
  <c r="AT94" i="2"/>
  <c r="AT495" i="2"/>
  <c r="AT49" i="2"/>
  <c r="AT509" i="2"/>
  <c r="AT371" i="2"/>
  <c r="AT242" i="2"/>
  <c r="AT608" i="2"/>
  <c r="AT526" i="2"/>
  <c r="AT482" i="2"/>
  <c r="AT225" i="2"/>
  <c r="AT65" i="2"/>
  <c r="AT610" i="2"/>
  <c r="AT518" i="2"/>
  <c r="AT73" i="2"/>
  <c r="AT349" i="2"/>
  <c r="AT211" i="2"/>
  <c r="AT315" i="2"/>
  <c r="AT389" i="2"/>
  <c r="AT593" i="2"/>
  <c r="AT372" i="2"/>
  <c r="AR204" i="2"/>
  <c r="AR172" i="2"/>
  <c r="AR18" i="2"/>
  <c r="AR239" i="2"/>
  <c r="AR23" i="2"/>
  <c r="AR11" i="2"/>
  <c r="AR68" i="2"/>
  <c r="AR166" i="2"/>
  <c r="AR83" i="2"/>
  <c r="AR170" i="2"/>
  <c r="AR284" i="2"/>
  <c r="AU693" i="2"/>
  <c r="AU291" i="2"/>
  <c r="AU619" i="2"/>
  <c r="AU299" i="2"/>
  <c r="AU561" i="2"/>
  <c r="AU565" i="2"/>
  <c r="AU737" i="2"/>
  <c r="AU665" i="2"/>
  <c r="AU589" i="2"/>
  <c r="AU276" i="2"/>
  <c r="AU108" i="2"/>
  <c r="AU733" i="2"/>
  <c r="AU433" i="2"/>
  <c r="AU432" i="2"/>
  <c r="AU260" i="2"/>
  <c r="AU584" i="2"/>
  <c r="AU713" i="2"/>
  <c r="AU609" i="2"/>
  <c r="AU197" i="2"/>
  <c r="AU119" i="2"/>
  <c r="AU255" i="2"/>
  <c r="AU576" i="2"/>
  <c r="AU495" i="2"/>
  <c r="AU509" i="2"/>
  <c r="AS39" i="2"/>
  <c r="AS324" i="2"/>
  <c r="AS676" i="2"/>
  <c r="AS417" i="2"/>
  <c r="AS614" i="2"/>
  <c r="AS546" i="2"/>
  <c r="AS496" i="2"/>
  <c r="AS437" i="2"/>
  <c r="AS399" i="2"/>
  <c r="AS731" i="2"/>
  <c r="AS28" i="2"/>
  <c r="AS375" i="2"/>
  <c r="AS393" i="2"/>
  <c r="AS167" i="2"/>
  <c r="AS516" i="2"/>
  <c r="AS244" i="2"/>
  <c r="AS150" i="2"/>
  <c r="AS621" i="2"/>
  <c r="AS572" i="2"/>
  <c r="AS280" i="2"/>
  <c r="AT738" i="2"/>
  <c r="AT465" i="2"/>
  <c r="AT735" i="2"/>
  <c r="AT184" i="2"/>
  <c r="AT153" i="2"/>
  <c r="AT645" i="2"/>
  <c r="AT594" i="2"/>
  <c r="AT529" i="2"/>
  <c r="AT718" i="2"/>
  <c r="AT142" i="2"/>
  <c r="AT649" i="2"/>
  <c r="AT310" i="2"/>
  <c r="AT648" i="2"/>
  <c r="AT368" i="2"/>
  <c r="AT181" i="2"/>
  <c r="AT672" i="2"/>
  <c r="AT77" i="2"/>
  <c r="AT337" i="2"/>
  <c r="AT21" i="2"/>
  <c r="AT430" i="2"/>
  <c r="AT106" i="2"/>
  <c r="AT61" i="2"/>
  <c r="AT734" i="2"/>
  <c r="AT74" i="2"/>
  <c r="AT115" i="2"/>
  <c r="AT697" i="2"/>
  <c r="AT559" i="2"/>
  <c r="AT133" i="2"/>
  <c r="AT701" i="2"/>
  <c r="AT132" i="2"/>
  <c r="AT151" i="2"/>
  <c r="AT209" i="2"/>
  <c r="AT408" i="2"/>
  <c r="AT447" i="2"/>
  <c r="AT724" i="2"/>
  <c r="AT552" i="2"/>
  <c r="AT520" i="2"/>
  <c r="AT343" i="2"/>
  <c r="AT348" i="2"/>
  <c r="AT33" i="2"/>
  <c r="AT464" i="2"/>
  <c r="AT96" i="2"/>
  <c r="AT268" i="2"/>
  <c r="AT46" i="2"/>
  <c r="AT660" i="2"/>
  <c r="AT292" i="2"/>
  <c r="AT486" i="2"/>
  <c r="AT411" i="2"/>
  <c r="AT631" i="2"/>
  <c r="AT287" i="2"/>
  <c r="AT370" i="2"/>
  <c r="AT667" i="2"/>
  <c r="AT334" i="2"/>
  <c r="AT35" i="2"/>
  <c r="AT418" i="2"/>
  <c r="AT196" i="2"/>
  <c r="AT478" i="2"/>
  <c r="AT639" i="2"/>
  <c r="AT205" i="2"/>
  <c r="AT188" i="2"/>
  <c r="AR294" i="2"/>
  <c r="AR63" i="2"/>
  <c r="AR160" i="2"/>
  <c r="AR270" i="2"/>
  <c r="AR14" i="2"/>
  <c r="AR8" i="2"/>
  <c r="AR32" i="2"/>
  <c r="AR220" i="2"/>
  <c r="AR162" i="2"/>
  <c r="AR13" i="2"/>
  <c r="AR313" i="2"/>
  <c r="AR206" i="2"/>
  <c r="AU738" i="2"/>
  <c r="AU465" i="2"/>
  <c r="AU735" i="2"/>
  <c r="AU184" i="2"/>
  <c r="AU153" i="2"/>
  <c r="AU645" i="2"/>
  <c r="AU594" i="2"/>
  <c r="AU529" i="2"/>
  <c r="AU718" i="2"/>
  <c r="AU142" i="2"/>
  <c r="AU649" i="2"/>
  <c r="AU310" i="2"/>
  <c r="AU648" i="2"/>
  <c r="AU368" i="2"/>
  <c r="AU344" i="2"/>
  <c r="AU181" i="2"/>
  <c r="AU672" i="2"/>
  <c r="AU716" i="2"/>
  <c r="AU77" i="2"/>
  <c r="AU337" i="2"/>
  <c r="AU21" i="2"/>
  <c r="AU430" i="2"/>
  <c r="AU151" i="2"/>
  <c r="AU631" i="2"/>
  <c r="AU732" i="2"/>
  <c r="AU617" i="2"/>
  <c r="AU632" i="2"/>
  <c r="AU469" i="2"/>
  <c r="AU703" i="2"/>
  <c r="AU168" i="2"/>
  <c r="AU521" i="2"/>
  <c r="AU254" i="2"/>
  <c r="AU200" i="2"/>
  <c r="AU680" i="2"/>
  <c r="AU422" i="2"/>
  <c r="AU668" i="2"/>
  <c r="AU86" i="2"/>
  <c r="AU383" i="2"/>
  <c r="AU37" i="2"/>
  <c r="AU471" i="2"/>
  <c r="AU143" i="2"/>
  <c r="AU544" i="2"/>
  <c r="AU669" i="2"/>
  <c r="AU636" i="2"/>
  <c r="AU262" i="2"/>
  <c r="AU25" i="2"/>
  <c r="AU281" i="2"/>
  <c r="AU536" i="2"/>
  <c r="AU161" i="2"/>
  <c r="AU670" i="2"/>
  <c r="AU550" i="2"/>
  <c r="AU374" i="2"/>
  <c r="AU638" i="2"/>
  <c r="AU558" i="2"/>
  <c r="AU145" i="2"/>
  <c r="AU308" i="2"/>
  <c r="AU541" i="2"/>
  <c r="AU491" i="2"/>
  <c r="AU87" i="2"/>
  <c r="AU396" i="2"/>
  <c r="AU566" i="2"/>
  <c r="AU652" i="2"/>
  <c r="AU101" i="2"/>
  <c r="AU192" i="2"/>
  <c r="AU230" i="2"/>
  <c r="AU683" i="2"/>
  <c r="AU673" i="2"/>
  <c r="AU696" i="2"/>
  <c r="AU523" i="2"/>
  <c r="AU216" i="2"/>
  <c r="AU190" i="2"/>
  <c r="AU712" i="2"/>
  <c r="AU329" i="2"/>
  <c r="AU416" i="2"/>
  <c r="AU253" i="2"/>
  <c r="AU263" i="2"/>
  <c r="AU223" i="2"/>
  <c r="AU227" i="2"/>
  <c r="AU444" i="2"/>
  <c r="AU110" i="2"/>
  <c r="AU427" i="2"/>
  <c r="AU113" i="2"/>
  <c r="AU59" i="2"/>
  <c r="AU102" i="2"/>
  <c r="AU306" i="2"/>
  <c r="AU89" i="2"/>
  <c r="AR89" i="2"/>
  <c r="AU100" i="2"/>
  <c r="AU434" i="2"/>
  <c r="AU95" i="2"/>
  <c r="AU31" i="2"/>
  <c r="AR31" i="2"/>
  <c r="AU228" i="2"/>
  <c r="AU426" i="2"/>
  <c r="AU401" i="2"/>
  <c r="AU527" i="2"/>
  <c r="AU56" i="2"/>
  <c r="AU463" i="2"/>
  <c r="AU309" i="2"/>
  <c r="AU288" i="2"/>
  <c r="AU376" i="2"/>
  <c r="AU44" i="2"/>
  <c r="AU620" i="2"/>
  <c r="AU391" i="2"/>
  <c r="AU27" i="2"/>
  <c r="AU644" i="2"/>
  <c r="AU127" i="2"/>
  <c r="AU40" i="2"/>
  <c r="AU26" i="2"/>
  <c r="AU126" i="2"/>
  <c r="AU169" i="2"/>
  <c r="AU328" i="2"/>
  <c r="AU303" i="2"/>
  <c r="AU99" i="2"/>
  <c r="AU146" i="2"/>
  <c r="AU47" i="2"/>
  <c r="AU456" i="2"/>
  <c r="AT689" i="2"/>
  <c r="AT692" i="2"/>
  <c r="AT613" i="2"/>
  <c r="AT545" i="2"/>
  <c r="AT294" i="2"/>
  <c r="AT485" i="2"/>
  <c r="AT247" i="2"/>
  <c r="AT353" i="2"/>
  <c r="AT429" i="2"/>
  <c r="AT63" i="2"/>
  <c r="AT160" i="2"/>
  <c r="AT679" i="2"/>
  <c r="AT585" i="2"/>
  <c r="AT618" i="2"/>
  <c r="AT270" i="2"/>
  <c r="AT548" i="2"/>
  <c r="AT256" i="2"/>
  <c r="AT653" i="2"/>
  <c r="AT564" i="2"/>
  <c r="AT480" i="2"/>
  <c r="AT720" i="2"/>
  <c r="AT650" i="2"/>
  <c r="AT14" i="2"/>
  <c r="AT489" i="2"/>
  <c r="AT265" i="2"/>
  <c r="AT597" i="2"/>
  <c r="AT580" i="2"/>
  <c r="AT366" i="2"/>
  <c r="AT493" i="2"/>
  <c r="AT611" i="2"/>
  <c r="AT8" i="2"/>
  <c r="AT691" i="2"/>
  <c r="AT32" i="2"/>
  <c r="AT283" i="2"/>
  <c r="AT179" i="2"/>
  <c r="AT220" i="2"/>
  <c r="AT67" i="2"/>
  <c r="AT58" i="2"/>
  <c r="AT459" i="2"/>
  <c r="AT162" i="2"/>
  <c r="AT674" i="2"/>
  <c r="AT678" i="2"/>
  <c r="AT365" i="2"/>
  <c r="AT407" i="2"/>
  <c r="AT424" i="2"/>
  <c r="AT198" i="2"/>
  <c r="AT13" i="2"/>
  <c r="AT628" i="2"/>
  <c r="AT677" i="2"/>
  <c r="AT397" i="2"/>
  <c r="AT245" i="2"/>
  <c r="AT251" i="2"/>
  <c r="AT191" i="2"/>
  <c r="AT75" i="2"/>
  <c r="AT313" i="2"/>
  <c r="AT556" i="2"/>
  <c r="AT505" i="2"/>
  <c r="AT311" i="2"/>
  <c r="AT711" i="2"/>
  <c r="AT553" i="2"/>
  <c r="AT206" i="2"/>
  <c r="AR6" i="2"/>
  <c r="AR45" i="2"/>
  <c r="AR324" i="2"/>
  <c r="AR280" i="2"/>
  <c r="AU585" i="2"/>
  <c r="AU674" i="2"/>
  <c r="AT64" i="2"/>
  <c r="AT157" i="2"/>
  <c r="AT88" i="2"/>
  <c r="AT525" i="2"/>
  <c r="AT606" i="2"/>
  <c r="AT719" i="2"/>
  <c r="AT333" i="2"/>
  <c r="AT661" i="2"/>
  <c r="AT479" i="2"/>
  <c r="AT272" i="2"/>
  <c r="AT361" i="2"/>
  <c r="AT117" i="2"/>
  <c r="AT48" i="2"/>
  <c r="AT217" i="2"/>
  <c r="AT551" i="2"/>
  <c r="AT568" i="2"/>
  <c r="AT85" i="2"/>
  <c r="AT484" i="2"/>
  <c r="AT467" i="2"/>
  <c r="AT131" i="2"/>
  <c r="AT555" i="2"/>
  <c r="AT109" i="2"/>
  <c r="AT97" i="2"/>
  <c r="AT492" i="2"/>
  <c r="AT152" i="2"/>
  <c r="AT473" i="2"/>
  <c r="AT307" i="2"/>
  <c r="AT76" i="2"/>
  <c r="AT336" i="2"/>
  <c r="AT338" i="2"/>
  <c r="AT403" i="2"/>
  <c r="AT176" i="2"/>
  <c r="AT629" i="2"/>
  <c r="AT123" i="2"/>
  <c r="AT487" i="2"/>
  <c r="AT360" i="2"/>
  <c r="AT231" i="2"/>
  <c r="AT43" i="2"/>
  <c r="AT327" i="2"/>
  <c r="AT175" i="2"/>
  <c r="AT377" i="2"/>
  <c r="AT406" i="2"/>
  <c r="AT591" i="2"/>
  <c r="AT717" i="2"/>
  <c r="AT278" i="2"/>
  <c r="AR22" i="2"/>
  <c r="AR381" i="2"/>
  <c r="AR94" i="2"/>
  <c r="AR225" i="2"/>
  <c r="AU702" i="2"/>
  <c r="AU656" i="2"/>
  <c r="AU332" i="2"/>
  <c r="AU392" i="2"/>
  <c r="AU339" i="2"/>
  <c r="AU212" i="2"/>
  <c r="AU730" i="2"/>
  <c r="AU586" i="2"/>
  <c r="AU415" i="2"/>
  <c r="AU70" i="2"/>
  <c r="AU483" i="2"/>
  <c r="AU64" i="2"/>
  <c r="AU157" i="2"/>
  <c r="AU642" i="2"/>
  <c r="AU88" i="2"/>
  <c r="AU525" i="2"/>
  <c r="AU606" i="2"/>
  <c r="AU719" i="2"/>
  <c r="AU333" i="2"/>
  <c r="AU661" i="2"/>
  <c r="AU479" i="2"/>
  <c r="AU272" i="2"/>
  <c r="AU336" i="2"/>
  <c r="AU406" i="2"/>
  <c r="AT394" i="2"/>
  <c r="AT20" i="2"/>
  <c r="AT352" i="2"/>
  <c r="AT111" i="2"/>
  <c r="AT404" i="2"/>
  <c r="AT340" i="2"/>
  <c r="AT378" i="2"/>
  <c r="AT510" i="2"/>
  <c r="AT462" i="2"/>
  <c r="AT84" i="2"/>
  <c r="AT562" i="2"/>
  <c r="AR77" i="2"/>
  <c r="AR74" i="2"/>
  <c r="AR115" i="2"/>
  <c r="AR133" i="2"/>
  <c r="AR348" i="2"/>
  <c r="AR33" i="2"/>
  <c r="AR268" i="2"/>
  <c r="AR334" i="2"/>
  <c r="AR35" i="2"/>
  <c r="AR196" i="2"/>
  <c r="AR188" i="2"/>
  <c r="AU705" i="2"/>
  <c r="AU588" i="2"/>
  <c r="AU213" i="2"/>
  <c r="AU390" i="2"/>
  <c r="AU729" i="2"/>
  <c r="AU346" i="2"/>
  <c r="AU136" i="2"/>
  <c r="AU704" i="2"/>
  <c r="AU271" i="2"/>
  <c r="AU455" i="2"/>
  <c r="AU511" i="2"/>
  <c r="AU78" i="2"/>
  <c r="AU54" i="2"/>
  <c r="AU715" i="2"/>
  <c r="AU413" i="2"/>
  <c r="AU358" i="2"/>
  <c r="AU41" i="2"/>
  <c r="AU458" i="2"/>
  <c r="AU257" i="2"/>
  <c r="AU98" i="2"/>
  <c r="AU19" i="2"/>
  <c r="AU10" i="2"/>
  <c r="AU425" i="2"/>
  <c r="AU266" i="2"/>
  <c r="AU539" i="2"/>
  <c r="AU222" i="2"/>
  <c r="AU319" i="2"/>
  <c r="AU423" i="2"/>
  <c r="AU728" i="2"/>
  <c r="AU34" i="2"/>
  <c r="AU615" i="2"/>
  <c r="AU538" i="2"/>
  <c r="AU347" i="2"/>
  <c r="AU623" i="2"/>
  <c r="AU474" i="2"/>
  <c r="AU3" i="2"/>
  <c r="AU55" i="2"/>
  <c r="AU442" i="2"/>
  <c r="AU590" i="2"/>
  <c r="AU388" i="2"/>
  <c r="AU500" i="2"/>
  <c r="AU530" i="2"/>
  <c r="AU155" i="2"/>
  <c r="AU602" i="2"/>
  <c r="AU655" i="2"/>
  <c r="AU453" i="2"/>
  <c r="AU51" i="2"/>
  <c r="AU394" i="2"/>
  <c r="AU20" i="2"/>
  <c r="AU352" i="2"/>
  <c r="AU111" i="2"/>
  <c r="AU404" i="2"/>
  <c r="AU340" i="2"/>
  <c r="AU514" i="2"/>
  <c r="AU378" i="2"/>
  <c r="AU510" i="2"/>
  <c r="AU462" i="2"/>
  <c r="AU84" i="2"/>
  <c r="AU173" i="2"/>
  <c r="AU562" i="2"/>
  <c r="AT435" i="2"/>
  <c r="AT81" i="2"/>
  <c r="AT120" i="2"/>
  <c r="AT252" i="2"/>
  <c r="AT80" i="2"/>
  <c r="AT267" i="2"/>
  <c r="AT147" i="2"/>
  <c r="AT682" i="2"/>
  <c r="AT210" i="2"/>
  <c r="AT296" i="2"/>
  <c r="AT141" i="2"/>
  <c r="AT501" i="2"/>
  <c r="AT259" i="2"/>
  <c r="AT321" i="2"/>
  <c r="AT122" i="2"/>
  <c r="AT2" i="2"/>
  <c r="AT164" i="2"/>
  <c r="AT156" i="2"/>
  <c r="AT130" i="2"/>
  <c r="AT345" i="2"/>
  <c r="AT497" i="2"/>
  <c r="AT700" i="2"/>
  <c r="AT29" i="2"/>
  <c r="AT93" i="2"/>
  <c r="AT186" i="2"/>
  <c r="AT238" i="2"/>
  <c r="AT356" i="2"/>
  <c r="AT82" i="2"/>
  <c r="AT466" i="2"/>
  <c r="AT402" i="2"/>
  <c r="AT237" i="2"/>
  <c r="AT12" i="2"/>
  <c r="AT42" i="2"/>
  <c r="AT140" i="2"/>
  <c r="AT215" i="2"/>
  <c r="AT382" i="2"/>
  <c r="AT475" i="2"/>
  <c r="AT240" i="2"/>
  <c r="AT17" i="2"/>
  <c r="AT595" i="2"/>
  <c r="AR168" i="2"/>
  <c r="AR312" i="2"/>
  <c r="AR254" i="2"/>
  <c r="AR86" i="2"/>
  <c r="AR37" i="2"/>
  <c r="AR262" i="2"/>
  <c r="AR25" i="2"/>
  <c r="AR395" i="2"/>
  <c r="AR87" i="2"/>
  <c r="AR396" i="2"/>
  <c r="AR101" i="2"/>
  <c r="AU643" i="2"/>
  <c r="AU666" i="2"/>
  <c r="AU684" i="2"/>
  <c r="AU582" i="2"/>
  <c r="AU540" i="2"/>
  <c r="AU236" i="2"/>
  <c r="AU419" i="2"/>
  <c r="AU342" i="2"/>
  <c r="AU627" i="2"/>
  <c r="AU314" i="2"/>
  <c r="AU581" i="2"/>
  <c r="AU533" i="2"/>
  <c r="AU571" i="2"/>
  <c r="AU721" i="2"/>
  <c r="AU129" i="2"/>
  <c r="AU435" i="2"/>
  <c r="AU81" i="2"/>
  <c r="AU120" i="2"/>
  <c r="AU80" i="2"/>
  <c r="AU267" i="2"/>
  <c r="AU147" i="2"/>
  <c r="AU682" i="2"/>
  <c r="AT687" i="2"/>
  <c r="AT517" i="2"/>
  <c r="AT290" i="2"/>
  <c r="AT445" i="2"/>
  <c r="AT297" i="2"/>
  <c r="AT193" i="2"/>
  <c r="AT579" i="2"/>
  <c r="AT637" i="2"/>
  <c r="AT243" i="2"/>
  <c r="AT174" i="2"/>
  <c r="AT607" i="2"/>
  <c r="AT158" i="2"/>
  <c r="AT144" i="2"/>
  <c r="AT468" i="2"/>
  <c r="AT575" i="2"/>
  <c r="AT134" i="2"/>
  <c r="AT421" i="2"/>
  <c r="AT431" i="2"/>
  <c r="AT634" i="2"/>
  <c r="AT326" i="2"/>
  <c r="AT657" i="2"/>
  <c r="AT549" i="2"/>
  <c r="AT203" i="2"/>
  <c r="AT9" i="2"/>
  <c r="AT531" i="2"/>
  <c r="AT16" i="2"/>
  <c r="AT293" i="2"/>
  <c r="AT154" i="2"/>
  <c r="AT351" i="2"/>
  <c r="AT24" i="2"/>
  <c r="AT114" i="2"/>
  <c r="AT604" i="2"/>
  <c r="AT118" i="2"/>
  <c r="AT248" i="2"/>
  <c r="AT599" i="2"/>
  <c r="AT125" i="2"/>
  <c r="AT481" i="2"/>
  <c r="AT249" i="2"/>
  <c r="AT436" i="2"/>
  <c r="AT229" i="2"/>
  <c r="AT443" i="2"/>
  <c r="AT53" i="2"/>
  <c r="AT60" i="2"/>
  <c r="AT148" i="2"/>
  <c r="AT662" i="2"/>
  <c r="AT104" i="2"/>
  <c r="AT305" i="2"/>
  <c r="AT512" i="2"/>
  <c r="AT441" i="2"/>
  <c r="AT139" i="2"/>
  <c r="AT690" i="2"/>
  <c r="AT502" i="2"/>
  <c r="AT477" i="2"/>
  <c r="AT285" i="2"/>
  <c r="AR603" i="2"/>
  <c r="AR250" i="2"/>
  <c r="AR401" i="2"/>
  <c r="AR56" i="2"/>
  <c r="AR27" i="2"/>
  <c r="AR26" i="2"/>
  <c r="AR47" i="2"/>
  <c r="AU687" i="2"/>
  <c r="AU445" i="2"/>
  <c r="AU531" i="2"/>
  <c r="AU573" i="2"/>
  <c r="AU361" i="2"/>
  <c r="AU117" i="2"/>
  <c r="AU48" i="2"/>
  <c r="AU217" i="2"/>
  <c r="AU551" i="2"/>
  <c r="AU568" i="2"/>
  <c r="AU85" i="2"/>
  <c r="AU484" i="2"/>
  <c r="AU467" i="2"/>
  <c r="AU131" i="2"/>
  <c r="AU555" i="2"/>
  <c r="AU109" i="2"/>
  <c r="AU97" i="2"/>
  <c r="AU180" i="2"/>
  <c r="AU492" i="2"/>
  <c r="AU152" i="2"/>
  <c r="AU473" i="2"/>
  <c r="AU307" i="2"/>
  <c r="AU76" i="2"/>
  <c r="AU338" i="2"/>
  <c r="AU490" i="2"/>
  <c r="AU403" i="2"/>
  <c r="AU176" i="2"/>
  <c r="AU629" i="2"/>
  <c r="AU123" i="2"/>
  <c r="AU487" i="2"/>
  <c r="AU360" i="2"/>
  <c r="AU231" i="2"/>
  <c r="AU304" i="2"/>
  <c r="AU43" i="2"/>
  <c r="AU327" i="2"/>
  <c r="AU175" i="2"/>
  <c r="AU377" i="2"/>
  <c r="AU591" i="2"/>
  <c r="AU717" i="2"/>
  <c r="AU367" i="2"/>
  <c r="AU278" i="2"/>
  <c r="AU210" i="2"/>
  <c r="AU296" i="2"/>
  <c r="AU15" i="2"/>
  <c r="AU501" i="2"/>
  <c r="AU259" i="2"/>
  <c r="AU321" i="2"/>
  <c r="AU2" i="2"/>
  <c r="AU164" i="2"/>
  <c r="AU156" i="2"/>
  <c r="AU66" i="2"/>
  <c r="AU345" i="2"/>
  <c r="AU497" i="2"/>
  <c r="AU700" i="2"/>
  <c r="AU29" i="2"/>
  <c r="AU93" i="2"/>
  <c r="AU186" i="2"/>
  <c r="AU5" i="2"/>
  <c r="AU238" i="2"/>
  <c r="AU356" i="2"/>
  <c r="AU82" i="2"/>
  <c r="AU466" i="2"/>
  <c r="AU402" i="2"/>
  <c r="AU237" i="2"/>
  <c r="AU12" i="2"/>
  <c r="AU350" i="2"/>
  <c r="AU42" i="2"/>
  <c r="AU727" i="2"/>
  <c r="AU658" i="2"/>
  <c r="AU664" i="2"/>
  <c r="AU195" i="2"/>
  <c r="AU178" i="2"/>
  <c r="AU663" i="2"/>
  <c r="AU694" i="2"/>
  <c r="AU135" i="2"/>
  <c r="AU438" i="2"/>
  <c r="AU72" i="2"/>
  <c r="AR72" i="2"/>
  <c r="AU264" i="2"/>
  <c r="AU504" i="2"/>
  <c r="AU269" i="2"/>
  <c r="AU6" i="2"/>
  <c r="AU92" i="2"/>
  <c r="AU187" i="2"/>
  <c r="AR183" i="2"/>
  <c r="AU400" i="2"/>
  <c r="AU354" i="2"/>
  <c r="AU567" i="2"/>
  <c r="AU45" i="2"/>
  <c r="AU39" i="2"/>
  <c r="AU676" i="2"/>
  <c r="AU614" i="2"/>
  <c r="AU546" i="2"/>
  <c r="AU496" i="2"/>
  <c r="AU437" i="2"/>
  <c r="AU399" i="2"/>
  <c r="AU731" i="2"/>
  <c r="AU28" i="2"/>
  <c r="AU375" i="2"/>
  <c r="AU393" i="2"/>
  <c r="AU167" i="2"/>
  <c r="AU516" i="2"/>
  <c r="AU244" i="2"/>
  <c r="AU150" i="2"/>
  <c r="AU621" i="2"/>
  <c r="AU572" i="2"/>
  <c r="AU280" i="2"/>
  <c r="AR39" i="2"/>
  <c r="AU380" i="2"/>
  <c r="AU625" i="2"/>
  <c r="AU675" i="2"/>
  <c r="AU138" i="2"/>
  <c r="AU22" i="2"/>
  <c r="AU560" i="2"/>
  <c r="AU506" i="2"/>
  <c r="AU450" i="2"/>
  <c r="AU325" i="2"/>
  <c r="AU362" i="2"/>
  <c r="AU364" i="2"/>
  <c r="AU373" i="2"/>
  <c r="AU112" i="2"/>
  <c r="AU428" i="2"/>
  <c r="AU381" i="2"/>
  <c r="AU440" i="2"/>
  <c r="AU94" i="2"/>
  <c r="AU49" i="2"/>
  <c r="AU371" i="2"/>
  <c r="AU242" i="2"/>
  <c r="AU526" i="2"/>
  <c r="AU225" i="2"/>
  <c r="AU65" i="2"/>
  <c r="AU610" i="2"/>
  <c r="AU73" i="2"/>
  <c r="AU349" i="2"/>
  <c r="AU211" i="2"/>
  <c r="AU315" i="2"/>
  <c r="AU389" i="2"/>
  <c r="AU593" i="2"/>
  <c r="AU372" i="2"/>
  <c r="AU106" i="2"/>
  <c r="AU61" i="2"/>
  <c r="AU734" i="2"/>
  <c r="AU115" i="2"/>
  <c r="AU697" i="2"/>
  <c r="AU559" i="2"/>
  <c r="AU133" i="2"/>
  <c r="AU132" i="2"/>
  <c r="AU209" i="2"/>
  <c r="AU408" i="2"/>
  <c r="AU447" i="2"/>
  <c r="AU724" i="2"/>
  <c r="AU520" i="2"/>
  <c r="AU343" i="2"/>
  <c r="AU348" i="2"/>
  <c r="AU33" i="2"/>
  <c r="AU464" i="2"/>
  <c r="AU96" i="2"/>
  <c r="AU268" i="2"/>
  <c r="AU46" i="2"/>
  <c r="AU660" i="2"/>
  <c r="AU292" i="2"/>
  <c r="AU287" i="2"/>
  <c r="AU370" i="2"/>
  <c r="AU667" i="2"/>
  <c r="AU35" i="2"/>
  <c r="AU418" i="2"/>
  <c r="AU196" i="2"/>
  <c r="AU478" i="2"/>
  <c r="AU639" i="2"/>
  <c r="AU205" i="2"/>
  <c r="AU188" i="2"/>
  <c r="AR53" i="2"/>
  <c r="AU723" i="2"/>
  <c r="AU557" i="2"/>
  <c r="AU707" i="2"/>
  <c r="AU204" i="2"/>
  <c r="AU633" i="2"/>
  <c r="AU601" i="2"/>
  <c r="AU695" i="2"/>
  <c r="AU448" i="2"/>
  <c r="AU363" i="2"/>
  <c r="AU172" i="2"/>
  <c r="AU405" i="2"/>
  <c r="AU714" i="2"/>
  <c r="AU18" i="2"/>
  <c r="AU616" i="2"/>
  <c r="AU239" i="2"/>
  <c r="AU577" i="2"/>
  <c r="AU246" i="2"/>
  <c r="AU226" i="2"/>
  <c r="AU498" i="2"/>
  <c r="AU165" i="2"/>
  <c r="AU36" i="2"/>
  <c r="AU23" i="2"/>
  <c r="AU11" i="2"/>
  <c r="AU4" i="2"/>
  <c r="AU159" i="2"/>
  <c r="AU79" i="2"/>
  <c r="AU68" i="2"/>
  <c r="AU323" i="2"/>
  <c r="AU563" i="2"/>
  <c r="AU273" i="2"/>
  <c r="AU166" i="2"/>
  <c r="AU91" i="2"/>
  <c r="AU163" i="2"/>
  <c r="AU83" i="2"/>
  <c r="AU320" i="2"/>
  <c r="AU420" i="2"/>
  <c r="AU624" i="2"/>
  <c r="AU640" i="2"/>
  <c r="AU647" i="2"/>
  <c r="AU587" i="2"/>
  <c r="AU554" i="2"/>
  <c r="AU301" i="2"/>
  <c r="AU274" i="2"/>
  <c r="AU121" i="2"/>
  <c r="AU302" i="2"/>
  <c r="AU537" i="2"/>
  <c r="AU331" i="2"/>
  <c r="AU379" i="2"/>
  <c r="AU170" i="2"/>
  <c r="AU284" i="2"/>
  <c r="AU316" i="2"/>
  <c r="AU385" i="2"/>
  <c r="AU522" i="2"/>
  <c r="AU103" i="2"/>
  <c r="AU626" i="2"/>
  <c r="AR400" i="2"/>
  <c r="AU689" i="2"/>
  <c r="AU613" i="2"/>
  <c r="AU545" i="2"/>
  <c r="AU294" i="2"/>
  <c r="AU247" i="2"/>
  <c r="AU353" i="2"/>
  <c r="AU429" i="2"/>
  <c r="AU160" i="2"/>
  <c r="AU679" i="2"/>
  <c r="AU618" i="2"/>
  <c r="AU270" i="2"/>
  <c r="AU256" i="2"/>
  <c r="AU653" i="2"/>
  <c r="AU564" i="2"/>
  <c r="AU480" i="2"/>
  <c r="AU720" i="2"/>
  <c r="AU650" i="2"/>
  <c r="AU14" i="2"/>
  <c r="AU489" i="2"/>
  <c r="AU265" i="2"/>
  <c r="AU597" i="2"/>
  <c r="AU580" i="2"/>
  <c r="AU366" i="2"/>
  <c r="AU493" i="2"/>
  <c r="AU611" i="2"/>
  <c r="AU8" i="2"/>
  <c r="AU691" i="2"/>
  <c r="AU32" i="2"/>
  <c r="AU283" i="2"/>
  <c r="AU179" i="2"/>
  <c r="AU220" i="2"/>
  <c r="AU67" i="2"/>
  <c r="AU58" i="2"/>
  <c r="AU459" i="2"/>
  <c r="AU365" i="2"/>
  <c r="AU407" i="2"/>
  <c r="AU424" i="2"/>
  <c r="AU198" i="2"/>
  <c r="AU13" i="2"/>
  <c r="AU677" i="2"/>
  <c r="AU397" i="2"/>
  <c r="AU245" i="2"/>
  <c r="AU251" i="2"/>
  <c r="AU191" i="2"/>
  <c r="AU75" i="2"/>
  <c r="AU313" i="2"/>
  <c r="AU556" i="2"/>
  <c r="AU505" i="2"/>
  <c r="AU311" i="2"/>
  <c r="AU711" i="2"/>
  <c r="AU553" i="2"/>
  <c r="AU206" i="2"/>
  <c r="AU140" i="2"/>
  <c r="AU215" i="2"/>
  <c r="AU382" i="2"/>
  <c r="AU475" i="2"/>
  <c r="AU240" i="2"/>
  <c r="AU17" i="2"/>
  <c r="AU387" i="2"/>
  <c r="AU595" i="2"/>
  <c r="AR391" i="2"/>
  <c r="AR303" i="2"/>
  <c r="AR456" i="2"/>
  <c r="AU517" i="2"/>
  <c r="AU290" i="2"/>
  <c r="AU297" i="2"/>
  <c r="AU193" i="2"/>
  <c r="AU637" i="2"/>
  <c r="AU243" i="2"/>
  <c r="AU174" i="2"/>
  <c r="AU607" i="2"/>
  <c r="AU158" i="2"/>
  <c r="AU144" i="2"/>
  <c r="AU575" i="2"/>
  <c r="AU421" i="2"/>
  <c r="AU431" i="2"/>
  <c r="AU634" i="2"/>
  <c r="AU549" i="2"/>
  <c r="AU9" i="2"/>
  <c r="AU16" i="2"/>
  <c r="AU154" i="2"/>
  <c r="AU351" i="2"/>
  <c r="AU189" i="2"/>
  <c r="AU114" i="2"/>
  <c r="AU604" i="2"/>
  <c r="AU248" i="2"/>
  <c r="AU125" i="2"/>
  <c r="AU481" i="2"/>
  <c r="AU128" i="2"/>
  <c r="AU249" i="2"/>
  <c r="AU436" i="2"/>
  <c r="AU229" i="2"/>
  <c r="AU52" i="2"/>
  <c r="AU443" i="2"/>
  <c r="AU53" i="2"/>
  <c r="AU201" i="2"/>
  <c r="AU60" i="2"/>
  <c r="AU148" i="2"/>
  <c r="AU662" i="2"/>
  <c r="AU104" i="2"/>
  <c r="AU305" i="2"/>
  <c r="AU512" i="2"/>
  <c r="AU441" i="2"/>
  <c r="AU139" i="2"/>
  <c r="AU583" i="2"/>
  <c r="AU690" i="2"/>
  <c r="AU502" i="2"/>
  <c r="AU477" i="2"/>
  <c r="AU317" i="2"/>
  <c r="AU285" i="2"/>
  <c r="AV461" i="2" l="1"/>
  <c r="W16" i="3"/>
  <c r="AV460" i="2"/>
  <c r="AV30" i="2"/>
  <c r="AV612" i="2"/>
  <c r="Y57" i="3"/>
  <c r="Y75" i="3"/>
  <c r="W13" i="3"/>
  <c r="AV324" i="2"/>
  <c r="Y47" i="3"/>
  <c r="W55" i="3"/>
  <c r="Y70" i="3"/>
  <c r="Y37" i="3"/>
  <c r="Y121" i="3"/>
  <c r="W122" i="3"/>
  <c r="Y56" i="3"/>
  <c r="Y111" i="3"/>
  <c r="Y65" i="3"/>
  <c r="Y120" i="3"/>
  <c r="W61" i="3"/>
  <c r="Y23" i="3"/>
  <c r="Y43" i="3"/>
  <c r="Y71" i="3"/>
  <c r="Y116" i="3"/>
  <c r="Y68" i="3"/>
  <c r="W25" i="3"/>
  <c r="Y64" i="3"/>
  <c r="W71" i="3"/>
  <c r="W93" i="3"/>
  <c r="W74" i="3"/>
  <c r="W32" i="3"/>
  <c r="Y113" i="3"/>
  <c r="W45" i="3"/>
  <c r="Y118" i="3"/>
  <c r="W40" i="3"/>
  <c r="W17" i="3"/>
  <c r="W85" i="3"/>
  <c r="Y106" i="3"/>
  <c r="Y51" i="3"/>
  <c r="Y88" i="3"/>
  <c r="W102" i="3"/>
  <c r="W65" i="3"/>
  <c r="Y31" i="3"/>
  <c r="Y117" i="3"/>
  <c r="Y119" i="3"/>
  <c r="W89" i="3"/>
  <c r="Y50" i="3"/>
  <c r="W34" i="3"/>
  <c r="Y54" i="3"/>
  <c r="W12" i="3"/>
  <c r="W98" i="3"/>
  <c r="Y73" i="3"/>
  <c r="W8" i="3"/>
  <c r="W91" i="3"/>
  <c r="Y90" i="3"/>
  <c r="Y97" i="3"/>
  <c r="W121" i="3"/>
  <c r="W63" i="3"/>
  <c r="W105" i="3"/>
  <c r="Y16" i="3"/>
  <c r="Y96" i="3"/>
  <c r="W69" i="3"/>
  <c r="Y93" i="3"/>
  <c r="Y99" i="3"/>
  <c r="Y61" i="3"/>
  <c r="Y95" i="3"/>
  <c r="Y112" i="3"/>
  <c r="W44" i="3"/>
  <c r="Y98" i="3"/>
  <c r="W52" i="3"/>
  <c r="W47" i="3"/>
  <c r="Y2" i="3"/>
  <c r="Y79" i="3"/>
  <c r="W113" i="3"/>
  <c r="Y8" i="3"/>
  <c r="W83" i="3"/>
  <c r="W60" i="3"/>
  <c r="W90" i="3"/>
  <c r="W37" i="3"/>
  <c r="Y72" i="3"/>
  <c r="W39" i="3"/>
  <c r="Y33" i="3"/>
  <c r="W51" i="3"/>
  <c r="Y6" i="3"/>
  <c r="W78" i="3"/>
  <c r="Y60" i="3"/>
  <c r="Y63" i="3"/>
  <c r="W56" i="3"/>
  <c r="Y17" i="3"/>
  <c r="Y103" i="3"/>
  <c r="Y14" i="3"/>
  <c r="Y12" i="3"/>
  <c r="W43" i="3"/>
  <c r="W31" i="3"/>
  <c r="W27" i="3"/>
  <c r="Y89" i="3"/>
  <c r="Y55" i="3"/>
  <c r="Y20" i="3"/>
  <c r="W26" i="3"/>
  <c r="W62" i="3"/>
  <c r="W118" i="3"/>
  <c r="Y53" i="3"/>
  <c r="W117" i="3"/>
  <c r="W106" i="3"/>
  <c r="Y15" i="3"/>
  <c r="Y82" i="3"/>
  <c r="Y77" i="3"/>
  <c r="W58" i="3"/>
  <c r="Y109" i="3"/>
  <c r="Y126" i="3"/>
  <c r="W70" i="3"/>
  <c r="Y52" i="3"/>
  <c r="Y62" i="3"/>
  <c r="Y84" i="3"/>
  <c r="Y123" i="3"/>
  <c r="W41" i="3"/>
  <c r="Y39" i="3"/>
  <c r="Y5" i="3"/>
  <c r="W116" i="3"/>
  <c r="W24" i="3"/>
  <c r="W7" i="3"/>
  <c r="W92" i="3"/>
  <c r="Y38" i="3"/>
  <c r="Y76" i="3"/>
  <c r="W97" i="3"/>
  <c r="W50" i="3"/>
  <c r="W66" i="3"/>
  <c r="Y35" i="3"/>
  <c r="W99" i="3"/>
  <c r="W72" i="3"/>
  <c r="W80" i="3"/>
  <c r="W29" i="3"/>
  <c r="Y9" i="3"/>
  <c r="Y59" i="3"/>
  <c r="Y114" i="3"/>
  <c r="W28" i="3"/>
  <c r="Y101" i="3"/>
  <c r="Y22" i="3"/>
  <c r="W18" i="3"/>
  <c r="W5" i="3"/>
  <c r="Y122" i="3"/>
  <c r="W79" i="3"/>
  <c r="W36" i="3"/>
  <c r="W120" i="3"/>
  <c r="Y87" i="3"/>
  <c r="Y102" i="3"/>
  <c r="Y18" i="3"/>
  <c r="Y29" i="3"/>
  <c r="W4" i="3"/>
  <c r="Y125" i="3"/>
  <c r="Y44" i="3"/>
  <c r="W112" i="3"/>
  <c r="W88" i="3"/>
  <c r="W15" i="3"/>
  <c r="Y7" i="3"/>
  <c r="W73" i="3"/>
  <c r="W20" i="3"/>
  <c r="W109" i="3"/>
  <c r="W38" i="3"/>
  <c r="W114" i="3"/>
  <c r="Y66" i="3"/>
  <c r="W64" i="3"/>
  <c r="Y80" i="3"/>
  <c r="W19" i="3"/>
  <c r="W75" i="3"/>
  <c r="Y41" i="3"/>
  <c r="W111" i="3"/>
  <c r="Y78" i="3"/>
  <c r="Y110" i="3"/>
  <c r="W42" i="3"/>
  <c r="Y92" i="3"/>
  <c r="Y74" i="3"/>
  <c r="W101" i="3"/>
  <c r="W23" i="3"/>
  <c r="W54" i="3"/>
  <c r="Y19" i="3"/>
  <c r="W2" i="3"/>
  <c r="W59" i="3"/>
  <c r="Y21" i="3"/>
  <c r="W95" i="3"/>
  <c r="Y49" i="3"/>
  <c r="Y46" i="3"/>
  <c r="Y28" i="3"/>
  <c r="W123" i="3"/>
  <c r="W96" i="3"/>
  <c r="W9" i="3"/>
  <c r="Y69" i="3"/>
  <c r="Y100" i="3"/>
  <c r="W110" i="3"/>
  <c r="W87" i="3"/>
  <c r="Y11" i="3"/>
  <c r="Y10" i="3"/>
  <c r="Y13" i="3"/>
  <c r="Y86" i="3"/>
  <c r="W22" i="3"/>
  <c r="Y83" i="3"/>
  <c r="W46" i="3"/>
  <c r="Y107" i="3"/>
  <c r="Y3" i="3"/>
  <c r="Y104" i="3"/>
  <c r="Y94" i="3"/>
  <c r="Y40" i="3"/>
  <c r="W126" i="3"/>
  <c r="Y85" i="3"/>
  <c r="W107" i="3"/>
  <c r="W119" i="3"/>
  <c r="Y42" i="3"/>
  <c r="Y124" i="3"/>
  <c r="W103" i="3"/>
  <c r="W53" i="3"/>
  <c r="W94" i="3"/>
  <c r="Y30" i="3"/>
  <c r="Y48" i="3"/>
  <c r="Y108" i="3"/>
  <c r="W49" i="3"/>
  <c r="W35" i="3"/>
  <c r="Y91" i="3"/>
  <c r="W100" i="3"/>
  <c r="W33" i="3"/>
  <c r="W68" i="3"/>
  <c r="W115" i="3"/>
  <c r="Y25" i="3"/>
  <c r="W81" i="3"/>
  <c r="W21" i="3"/>
  <c r="Y115" i="3"/>
  <c r="Y26" i="3"/>
  <c r="Y67" i="3"/>
  <c r="W57" i="3"/>
  <c r="Y27" i="3"/>
  <c r="W10" i="3"/>
  <c r="W104" i="3"/>
  <c r="Y24" i="3"/>
  <c r="Y4" i="3"/>
  <c r="W14" i="3"/>
  <c r="W11" i="3"/>
  <c r="Y105" i="3"/>
  <c r="Y36" i="3"/>
  <c r="W84" i="3"/>
  <c r="Y32" i="3"/>
  <c r="W6" i="3"/>
  <c r="W86" i="3"/>
  <c r="Y34" i="3"/>
  <c r="Y45" i="3"/>
  <c r="W30" i="3"/>
  <c r="W76" i="3"/>
  <c r="W48" i="3"/>
  <c r="W108" i="3"/>
  <c r="W124" i="3"/>
  <c r="W125" i="3"/>
  <c r="Y58" i="3"/>
  <c r="W67" i="3"/>
  <c r="W3" i="3"/>
  <c r="Y81" i="3"/>
  <c r="W77" i="3"/>
  <c r="W82" i="3"/>
  <c r="AV600" i="2"/>
  <c r="AV90" i="2"/>
  <c r="AV289" i="2"/>
  <c r="AV83" i="2"/>
  <c r="AV410" i="2"/>
  <c r="AV649" i="2"/>
  <c r="AV177" i="2"/>
  <c r="AV301" i="2"/>
  <c r="AV273" i="2"/>
  <c r="AV641" i="2"/>
  <c r="AV398" i="2"/>
  <c r="AV293" i="2"/>
  <c r="AV202" i="2"/>
  <c r="AV570" i="2"/>
  <c r="AV227" i="2"/>
  <c r="AV552" i="2"/>
  <c r="AV464" i="2"/>
  <c r="AV161" i="2"/>
  <c r="AV344" i="2"/>
  <c r="AV22" i="2"/>
  <c r="AV672" i="2"/>
  <c r="AV381" i="2"/>
  <c r="AV94" i="2"/>
  <c r="AV432" i="2"/>
  <c r="AV731" i="2"/>
  <c r="AV17" i="2"/>
  <c r="AV82" i="2"/>
  <c r="AV404" i="2"/>
  <c r="AV590" i="2"/>
  <c r="AV539" i="2"/>
  <c r="AV54" i="2"/>
  <c r="AV588" i="2"/>
  <c r="AV307" i="2"/>
  <c r="AV606" i="2"/>
  <c r="AV162" i="2"/>
  <c r="AV63" i="2"/>
  <c r="AV265" i="2"/>
  <c r="AV622" i="2"/>
  <c r="AV420" i="2"/>
  <c r="AV616" i="2"/>
  <c r="AV519" i="2"/>
  <c r="AV38" i="2"/>
  <c r="AV105" i="2"/>
  <c r="AV233" i="2"/>
  <c r="AV503" i="2"/>
  <c r="AV341" i="2"/>
  <c r="AV303" i="2"/>
  <c r="AV59" i="2"/>
  <c r="AV629" i="2"/>
  <c r="AV726" i="2"/>
  <c r="AV100" i="2"/>
  <c r="AV400" i="2"/>
  <c r="AV135" i="2"/>
  <c r="AV524" i="2"/>
  <c r="AV569" i="2"/>
  <c r="AV164" i="2"/>
  <c r="AV627" i="2"/>
  <c r="AV662" i="2"/>
  <c r="AV249" i="2"/>
  <c r="AV189" i="2"/>
  <c r="AV326" i="2"/>
  <c r="AV259" i="2"/>
  <c r="AV236" i="2"/>
  <c r="AV241" i="2"/>
  <c r="AV735" i="2"/>
  <c r="AV197" i="2"/>
  <c r="AV262" i="2"/>
  <c r="AV370" i="2"/>
  <c r="AV263" i="2"/>
  <c r="AV132" i="2"/>
  <c r="AV712" i="2"/>
  <c r="AV724" i="2"/>
  <c r="AV349" i="2"/>
  <c r="AV25" i="2"/>
  <c r="AV142" i="2"/>
  <c r="AV310" i="2"/>
  <c r="AV364" i="2"/>
  <c r="AV665" i="2"/>
  <c r="AV115" i="2"/>
  <c r="AV399" i="2"/>
  <c r="AV356" i="2"/>
  <c r="AV111" i="2"/>
  <c r="AV442" i="2"/>
  <c r="AV266" i="2"/>
  <c r="AV78" i="2"/>
  <c r="AV705" i="2"/>
  <c r="AV525" i="2"/>
  <c r="AV353" i="2"/>
  <c r="AV176" i="2"/>
  <c r="AV245" i="2"/>
  <c r="AV14" i="2"/>
  <c r="AV331" i="2"/>
  <c r="AV320" i="2"/>
  <c r="AV4" i="2"/>
  <c r="AV18" i="2"/>
  <c r="AV723" i="2"/>
  <c r="AV124" i="2"/>
  <c r="AV335" i="2"/>
  <c r="AV659" i="2"/>
  <c r="AV451" i="2"/>
  <c r="AV513" i="2"/>
  <c r="AV116" i="2"/>
  <c r="AV678" i="2"/>
  <c r="AV327" i="2"/>
  <c r="AV102" i="2"/>
  <c r="AV439" i="2"/>
  <c r="AV183" i="2"/>
  <c r="AV694" i="2"/>
  <c r="AV214" i="2"/>
  <c r="AV452" i="2"/>
  <c r="AV122" i="2"/>
  <c r="AV285" i="2"/>
  <c r="AV128" i="2"/>
  <c r="AV634" i="2"/>
  <c r="AV582" i="2"/>
  <c r="AV733" i="2"/>
  <c r="AV471" i="2"/>
  <c r="AV268" i="2"/>
  <c r="AV216" i="2"/>
  <c r="AV673" i="2"/>
  <c r="AV143" i="2"/>
  <c r="AV153" i="2"/>
  <c r="AV594" i="2"/>
  <c r="AV280" i="2"/>
  <c r="AV437" i="2"/>
  <c r="AV238" i="2"/>
  <c r="AV352" i="2"/>
  <c r="AV55" i="2"/>
  <c r="AV180" i="2"/>
  <c r="AV485" i="2"/>
  <c r="AV490" i="2"/>
  <c r="AV719" i="2"/>
  <c r="AV171" i="2"/>
  <c r="AV663" i="2"/>
  <c r="AV369" i="2"/>
  <c r="AV317" i="2"/>
  <c r="AV680" i="2"/>
  <c r="AV230" i="2"/>
  <c r="AV572" i="2"/>
  <c r="AV496" i="2"/>
  <c r="AV5" i="2"/>
  <c r="AV20" i="2"/>
  <c r="AV3" i="2"/>
  <c r="AV64" i="2"/>
  <c r="AV283" i="2"/>
  <c r="AV564" i="2"/>
  <c r="AV302" i="2"/>
  <c r="AV163" i="2"/>
  <c r="AV23" i="2"/>
  <c r="AV7" i="2"/>
  <c r="AV635" i="2"/>
  <c r="AV683" i="2"/>
  <c r="AV418" i="2"/>
  <c r="AV535" i="2"/>
  <c r="AV374" i="2"/>
  <c r="AV469" i="2"/>
  <c r="AV562" i="2"/>
  <c r="AV347" i="2"/>
  <c r="AV98" i="2"/>
  <c r="AV704" i="2"/>
  <c r="AV175" i="2"/>
  <c r="AV467" i="2"/>
  <c r="AV505" i="2"/>
  <c r="AV611" i="2"/>
  <c r="AV492" i="2"/>
  <c r="AV483" i="2"/>
  <c r="AV459" i="2"/>
  <c r="AV270" i="2"/>
  <c r="AV103" i="2"/>
  <c r="AV166" i="2"/>
  <c r="AV363" i="2"/>
  <c r="AV454" i="2"/>
  <c r="AV300" i="2"/>
  <c r="AV407" i="2"/>
  <c r="AV44" i="2"/>
  <c r="AV261" i="2"/>
  <c r="AV234" i="2"/>
  <c r="AV328" i="2"/>
  <c r="AV182" i="2"/>
  <c r="AV664" i="2"/>
  <c r="AV445" i="2"/>
  <c r="AV147" i="2"/>
  <c r="AV538" i="2"/>
  <c r="AV690" i="2"/>
  <c r="AV599" i="2"/>
  <c r="AV575" i="2"/>
  <c r="AV290" i="2"/>
  <c r="AV252" i="2"/>
  <c r="AV308" i="2"/>
  <c r="AV348" i="2"/>
  <c r="AV223" i="2"/>
  <c r="AV550" i="2"/>
  <c r="AV645" i="2"/>
  <c r="AV380" i="2"/>
  <c r="AV417" i="2"/>
  <c r="AV693" i="2"/>
  <c r="AV257" i="2"/>
  <c r="AV136" i="2"/>
  <c r="AV43" i="2"/>
  <c r="AV97" i="2"/>
  <c r="AV585" i="2"/>
  <c r="AV448" i="2"/>
  <c r="AV208" i="2"/>
  <c r="AV376" i="2"/>
  <c r="AV6" i="2"/>
  <c r="AV468" i="2"/>
  <c r="AV687" i="2"/>
  <c r="AV414" i="2"/>
  <c r="AV508" i="2"/>
  <c r="AV686" i="2"/>
  <c r="AV123" i="2"/>
  <c r="AV89" i="2"/>
  <c r="AV637" i="2"/>
  <c r="AV416" i="2"/>
  <c r="AV576" i="2"/>
  <c r="AV325" i="2"/>
  <c r="AV475" i="2"/>
  <c r="AV425" i="2"/>
  <c r="AV511" i="2"/>
  <c r="AV367" i="2"/>
  <c r="AV642" i="2"/>
  <c r="AV220" i="2"/>
  <c r="AV677" i="2"/>
  <c r="AV720" i="2"/>
  <c r="AV537" i="2"/>
  <c r="AV11" i="2"/>
  <c r="AV592" i="2"/>
  <c r="AV384" i="2"/>
  <c r="AV699" i="2"/>
  <c r="AV446" i="2"/>
  <c r="AV127" i="2"/>
  <c r="AV456" i="2"/>
  <c r="AV476" i="2"/>
  <c r="AV698" i="2"/>
  <c r="AV542" i="2"/>
  <c r="AV501" i="2"/>
  <c r="AV540" i="2"/>
  <c r="AV148" i="2"/>
  <c r="AV481" i="2"/>
  <c r="AV351" i="2"/>
  <c r="AV431" i="2"/>
  <c r="AV579" i="2"/>
  <c r="AV296" i="2"/>
  <c r="AV666" i="2"/>
  <c r="AV190" i="2"/>
  <c r="AV196" i="2"/>
  <c r="AV565" i="2"/>
  <c r="AV520" i="2"/>
  <c r="AV74" i="2"/>
  <c r="AV701" i="2"/>
  <c r="AV482" i="2"/>
  <c r="AV260" i="2"/>
  <c r="AV318" i="2"/>
  <c r="AV138" i="2"/>
  <c r="AV191" i="2"/>
  <c r="AV240" i="2"/>
  <c r="AV58" i="2"/>
  <c r="AV661" i="2"/>
  <c r="AV382" i="2"/>
  <c r="AV455" i="2"/>
  <c r="AV109" i="2"/>
  <c r="AV553" i="2"/>
  <c r="AV545" i="2"/>
  <c r="AV76" i="2"/>
  <c r="AV88" i="2"/>
  <c r="AV13" i="2"/>
  <c r="AV714" i="2"/>
  <c r="AV453" i="2"/>
  <c r="AV722" i="2"/>
  <c r="AV709" i="2"/>
  <c r="AV218" i="2"/>
  <c r="AV27" i="2"/>
  <c r="AV578" i="2"/>
  <c r="AV62" i="2"/>
  <c r="AV99" i="2"/>
  <c r="AV488" i="2"/>
  <c r="AV534" i="2"/>
  <c r="AV187" i="2"/>
  <c r="AV178" i="2"/>
  <c r="AV515" i="2"/>
  <c r="AV685" i="2"/>
  <c r="AV141" i="2"/>
  <c r="AV684" i="2"/>
  <c r="AV477" i="2"/>
  <c r="AV421" i="2"/>
  <c r="AV193" i="2"/>
  <c r="AV682" i="2"/>
  <c r="AV287" i="2"/>
  <c r="AV168" i="2"/>
  <c r="AV151" i="2"/>
  <c r="AV21" i="2"/>
  <c r="AV652" i="2"/>
  <c r="AV734" i="2"/>
  <c r="AV49" i="2"/>
  <c r="AV668" i="2"/>
  <c r="AV589" i="2"/>
  <c r="AV465" i="2"/>
  <c r="AV609" i="2"/>
  <c r="AV119" i="2"/>
  <c r="AV211" i="2"/>
  <c r="AV272" i="2"/>
  <c r="AV126" i="2"/>
  <c r="AV419" i="2"/>
  <c r="AV15" i="2"/>
  <c r="AV10" i="2"/>
  <c r="AV591" i="2"/>
  <c r="AV621" i="2"/>
  <c r="AV546" i="2"/>
  <c r="AV215" i="2"/>
  <c r="AV186" i="2"/>
  <c r="AV394" i="2"/>
  <c r="AV623" i="2"/>
  <c r="AV19" i="2"/>
  <c r="AV271" i="2"/>
  <c r="AV406" i="2"/>
  <c r="AV131" i="2"/>
  <c r="AV70" i="2"/>
  <c r="AV711" i="2"/>
  <c r="AV691" i="2"/>
  <c r="AV692" i="2"/>
  <c r="AV473" i="2"/>
  <c r="AV157" i="2"/>
  <c r="AV674" i="2"/>
  <c r="AV256" i="2"/>
  <c r="AV626" i="2"/>
  <c r="AV121" i="2"/>
  <c r="AV91" i="2"/>
  <c r="AV36" i="2"/>
  <c r="AV172" i="2"/>
  <c r="AV710" i="2"/>
  <c r="AV286" i="2"/>
  <c r="AV250" i="2"/>
  <c r="AV232" i="2"/>
  <c r="AV169" i="2"/>
  <c r="AV547" i="2"/>
  <c r="AV146" i="2"/>
  <c r="AV92" i="2"/>
  <c r="AV195" i="2"/>
  <c r="AV532" i="2"/>
  <c r="AV725" i="2"/>
  <c r="AV210" i="2"/>
  <c r="AV643" i="2"/>
  <c r="AV502" i="2"/>
  <c r="AV60" i="2"/>
  <c r="AV125" i="2"/>
  <c r="AV154" i="2"/>
  <c r="AV134" i="2"/>
  <c r="AV297" i="2"/>
  <c r="AV267" i="2"/>
  <c r="AV474" i="2"/>
  <c r="AV566" i="2"/>
  <c r="AV660" i="2"/>
  <c r="AV110" i="2"/>
  <c r="AV732" i="2"/>
  <c r="AV396" i="2"/>
  <c r="AV181" i="2"/>
  <c r="AV541" i="2"/>
  <c r="AV337" i="2"/>
  <c r="AV646" i="2"/>
  <c r="AV312" i="2"/>
  <c r="AV478" i="2"/>
  <c r="AV291" i="2"/>
  <c r="AV108" i="2"/>
  <c r="AV433" i="2"/>
  <c r="AV225" i="2"/>
  <c r="AV650" i="2"/>
  <c r="AV470" i="2"/>
  <c r="AV718" i="2"/>
  <c r="AV444" i="2"/>
  <c r="AV292" i="2"/>
  <c r="AV631" i="2"/>
  <c r="AV16" i="2"/>
  <c r="AV112" i="2"/>
  <c r="AV93" i="2"/>
  <c r="AV165" i="2"/>
  <c r="AV457" i="2"/>
  <c r="AV244" i="2"/>
  <c r="AV29" i="2"/>
  <c r="AV212" i="2"/>
  <c r="AV366" i="2"/>
  <c r="AV405" i="2"/>
  <c r="AV603" i="2"/>
  <c r="AV596" i="2"/>
  <c r="AV630" i="2"/>
  <c r="AV80" i="2"/>
  <c r="AV201" i="2"/>
  <c r="AV329" i="2"/>
  <c r="AV516" i="2"/>
  <c r="AV676" i="2"/>
  <c r="AV350" i="2"/>
  <c r="AV700" i="2"/>
  <c r="AV84" i="2"/>
  <c r="AV602" i="2"/>
  <c r="AV34" i="2"/>
  <c r="AV458" i="2"/>
  <c r="AV231" i="2"/>
  <c r="AV217" i="2"/>
  <c r="AV392" i="2"/>
  <c r="AV397" i="2"/>
  <c r="AV597" i="2"/>
  <c r="AV278" i="2"/>
  <c r="AV555" i="2"/>
  <c r="AV730" i="2"/>
  <c r="AV179" i="2"/>
  <c r="AV160" i="2"/>
  <c r="AV385" i="2"/>
  <c r="AV554" i="2"/>
  <c r="AV563" i="2"/>
  <c r="AV199" i="2"/>
  <c r="AV695" i="2"/>
  <c r="AV194" i="2"/>
  <c r="AV543" i="2"/>
  <c r="AV298" i="2"/>
  <c r="AV149" i="2"/>
  <c r="AV463" i="2"/>
  <c r="AV494" i="2"/>
  <c r="AV620" i="2"/>
  <c r="AV355" i="2"/>
  <c r="AV644" i="2"/>
  <c r="AV269" i="2"/>
  <c r="AV412" i="2"/>
  <c r="AV654" i="2"/>
  <c r="AV120" i="2"/>
  <c r="AV653" i="2"/>
  <c r="AV139" i="2"/>
  <c r="AV53" i="2"/>
  <c r="AV118" i="2"/>
  <c r="AV531" i="2"/>
  <c r="AV144" i="2"/>
  <c r="AV359" i="2"/>
  <c r="AV281" i="2"/>
  <c r="AV697" i="2"/>
  <c r="AV610" i="2"/>
  <c r="AV696" i="2"/>
  <c r="AV279" i="2"/>
  <c r="AV536" i="2"/>
  <c r="AV738" i="2"/>
  <c r="AV636" i="2"/>
  <c r="AV184" i="2"/>
  <c r="AV584" i="2"/>
  <c r="AV253" i="2"/>
  <c r="AV33" i="2"/>
  <c r="AV46" i="2"/>
  <c r="AV450" i="2"/>
  <c r="AV167" i="2"/>
  <c r="AV12" i="2"/>
  <c r="AV497" i="2"/>
  <c r="AV462" i="2"/>
  <c r="AV155" i="2"/>
  <c r="AV728" i="2"/>
  <c r="AV41" i="2"/>
  <c r="AV346" i="2"/>
  <c r="AV487" i="2"/>
  <c r="AV48" i="2"/>
  <c r="AV656" i="2"/>
  <c r="AV628" i="2"/>
  <c r="AV489" i="2"/>
  <c r="AV717" i="2"/>
  <c r="AV484" i="2"/>
  <c r="AV339" i="2"/>
  <c r="AV206" i="2"/>
  <c r="AV32" i="2"/>
  <c r="AV429" i="2"/>
  <c r="AV316" i="2"/>
  <c r="AV587" i="2"/>
  <c r="AV323" i="2"/>
  <c r="AV226" i="2"/>
  <c r="AV601" i="2"/>
  <c r="AV651" i="2"/>
  <c r="AV736" i="2"/>
  <c r="AV235" i="2"/>
  <c r="AV219" i="2"/>
  <c r="AV401" i="2"/>
  <c r="AV605" i="2"/>
  <c r="AV288" i="2"/>
  <c r="AV391" i="2"/>
  <c r="AV504" i="2"/>
  <c r="AV727" i="2"/>
  <c r="AV435" i="2"/>
  <c r="AV441" i="2"/>
  <c r="AV443" i="2"/>
  <c r="AV604" i="2"/>
  <c r="AV9" i="2"/>
  <c r="AV158" i="2"/>
  <c r="AV721" i="2"/>
  <c r="AV544" i="2"/>
  <c r="AV430" i="2"/>
  <c r="AV242" i="2"/>
  <c r="AV101" i="2"/>
  <c r="AV669" i="2"/>
  <c r="AV188" i="2"/>
  <c r="AV37" i="2"/>
  <c r="AV598" i="2"/>
  <c r="AV523" i="2"/>
  <c r="AV447" i="2"/>
  <c r="AV73" i="2"/>
  <c r="AV343" i="2"/>
  <c r="AV315" i="2"/>
  <c r="AV625" i="2"/>
  <c r="AV152" i="2"/>
  <c r="AV586" i="2"/>
  <c r="AV274" i="2"/>
  <c r="AV71" i="2"/>
  <c r="AV658" i="2"/>
  <c r="AV368" i="2"/>
  <c r="AV655" i="2"/>
  <c r="AV498" i="2"/>
  <c r="AV57" i="2"/>
  <c r="AV706" i="2"/>
  <c r="AV209" i="2"/>
  <c r="AV393" i="2"/>
  <c r="AV39" i="2"/>
  <c r="AV237" i="2"/>
  <c r="AV345" i="2"/>
  <c r="AV510" i="2"/>
  <c r="AV530" i="2"/>
  <c r="AV423" i="2"/>
  <c r="AV358" i="2"/>
  <c r="AV729" i="2"/>
  <c r="AV403" i="2"/>
  <c r="AV361" i="2"/>
  <c r="AV198" i="2"/>
  <c r="AV480" i="2"/>
  <c r="AV340" i="2"/>
  <c r="AV377" i="2"/>
  <c r="AV85" i="2"/>
  <c r="AV332" i="2"/>
  <c r="AV311" i="2"/>
  <c r="AV8" i="2"/>
  <c r="AV247" i="2"/>
  <c r="AV284" i="2"/>
  <c r="AV647" i="2"/>
  <c r="AV68" i="2"/>
  <c r="AV246" i="2"/>
  <c r="AV204" i="2"/>
  <c r="AV499" i="2"/>
  <c r="AV258" i="2"/>
  <c r="AV671" i="2"/>
  <c r="AV528" i="2"/>
  <c r="AV507" i="2"/>
  <c r="AV31" i="2"/>
  <c r="AV56" i="2"/>
  <c r="AV275" i="2"/>
  <c r="AV309" i="2"/>
  <c r="AV45" i="2"/>
  <c r="AV264" i="2"/>
  <c r="AV357" i="2"/>
  <c r="AV282" i="2"/>
  <c r="AV129" i="2"/>
  <c r="AV294" i="2"/>
  <c r="AV512" i="2"/>
  <c r="AV52" i="2"/>
  <c r="AV203" i="2"/>
  <c r="AV607" i="2"/>
  <c r="AV156" i="2"/>
  <c r="AV533" i="2"/>
  <c r="AV86" i="2"/>
  <c r="AV716" i="2"/>
  <c r="AV440" i="2"/>
  <c r="AV491" i="2"/>
  <c r="AV383" i="2"/>
  <c r="AV35" i="2"/>
  <c r="AV422" i="2"/>
  <c r="AV639" i="2"/>
  <c r="AV619" i="2"/>
  <c r="AV192" i="2"/>
  <c r="AV133" i="2"/>
  <c r="AV526" i="2"/>
  <c r="AV408" i="2"/>
  <c r="AV389" i="2"/>
  <c r="AV372" i="2"/>
  <c r="AV428" i="2"/>
  <c r="AV713" i="2"/>
  <c r="AV614" i="2"/>
  <c r="AV51" i="2"/>
  <c r="AV472" i="2"/>
  <c r="AV667" i="2"/>
  <c r="AV737" i="2"/>
  <c r="AV42" i="2"/>
  <c r="AV615" i="2"/>
  <c r="AV568" i="2"/>
  <c r="AV251" i="2"/>
  <c r="AV522" i="2"/>
  <c r="AV681" i="2"/>
  <c r="AV517" i="2"/>
  <c r="AV583" i="2"/>
  <c r="AV81" i="2"/>
  <c r="AV670" i="2"/>
  <c r="AV593" i="2"/>
  <c r="AV375" i="2"/>
  <c r="AV595" i="2"/>
  <c r="AV402" i="2"/>
  <c r="AV130" i="2"/>
  <c r="AV378" i="2"/>
  <c r="AV500" i="2"/>
  <c r="AV319" i="2"/>
  <c r="AV413" i="2"/>
  <c r="AV390" i="2"/>
  <c r="AV338" i="2"/>
  <c r="AV479" i="2"/>
  <c r="AV424" i="2"/>
  <c r="AV548" i="2"/>
  <c r="AV304" i="2"/>
  <c r="AV551" i="2"/>
  <c r="AV702" i="2"/>
  <c r="AV556" i="2"/>
  <c r="AV493" i="2"/>
  <c r="AV613" i="2"/>
  <c r="AV170" i="2"/>
  <c r="AV640" i="2"/>
  <c r="AV79" i="2"/>
  <c r="AV577" i="2"/>
  <c r="AV557" i="2"/>
  <c r="AV221" i="2"/>
  <c r="AV449" i="2"/>
  <c r="AV185" i="2"/>
  <c r="AV50" i="2"/>
  <c r="AV386" i="2"/>
  <c r="AV434" i="2"/>
  <c r="AV708" i="2"/>
  <c r="AV426" i="2"/>
  <c r="AV224" i="2"/>
  <c r="AV527" i="2"/>
  <c r="AV567" i="2"/>
  <c r="AV72" i="2"/>
  <c r="AV330" i="2"/>
  <c r="AV409" i="2"/>
  <c r="AV571" i="2"/>
  <c r="AV305" i="2"/>
  <c r="AV229" i="2"/>
  <c r="AV114" i="2"/>
  <c r="AV549" i="2"/>
  <c r="AV2" i="2"/>
  <c r="AV314" i="2"/>
  <c r="AV254" i="2"/>
  <c r="AV648" i="2"/>
  <c r="AV362" i="2"/>
  <c r="AV638" i="2"/>
  <c r="AV707" i="2"/>
  <c r="AV200" i="2"/>
  <c r="AV411" i="2"/>
  <c r="AV521" i="2"/>
  <c r="AV334" i="2"/>
  <c r="AV87" i="2"/>
  <c r="AV61" i="2"/>
  <c r="AV495" i="2"/>
  <c r="AV559" i="2"/>
  <c r="AV65" i="2"/>
  <c r="AV518" i="2"/>
  <c r="AV560" i="2"/>
  <c r="AV276" i="2"/>
  <c r="AV243" i="2"/>
  <c r="AV150" i="2"/>
  <c r="AV140" i="2"/>
  <c r="AV322" i="2"/>
  <c r="AV40" i="2"/>
  <c r="AV573" i="2"/>
  <c r="AV75" i="2"/>
  <c r="AV145" i="2"/>
  <c r="AV506" i="2"/>
  <c r="AV561" i="2"/>
  <c r="AV509" i="2"/>
  <c r="AV173" i="2"/>
  <c r="AV415" i="2"/>
  <c r="AV67" i="2"/>
  <c r="AV26" i="2"/>
  <c r="AV248" i="2"/>
  <c r="AV618" i="2"/>
  <c r="AV28" i="2"/>
  <c r="AV387" i="2"/>
  <c r="AV466" i="2"/>
  <c r="AV66" i="2"/>
  <c r="AV514" i="2"/>
  <c r="AV388" i="2"/>
  <c r="AV222" i="2"/>
  <c r="AV715" i="2"/>
  <c r="AV213" i="2"/>
  <c r="AV336" i="2"/>
  <c r="AV333" i="2"/>
  <c r="AV365" i="2"/>
  <c r="AV679" i="2"/>
  <c r="AV360" i="2"/>
  <c r="AV117" i="2"/>
  <c r="AV313" i="2"/>
  <c r="AV580" i="2"/>
  <c r="AV689" i="2"/>
  <c r="AV379" i="2"/>
  <c r="AV624" i="2"/>
  <c r="AV159" i="2"/>
  <c r="AV239" i="2"/>
  <c r="AV688" i="2"/>
  <c r="AV207" i="2"/>
  <c r="AV295" i="2"/>
  <c r="AV69" i="2"/>
  <c r="AV277" i="2"/>
  <c r="AV47" i="2"/>
  <c r="AV306" i="2"/>
  <c r="AV633" i="2"/>
  <c r="AV95" i="2"/>
  <c r="AV228" i="2"/>
  <c r="AV354" i="2"/>
  <c r="AV438" i="2"/>
  <c r="AV574" i="2"/>
  <c r="AV107" i="2"/>
  <c r="AV581" i="2"/>
  <c r="AV104" i="2"/>
  <c r="AV436" i="2"/>
  <c r="AV24" i="2"/>
  <c r="AV657" i="2"/>
  <c r="AV174" i="2"/>
  <c r="AV321" i="2"/>
  <c r="AV342" i="2"/>
  <c r="AV427" i="2"/>
  <c r="AV632" i="2"/>
  <c r="AV529" i="2"/>
  <c r="AV675" i="2"/>
  <c r="AV395" i="2"/>
  <c r="AV205" i="2"/>
  <c r="AV113" i="2"/>
  <c r="AV703" i="2"/>
  <c r="AV96" i="2"/>
  <c r="AV617" i="2"/>
  <c r="AV486" i="2"/>
  <c r="AV558" i="2"/>
  <c r="AV77" i="2"/>
  <c r="AV373" i="2"/>
  <c r="AV106" i="2"/>
  <c r="AV371" i="2"/>
  <c r="AV608" i="2"/>
  <c r="AV255" i="2"/>
  <c r="AV299" i="2"/>
  <c r="X50" i="3" l="1"/>
  <c r="Z84" i="3"/>
  <c r="Z4" i="3"/>
  <c r="X103" i="3"/>
  <c r="X74" i="3"/>
  <c r="Z24" i="3"/>
  <c r="Z74" i="3"/>
  <c r="Z62" i="3"/>
  <c r="X60" i="3"/>
  <c r="X93" i="3"/>
  <c r="X82" i="3"/>
  <c r="Z45" i="3"/>
  <c r="X104" i="3"/>
  <c r="X33" i="3"/>
  <c r="Z42" i="3"/>
  <c r="X22" i="3"/>
  <c r="Z28" i="3"/>
  <c r="Z92" i="3"/>
  <c r="X38" i="3"/>
  <c r="Z18" i="3"/>
  <c r="X28" i="3"/>
  <c r="Z76" i="3"/>
  <c r="Z52" i="3"/>
  <c r="X62" i="3"/>
  <c r="X56" i="3"/>
  <c r="X83" i="3"/>
  <c r="Z99" i="3"/>
  <c r="Z73" i="3"/>
  <c r="Z88" i="3"/>
  <c r="X71" i="3"/>
  <c r="Z56" i="3"/>
  <c r="X76" i="3"/>
  <c r="Z66" i="3"/>
  <c r="X65" i="3"/>
  <c r="X68" i="3"/>
  <c r="Z29" i="3"/>
  <c r="X118" i="3"/>
  <c r="X8" i="3"/>
  <c r="Z111" i="3"/>
  <c r="X77" i="3"/>
  <c r="Z34" i="3"/>
  <c r="X10" i="3"/>
  <c r="X100" i="3"/>
  <c r="X119" i="3"/>
  <c r="Z86" i="3"/>
  <c r="Z46" i="3"/>
  <c r="X42" i="3"/>
  <c r="X109" i="3"/>
  <c r="Z102" i="3"/>
  <c r="Z114" i="3"/>
  <c r="Z38" i="3"/>
  <c r="X70" i="3"/>
  <c r="X26" i="3"/>
  <c r="Z63" i="3"/>
  <c r="Z8" i="3"/>
  <c r="Z93" i="3"/>
  <c r="X98" i="3"/>
  <c r="Z51" i="3"/>
  <c r="Z64" i="3"/>
  <c r="X122" i="3"/>
  <c r="X96" i="3"/>
  <c r="X4" i="3"/>
  <c r="Z57" i="3"/>
  <c r="Z65" i="3"/>
  <c r="Z124" i="3"/>
  <c r="X97" i="3"/>
  <c r="Z17" i="3"/>
  <c r="Z61" i="3"/>
  <c r="X102" i="3"/>
  <c r="Z81" i="3"/>
  <c r="X86" i="3"/>
  <c r="Z27" i="3"/>
  <c r="Z91" i="3"/>
  <c r="X107" i="3"/>
  <c r="Z13" i="3"/>
  <c r="Z49" i="3"/>
  <c r="Z110" i="3"/>
  <c r="X20" i="3"/>
  <c r="Z87" i="3"/>
  <c r="Z59" i="3"/>
  <c r="X92" i="3"/>
  <c r="Z126" i="3"/>
  <c r="Z20" i="3"/>
  <c r="Z60" i="3"/>
  <c r="X113" i="3"/>
  <c r="X69" i="3"/>
  <c r="X12" i="3"/>
  <c r="Z106" i="3"/>
  <c r="X25" i="3"/>
  <c r="Z121" i="3"/>
  <c r="X73" i="3"/>
  <c r="X120" i="3"/>
  <c r="Z9" i="3"/>
  <c r="X7" i="3"/>
  <c r="Z109" i="3"/>
  <c r="Z55" i="3"/>
  <c r="X78" i="3"/>
  <c r="Z79" i="3"/>
  <c r="Z96" i="3"/>
  <c r="Z54" i="3"/>
  <c r="X85" i="3"/>
  <c r="Z68" i="3"/>
  <c r="Z37" i="3"/>
  <c r="X101" i="3"/>
  <c r="Z95" i="3"/>
  <c r="Z83" i="3"/>
  <c r="X6" i="3"/>
  <c r="Z78" i="3"/>
  <c r="X67" i="3"/>
  <c r="Z32" i="3"/>
  <c r="Z67" i="3"/>
  <c r="X49" i="3"/>
  <c r="X126" i="3"/>
  <c r="Z11" i="3"/>
  <c r="Z21" i="3"/>
  <c r="X111" i="3"/>
  <c r="Z7" i="3"/>
  <c r="X36" i="3"/>
  <c r="X29" i="3"/>
  <c r="X24" i="3"/>
  <c r="X58" i="3"/>
  <c r="Z89" i="3"/>
  <c r="Z6" i="3"/>
  <c r="Z2" i="3"/>
  <c r="Z16" i="3"/>
  <c r="X34" i="3"/>
  <c r="X17" i="3"/>
  <c r="Z116" i="3"/>
  <c r="Z70" i="3"/>
  <c r="X46" i="3"/>
  <c r="X91" i="3"/>
  <c r="Z101" i="3"/>
  <c r="Z10" i="3"/>
  <c r="Z58" i="3"/>
  <c r="X84" i="3"/>
  <c r="Z26" i="3"/>
  <c r="Z108" i="3"/>
  <c r="Z40" i="3"/>
  <c r="X87" i="3"/>
  <c r="X59" i="3"/>
  <c r="Z41" i="3"/>
  <c r="X15" i="3"/>
  <c r="X79" i="3"/>
  <c r="X80" i="3"/>
  <c r="X116" i="3"/>
  <c r="Z77" i="3"/>
  <c r="X27" i="3"/>
  <c r="X51" i="3"/>
  <c r="X47" i="3"/>
  <c r="X105" i="3"/>
  <c r="Z50" i="3"/>
  <c r="X40" i="3"/>
  <c r="Z71" i="3"/>
  <c r="X55" i="3"/>
  <c r="Z103" i="3"/>
  <c r="X95" i="3"/>
  <c r="X125" i="3"/>
  <c r="Z36" i="3"/>
  <c r="Z115" i="3"/>
  <c r="Z48" i="3"/>
  <c r="Z94" i="3"/>
  <c r="X110" i="3"/>
  <c r="X2" i="3"/>
  <c r="X75" i="3"/>
  <c r="X88" i="3"/>
  <c r="Z122" i="3"/>
  <c r="X72" i="3"/>
  <c r="Z5" i="3"/>
  <c r="Z82" i="3"/>
  <c r="X31" i="3"/>
  <c r="Z33" i="3"/>
  <c r="X52" i="3"/>
  <c r="X63" i="3"/>
  <c r="X89" i="3"/>
  <c r="Z118" i="3"/>
  <c r="Z43" i="3"/>
  <c r="Z47" i="3"/>
  <c r="X30" i="3"/>
  <c r="X3" i="3"/>
  <c r="Z85" i="3"/>
  <c r="X124" i="3"/>
  <c r="Z105" i="3"/>
  <c r="X21" i="3"/>
  <c r="Z30" i="3"/>
  <c r="Z104" i="3"/>
  <c r="Z100" i="3"/>
  <c r="Z19" i="3"/>
  <c r="X19" i="3"/>
  <c r="X112" i="3"/>
  <c r="X5" i="3"/>
  <c r="X99" i="3"/>
  <c r="Z39" i="3"/>
  <c r="Z15" i="3"/>
  <c r="X43" i="3"/>
  <c r="X39" i="3"/>
  <c r="Z98" i="3"/>
  <c r="X121" i="3"/>
  <c r="Z119" i="3"/>
  <c r="X45" i="3"/>
  <c r="Z23" i="3"/>
  <c r="Z75" i="3"/>
  <c r="Z53" i="3"/>
  <c r="X123" i="3"/>
  <c r="X35" i="3"/>
  <c r="X108" i="3"/>
  <c r="X11" i="3"/>
  <c r="X81" i="3"/>
  <c r="X94" i="3"/>
  <c r="Z3" i="3"/>
  <c r="Z69" i="3"/>
  <c r="X54" i="3"/>
  <c r="Z80" i="3"/>
  <c r="Z44" i="3"/>
  <c r="X18" i="3"/>
  <c r="Z35" i="3"/>
  <c r="X41" i="3"/>
  <c r="X106" i="3"/>
  <c r="Z12" i="3"/>
  <c r="Z72" i="3"/>
  <c r="X44" i="3"/>
  <c r="Z97" i="3"/>
  <c r="Z117" i="3"/>
  <c r="Z113" i="3"/>
  <c r="X61" i="3"/>
  <c r="X16" i="3"/>
  <c r="X115" i="3"/>
  <c r="X90" i="3"/>
  <c r="X114" i="3"/>
  <c r="X57" i="3"/>
  <c r="X48" i="3"/>
  <c r="X14" i="3"/>
  <c r="Z25" i="3"/>
  <c r="X53" i="3"/>
  <c r="Z107" i="3"/>
  <c r="X9" i="3"/>
  <c r="X23" i="3"/>
  <c r="X64" i="3"/>
  <c r="Z125" i="3"/>
  <c r="Z22" i="3"/>
  <c r="X66" i="3"/>
  <c r="Z123" i="3"/>
  <c r="X117" i="3"/>
  <c r="Z14" i="3"/>
  <c r="X37" i="3"/>
  <c r="Z112" i="3"/>
  <c r="Z90" i="3"/>
  <c r="Z31" i="3"/>
  <c r="X32" i="3"/>
  <c r="Z120" i="3"/>
  <c r="X13" i="3"/>
</calcChain>
</file>

<file path=xl/sharedStrings.xml><?xml version="1.0" encoding="utf-8"?>
<sst xmlns="http://schemas.openxmlformats.org/spreadsheetml/2006/main" count="10496" uniqueCount="3183">
  <si>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</si>
  <si>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</si>
  <si>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</si>
  <si>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</si>
  <si>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</si>
  <si>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</si>
  <si>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</si>
  <si>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</si>
  <si>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</si>
  <si>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</si>
  <si>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</si>
  <si>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</si>
  <si>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</si>
  <si>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</si>
  <si>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</si>
  <si>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</si>
  <si>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</si>
  <si>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</si>
  <si>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</si>
  <si>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</si>
  <si>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</si>
  <si>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</si>
  <si>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</si>
  <si>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</si>
  <si>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</si>
  <si>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</si>
  <si>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</si>
  <si>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</si>
  <si>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</si>
  <si>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</si>
  <si>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</si>
  <si>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</si>
  <si>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</si>
  <si>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</si>
  <si>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</si>
  <si>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</si>
  <si>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</si>
  <si>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</si>
  <si>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</si>
  <si>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</si>
  <si>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</si>
  <si>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</si>
  <si>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</si>
  <si>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</si>
  <si>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</si>
  <si>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</si>
  <si>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</si>
  <si>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</si>
  <si>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</si>
  <si>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</si>
  <si>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</si>
  <si>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</si>
  <si>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</si>
  <si>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</si>
  <si>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</si>
  <si>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Mahindra and Mahindra Ltd</t>
  </si>
  <si>
    <t>M&amp;M</t>
  </si>
  <si>
    <t>Four Wheelers</t>
  </si>
  <si>
    <t>Axis Bank Ltd</t>
  </si>
  <si>
    <t>AXISBANK</t>
  </si>
  <si>
    <t>NTPC Ltd</t>
  </si>
  <si>
    <t>NTPC</t>
  </si>
  <si>
    <t>Power Generation</t>
  </si>
  <si>
    <t>Kotak Mahindra Bank Ltd</t>
  </si>
  <si>
    <t>KOTAKBANK</t>
  </si>
  <si>
    <t>Maruti Suzuki India Ltd</t>
  </si>
  <si>
    <t>MARUTI</t>
  </si>
  <si>
    <t>UltraTech Cement Ltd</t>
  </si>
  <si>
    <t>ULTRACEMCO</t>
  </si>
  <si>
    <t>Cement</t>
  </si>
  <si>
    <t>Oil and Natural Gas Corporation Ltd</t>
  </si>
  <si>
    <t>ONGC</t>
  </si>
  <si>
    <t>Oil &amp; Gas - Exploration &amp; Production</t>
  </si>
  <si>
    <t>Power Grid Corporation of India Ltd</t>
  </si>
  <si>
    <t>POWERGRID</t>
  </si>
  <si>
    <t>Power Transmission &amp; Distribution</t>
  </si>
  <si>
    <t>Wipro Ltd</t>
  </si>
  <si>
    <t>WIPRO</t>
  </si>
  <si>
    <t>Titan Company Ltd</t>
  </si>
  <si>
    <t>TITAN</t>
  </si>
  <si>
    <t>Precious Metals, Jewellery &amp; Watches</t>
  </si>
  <si>
    <t>Tata Motors Ltd</t>
  </si>
  <si>
    <t>TATAMOTORS</t>
  </si>
  <si>
    <t>Hindustan Aeronautics Ltd</t>
  </si>
  <si>
    <t>HAL</t>
  </si>
  <si>
    <t>Aerospace &amp; Defense Equipments</t>
  </si>
  <si>
    <t>Bajaj Auto Limited</t>
  </si>
  <si>
    <t>BAJAJ-AUTO</t>
  </si>
  <si>
    <t>Two Wheelers</t>
  </si>
  <si>
    <t>Siemens Ltd</t>
  </si>
  <si>
    <t>SIEMENS</t>
  </si>
  <si>
    <t>Conglomerates</t>
  </si>
  <si>
    <t>Adani Enterprises Ltd</t>
  </si>
  <si>
    <t>ADANIENT</t>
  </si>
  <si>
    <t>Commodities Trading</t>
  </si>
  <si>
    <t>Coal India Ltd</t>
  </si>
  <si>
    <t>COALINDIA</t>
  </si>
  <si>
    <t>Mining - Coal</t>
  </si>
  <si>
    <t>Bajaj Finserv Ltd</t>
  </si>
  <si>
    <t>BAJAJFINSV</t>
  </si>
  <si>
    <t>Adani Ports and Special Economic Zone Ltd</t>
  </si>
  <si>
    <t>ADANIPORTS</t>
  </si>
  <si>
    <t>Ports</t>
  </si>
  <si>
    <t>Trent Ltd</t>
  </si>
  <si>
    <t>TRENT</t>
  </si>
  <si>
    <t>Retail - Apparel</t>
  </si>
  <si>
    <t>Zomato Ltd</t>
  </si>
  <si>
    <t>ZOMATO</t>
  </si>
  <si>
    <t>Online Services</t>
  </si>
  <si>
    <t>Asian Paints Ltd</t>
  </si>
  <si>
    <t>ASIANPAINT</t>
  </si>
  <si>
    <t>Paints</t>
  </si>
  <si>
    <t>Avenue Supermarts Ltd</t>
  </si>
  <si>
    <t>DMART</t>
  </si>
  <si>
    <t>Retail - Department Stores</t>
  </si>
  <si>
    <t>JSW Steel Ltd</t>
  </si>
  <si>
    <t>JSWSTEEL</t>
  </si>
  <si>
    <t>Iron &amp; Steel</t>
  </si>
  <si>
    <t>Nestle India Ltd</t>
  </si>
  <si>
    <t>NESTLEIND</t>
  </si>
  <si>
    <t>FMCG - Foods</t>
  </si>
  <si>
    <t>Bharat Electronics Ltd</t>
  </si>
  <si>
    <t>BEL</t>
  </si>
  <si>
    <t>Electronic Equipments</t>
  </si>
  <si>
    <t>Hindustan Zinc Ltd</t>
  </si>
  <si>
    <t>HINDZINC</t>
  </si>
  <si>
    <t>Mining - Diversified</t>
  </si>
  <si>
    <t>Jio Financial Services Ltd</t>
  </si>
  <si>
    <t>JIOFIN</t>
  </si>
  <si>
    <t>DLF Ltd</t>
  </si>
  <si>
    <t>DLF</t>
  </si>
  <si>
    <t>Real Estate</t>
  </si>
  <si>
    <t>Varun Beverages Ltd</t>
  </si>
  <si>
    <t>VBL</t>
  </si>
  <si>
    <t>Soft Drinks</t>
  </si>
  <si>
    <t>Indian Oil Corporation Ltd</t>
  </si>
  <si>
    <t>IOC</t>
  </si>
  <si>
    <t>Indian Railway Finance Corp Ltd</t>
  </si>
  <si>
    <t>IRFC</t>
  </si>
  <si>
    <t>Specialized Finance</t>
  </si>
  <si>
    <t>LTIMindtree Ltd</t>
  </si>
  <si>
    <t>LTIM</t>
  </si>
  <si>
    <t>Tata Steel Ltd</t>
  </si>
  <si>
    <t>TATASTEEL</t>
  </si>
  <si>
    <t>Grasim Industries Ltd</t>
  </si>
  <si>
    <t>GRASIM</t>
  </si>
  <si>
    <t>Vedanta Ltd</t>
  </si>
  <si>
    <t>VEDL</t>
  </si>
  <si>
    <t>Metals - Diversified</t>
  </si>
  <si>
    <t>Adani Power Ltd</t>
  </si>
  <si>
    <t>ADANIPOWER</t>
  </si>
  <si>
    <t>Tech Mahindra Ltd</t>
  </si>
  <si>
    <t>TECHM</t>
  </si>
  <si>
    <t>Interglobe Aviation Ltd</t>
  </si>
  <si>
    <t>INDIGO</t>
  </si>
  <si>
    <t>Airlines</t>
  </si>
  <si>
    <t>Divi's Laboratories Ltd</t>
  </si>
  <si>
    <t>DIVISLAB</t>
  </si>
  <si>
    <t>Labs &amp; Life Sciences Services</t>
  </si>
  <si>
    <t>Power Finance Corporation Ltd</t>
  </si>
  <si>
    <t>PFC</t>
  </si>
  <si>
    <t>ABB India Ltd</t>
  </si>
  <si>
    <t>ABB</t>
  </si>
  <si>
    <t>Heavy Electrical Equipments</t>
  </si>
  <si>
    <t>Adani Green Energy Ltd</t>
  </si>
  <si>
    <t>ADANIGREEN</t>
  </si>
  <si>
    <t>Renewable Energy</t>
  </si>
  <si>
    <t>Pidilite Industries Ltd</t>
  </si>
  <si>
    <t>PIDILITIND</t>
  </si>
  <si>
    <t>Diversified Chemicals</t>
  </si>
  <si>
    <t>Hyundai Motor India Ltd</t>
  </si>
  <si>
    <t>HYUNDAI</t>
  </si>
  <si>
    <t>SBI Life Insurance Company Ltd</t>
  </si>
  <si>
    <t>SBILIFE</t>
  </si>
  <si>
    <t>Hindalco Industries Ltd</t>
  </si>
  <si>
    <t>HINDALCO</t>
  </si>
  <si>
    <t>Metals - Aluminium</t>
  </si>
  <si>
    <t>HDFC Life Insurance Company Ltd</t>
  </si>
  <si>
    <t>HDFCLIFE</t>
  </si>
  <si>
    <t>Eicher Motors Ltd</t>
  </si>
  <si>
    <t>EICHERMOT</t>
  </si>
  <si>
    <t>Trucks &amp; Buses</t>
  </si>
  <si>
    <t>REC Limited</t>
  </si>
  <si>
    <t>RECLTD</t>
  </si>
  <si>
    <t>Tata Power Company Ltd</t>
  </si>
  <si>
    <t>TATAPOWER</t>
  </si>
  <si>
    <t>Gail (India) Ltd</t>
  </si>
  <si>
    <t>GAIL</t>
  </si>
  <si>
    <t>Gas Distribution</t>
  </si>
  <si>
    <t>Bharat Petroleum Corporation Ltd</t>
  </si>
  <si>
    <t>BPCL</t>
  </si>
  <si>
    <t>Bank of Baroda Ltd</t>
  </si>
  <si>
    <t>BANKBARODA</t>
  </si>
  <si>
    <t>Godrej Consumer Products Ltd</t>
  </si>
  <si>
    <t>GODREJCP</t>
  </si>
  <si>
    <t>FMCG - Personal Products</t>
  </si>
  <si>
    <t>Ambuja Cements Ltd</t>
  </si>
  <si>
    <t>AMBUJACEM</t>
  </si>
  <si>
    <t>Macrotech Developers Ltd</t>
  </si>
  <si>
    <t>LODHA</t>
  </si>
  <si>
    <t>Cipla Ltd</t>
  </si>
  <si>
    <t>CIPLA</t>
  </si>
  <si>
    <t>Punjab National Bank</t>
  </si>
  <si>
    <t>PNB</t>
  </si>
  <si>
    <t>Britannia Industries Ltd</t>
  </si>
  <si>
    <t>BRITANNIA</t>
  </si>
  <si>
    <t>Bajaj Holdings and Investment Ltd</t>
  </si>
  <si>
    <t>BAJAJHLDNG</t>
  </si>
  <si>
    <t>Asset Management</t>
  </si>
  <si>
    <t>JSW Energy Ltd</t>
  </si>
  <si>
    <t>JSWENERGY</t>
  </si>
  <si>
    <t>TVS Motor Company Ltd</t>
  </si>
  <si>
    <t>TVSMOTOR</t>
  </si>
  <si>
    <t>Samvardhana Motherson International Ltd</t>
  </si>
  <si>
    <t>MOTHERSON</t>
  </si>
  <si>
    <t>Auto Parts</t>
  </si>
  <si>
    <t>Indian Hotels Company Ltd</t>
  </si>
  <si>
    <t>INDHOTEL</t>
  </si>
  <si>
    <t>Hotels, Resorts &amp; Cruise Lines</t>
  </si>
  <si>
    <t>CG Power and Industrial Solutions Ltd</t>
  </si>
  <si>
    <t>CGPOWER</t>
  </si>
  <si>
    <t>Shriram Finance Ltd</t>
  </si>
  <si>
    <t>SHRIRAMFIN</t>
  </si>
  <si>
    <t>Torrent Pharmaceuticals Ltd</t>
  </si>
  <si>
    <t>TORNTPHARM</t>
  </si>
  <si>
    <t>United Spirits Ltd</t>
  </si>
  <si>
    <t>UNITDSPR</t>
  </si>
  <si>
    <t>Alcoholic Beverages</t>
  </si>
  <si>
    <t>Bajaj Housing Finance Ltd</t>
  </si>
  <si>
    <t>BAJAJHFL</t>
  </si>
  <si>
    <t>Havells India Ltd</t>
  </si>
  <si>
    <t>HAVELLS</t>
  </si>
  <si>
    <t>Electrical Components &amp; Equipments</t>
  </si>
  <si>
    <t>Info Edge (India) Ltd</t>
  </si>
  <si>
    <t>NAUKRI</t>
  </si>
  <si>
    <t>Mankind Pharma Ltd</t>
  </si>
  <si>
    <t>MANKIND</t>
  </si>
  <si>
    <t>Cholamandalam Investment and Finance Company Ltd</t>
  </si>
  <si>
    <t>CHOLAFIN</t>
  </si>
  <si>
    <t>Oracle Financial Services Software Ltd</t>
  </si>
  <si>
    <t>OFSS</t>
  </si>
  <si>
    <t>Software Services</t>
  </si>
  <si>
    <t>Bosch Ltd</t>
  </si>
  <si>
    <t>BOSCHLTD</t>
  </si>
  <si>
    <t>Polycab India Ltd</t>
  </si>
  <si>
    <t>POLYCAB</t>
  </si>
  <si>
    <t>Apollo Hospitals Enterprise Ltd</t>
  </si>
  <si>
    <t>APOLLOHOSP</t>
  </si>
  <si>
    <t>Hospitals &amp; Diagnostic Centres</t>
  </si>
  <si>
    <t>Dr Reddy's Laboratories Ltd</t>
  </si>
  <si>
    <t>DRREDDY</t>
  </si>
  <si>
    <t>ICICI Prudential Life Insurance Company Ltd</t>
  </si>
  <si>
    <t>ICICIPRULI</t>
  </si>
  <si>
    <t>Indian Overseas Bank</t>
  </si>
  <si>
    <t>IOB</t>
  </si>
  <si>
    <t>Cummins India Ltd</t>
  </si>
  <si>
    <t>CUMMINSIND</t>
  </si>
  <si>
    <t>Industrial Machinery</t>
  </si>
  <si>
    <t>Hero MotoCorp Ltd</t>
  </si>
  <si>
    <t>HEROMOTOCO</t>
  </si>
  <si>
    <t>Zydus Lifesciences Ltd</t>
  </si>
  <si>
    <t>ZYDUSLIFE</t>
  </si>
  <si>
    <t>Swiggy Ltd</t>
  </si>
  <si>
    <t>SWIGGY</t>
  </si>
  <si>
    <t>Lupin Ltd</t>
  </si>
  <si>
    <t>LUPIN</t>
  </si>
  <si>
    <t>Tata Consumer Products Ltd</t>
  </si>
  <si>
    <t>TATACONSUM</t>
  </si>
  <si>
    <t>Tea &amp; Coffee</t>
  </si>
  <si>
    <t>Max Healthcare Institute Ltd</t>
  </si>
  <si>
    <t>MAXHEALTH</t>
  </si>
  <si>
    <t>Dixon Technologies (India) Ltd</t>
  </si>
  <si>
    <t>DIXON</t>
  </si>
  <si>
    <t>Home Electronics &amp; Appliances</t>
  </si>
  <si>
    <t>HDFC Asset Management Company Ltd</t>
  </si>
  <si>
    <t>HDFCAMC</t>
  </si>
  <si>
    <t>Dabur India Ltd</t>
  </si>
  <si>
    <t>DABUR</t>
  </si>
  <si>
    <t>Shree Cement Ltd</t>
  </si>
  <si>
    <t>SHREECEM</t>
  </si>
  <si>
    <t>Canara Bank Ltd</t>
  </si>
  <si>
    <t>CANBK</t>
  </si>
  <si>
    <t>Union Bank of India Ltd</t>
  </si>
  <si>
    <t>UNIONBANK</t>
  </si>
  <si>
    <t>Rail Vikas Nigam Ltd</t>
  </si>
  <si>
    <t>RVNL</t>
  </si>
  <si>
    <t>ICICI Lombard General Insurance Company Ltd</t>
  </si>
  <si>
    <t>ICICIGI</t>
  </si>
  <si>
    <t>Persistent Systems Ltd</t>
  </si>
  <si>
    <t>PERSISTENT</t>
  </si>
  <si>
    <t>Solar Industries India Ltd</t>
  </si>
  <si>
    <t>SOLARINDS</t>
  </si>
  <si>
    <t>Commodity Chemicals</t>
  </si>
  <si>
    <t>Indus Towers Ltd</t>
  </si>
  <si>
    <t>INDUSTOWER</t>
  </si>
  <si>
    <t>Telecom Infrastructure</t>
  </si>
  <si>
    <t>Jindal Steel And Power Ltd</t>
  </si>
  <si>
    <t>JINDALSTEL</t>
  </si>
  <si>
    <t>Suzlon Energy Ltd</t>
  </si>
  <si>
    <t>SUZLON</t>
  </si>
  <si>
    <t>Renewable Energy Equipment &amp; Services</t>
  </si>
  <si>
    <t>IDBI Bank Ltd</t>
  </si>
  <si>
    <t>IDBI</t>
  </si>
  <si>
    <t>Private Bank</t>
  </si>
  <si>
    <t>GMR Airports Ltd</t>
  </si>
  <si>
    <t>GMRINFRA</t>
  </si>
  <si>
    <t>Oil India Ltd</t>
  </si>
  <si>
    <t>OIL</t>
  </si>
  <si>
    <t>Mazagon Dock Shipbuilders Ltd</t>
  </si>
  <si>
    <t>MAZDOCK</t>
  </si>
  <si>
    <t>Shipbuilding</t>
  </si>
  <si>
    <t>Bharat Heavy Electricals Ltd</t>
  </si>
  <si>
    <t>BHEL</t>
  </si>
  <si>
    <t>NHPC Ltd</t>
  </si>
  <si>
    <t>NHPC</t>
  </si>
  <si>
    <t>PB Fintech Ltd</t>
  </si>
  <si>
    <t>POLICYBZR</t>
  </si>
  <si>
    <t>Godrej Properties Ltd</t>
  </si>
  <si>
    <t>GODREJPROP</t>
  </si>
  <si>
    <t>Hindustan Petroleum Corp Ltd</t>
  </si>
  <si>
    <t>HINDPETRO</t>
  </si>
  <si>
    <t>Marico Ltd</t>
  </si>
  <si>
    <t>MARICO</t>
  </si>
  <si>
    <t>Indusind Bank Ltd</t>
  </si>
  <si>
    <t>INDUSINDBK</t>
  </si>
  <si>
    <t>Torrent Power Ltd</t>
  </si>
  <si>
    <t>TORNTPOWER</t>
  </si>
  <si>
    <t>Muthoot Finance Ltd</t>
  </si>
  <si>
    <t>MUTHOOTFIN</t>
  </si>
  <si>
    <t>Colgate-Palmolive (India) Ltd</t>
  </si>
  <si>
    <t>COLPAL</t>
  </si>
  <si>
    <t>Indian Bank</t>
  </si>
  <si>
    <t>INDIANB</t>
  </si>
  <si>
    <t>Adani Energy Solutions Ltd</t>
  </si>
  <si>
    <t>ADANIENSOL</t>
  </si>
  <si>
    <t>Power Infrastructure</t>
  </si>
  <si>
    <t>Waaree Energies Ltd</t>
  </si>
  <si>
    <t>WAAREEENER</t>
  </si>
  <si>
    <t>Prestige Estates Projects Ltd</t>
  </si>
  <si>
    <t>PRESTIGE</t>
  </si>
  <si>
    <t>Kalyan Jewellers India Ltd</t>
  </si>
  <si>
    <t>KALYANKJIL</t>
  </si>
  <si>
    <t>Aurobindo Pharma Ltd</t>
  </si>
  <si>
    <t>AUROPHARMA</t>
  </si>
  <si>
    <t>Oberoi Realty Ltd</t>
  </si>
  <si>
    <t>OBEROIRLTY</t>
  </si>
  <si>
    <t>General Insurance Corporation of India</t>
  </si>
  <si>
    <t>GICRE</t>
  </si>
  <si>
    <t>Ashok Leyland Ltd</t>
  </si>
  <si>
    <t>ASHOKLEY</t>
  </si>
  <si>
    <t>NMDC Ltd</t>
  </si>
  <si>
    <t>NMDC</t>
  </si>
  <si>
    <t>Mining - Iron Ore</t>
  </si>
  <si>
    <t>Bharti Hexacom Ltd</t>
  </si>
  <si>
    <t>BHARTIHEXA</t>
  </si>
  <si>
    <t>SBI Cards and Payment Services Ltd</t>
  </si>
  <si>
    <t>SBICARD</t>
  </si>
  <si>
    <t>Payment Infrastructure</t>
  </si>
  <si>
    <t>Adani Total Gas Ltd</t>
  </si>
  <si>
    <t>ATGL</t>
  </si>
  <si>
    <t>SRF Ltd</t>
  </si>
  <si>
    <t>SRF</t>
  </si>
  <si>
    <t>Tube Investments of India Ltd</t>
  </si>
  <si>
    <t>TIINDIA</t>
  </si>
  <si>
    <t>Cycles</t>
  </si>
  <si>
    <t>Alkem Laboratories Ltd</t>
  </si>
  <si>
    <t>ALKEM</t>
  </si>
  <si>
    <t>Indian Railway Catering and Tourism Corporation Ltd</t>
  </si>
  <si>
    <t>IRCTC</t>
  </si>
  <si>
    <t>Patanjali Foods Ltd</t>
  </si>
  <si>
    <t>PATANJALI</t>
  </si>
  <si>
    <t>Packaged Foods &amp; Meats</t>
  </si>
  <si>
    <t>BSE Ltd</t>
  </si>
  <si>
    <t>BSE</t>
  </si>
  <si>
    <t>Stock Exchanges &amp; Ratings</t>
  </si>
  <si>
    <t>JSW Infrastructure Ltd</t>
  </si>
  <si>
    <t>JSWINFRA</t>
  </si>
  <si>
    <t>PI Industries Ltd</t>
  </si>
  <si>
    <t>PIIND</t>
  </si>
  <si>
    <t>UNO Minda Ltd</t>
  </si>
  <si>
    <t>UNOMINDA</t>
  </si>
  <si>
    <t>Bharat Forge Ltd</t>
  </si>
  <si>
    <t>BHARATFORG</t>
  </si>
  <si>
    <t>Yes Bank Ltd</t>
  </si>
  <si>
    <t>YESBANK</t>
  </si>
  <si>
    <t>Phoenix Mills Ltd</t>
  </si>
  <si>
    <t>PHOENIXLTD</t>
  </si>
  <si>
    <t>Abbott India Ltd</t>
  </si>
  <si>
    <t>ABBOTINDIA</t>
  </si>
  <si>
    <t>Supreme Industries Ltd</t>
  </si>
  <si>
    <t>SUPREMEIND</t>
  </si>
  <si>
    <t>Plastic Products</t>
  </si>
  <si>
    <t>L&amp;T Technology Services Ltd</t>
  </si>
  <si>
    <t>LTTS</t>
  </si>
  <si>
    <t>Coforge Ltd</t>
  </si>
  <si>
    <t>COFORGE</t>
  </si>
  <si>
    <t>One 97 Communications Ltd</t>
  </si>
  <si>
    <t>PAYTM</t>
  </si>
  <si>
    <t>Business Support Services</t>
  </si>
  <si>
    <t>Mphasis Ltd</t>
  </si>
  <si>
    <t>MPHASIS</t>
  </si>
  <si>
    <t>Linde India Ltd</t>
  </si>
  <si>
    <t>LINDEINDIA</t>
  </si>
  <si>
    <t>Berger Paints India Ltd</t>
  </si>
  <si>
    <t>BERGEPAINT</t>
  </si>
  <si>
    <t>Jindal Stainless Ltd</t>
  </si>
  <si>
    <t>JSL</t>
  </si>
  <si>
    <t>Voltas Ltd</t>
  </si>
  <si>
    <t>VOLTAS</t>
  </si>
  <si>
    <t>Motilal Oswal Financial Services Ltd</t>
  </si>
  <si>
    <t>MOTILALOFS</t>
  </si>
  <si>
    <t>Diversified Financials</t>
  </si>
  <si>
    <t>Fertilisers And Chemicals Travancore Ltd</t>
  </si>
  <si>
    <t>FACT</t>
  </si>
  <si>
    <t>Fertilizers &amp; Agro Chemicals</t>
  </si>
  <si>
    <t>Schaeffler India Ltd</t>
  </si>
  <si>
    <t>SCHAEFFLER</t>
  </si>
  <si>
    <t>Balkrishna Industries Ltd</t>
  </si>
  <si>
    <t>BALKRISIND</t>
  </si>
  <si>
    <t>Tires &amp; Rubber</t>
  </si>
  <si>
    <t>UCO Bank</t>
  </si>
  <si>
    <t>UCOBANK</t>
  </si>
  <si>
    <t>Coromandel International Ltd</t>
  </si>
  <si>
    <t>COROMANDEL</t>
  </si>
  <si>
    <t>MRF Ltd</t>
  </si>
  <si>
    <t>MRF</t>
  </si>
  <si>
    <t>Fortis Healthcare Ltd</t>
  </si>
  <si>
    <t>FORTIS</t>
  </si>
  <si>
    <t>Federal Bank Ltd</t>
  </si>
  <si>
    <t>FEDERALBNK</t>
  </si>
  <si>
    <t>Procter &amp; Gamble Hygiene and Health Care Ltd</t>
  </si>
  <si>
    <t>PGHH</t>
  </si>
  <si>
    <t>Indian Renewable Energy Development Agency Ltd</t>
  </si>
  <si>
    <t>IREDA</t>
  </si>
  <si>
    <t>Tata Communications Ltd</t>
  </si>
  <si>
    <t>TATACOMM</t>
  </si>
  <si>
    <t>Page Industries Ltd</t>
  </si>
  <si>
    <t>PAGEIND</t>
  </si>
  <si>
    <t>Apparel &amp; Accessories</t>
  </si>
  <si>
    <t>United Breweries Ltd</t>
  </si>
  <si>
    <t>UBL</t>
  </si>
  <si>
    <t>Thermax Limited</t>
  </si>
  <si>
    <t>THERMAX</t>
  </si>
  <si>
    <t>Petronet LNG Ltd</t>
  </si>
  <si>
    <t>PETRONET</t>
  </si>
  <si>
    <t>Oil &amp; Gas - Storage &amp; Transportation</t>
  </si>
  <si>
    <t>Aditya Birla Capital Ltd</t>
  </si>
  <si>
    <t>ABCAPITAL</t>
  </si>
  <si>
    <t>Lloyds Metals And Energy Ltd</t>
  </si>
  <si>
    <t>LLOYDSME</t>
  </si>
  <si>
    <t>Hitachi Energy India Ltd</t>
  </si>
  <si>
    <t>POWERINDIA</t>
  </si>
  <si>
    <t>Premier Energies Ltd</t>
  </si>
  <si>
    <t>PREMIERENE</t>
  </si>
  <si>
    <t>Central Bank of India Ltd</t>
  </si>
  <si>
    <t>CENTRALBK</t>
  </si>
  <si>
    <t>Container Corporation of India Ltd</t>
  </si>
  <si>
    <t>CONCOR</t>
  </si>
  <si>
    <t>Logistics</t>
  </si>
  <si>
    <t>GE Vernova T&amp;D India Ltd</t>
  </si>
  <si>
    <t>GVT&amp;D</t>
  </si>
  <si>
    <t>Bank of India Ltd</t>
  </si>
  <si>
    <t>BANKINDIA</t>
  </si>
  <si>
    <t>Vodafone Idea Ltd</t>
  </si>
  <si>
    <t>IDEA</t>
  </si>
  <si>
    <t>Fsn E-Commerce Ventures Ltd</t>
  </si>
  <si>
    <t>NYKAA</t>
  </si>
  <si>
    <t>Wellness Services</t>
  </si>
  <si>
    <t>Astral Ltd</t>
  </si>
  <si>
    <t>ASTRAL</t>
  </si>
  <si>
    <t>Building Products - Pipes</t>
  </si>
  <si>
    <t>IDFC First Bank Ltd</t>
  </si>
  <si>
    <t>IDFCFIRSTB</t>
  </si>
  <si>
    <t>Sundaram Finance Ltd</t>
  </si>
  <si>
    <t>SUNDARMFIN</t>
  </si>
  <si>
    <t>Steel Authority of India Ltd</t>
  </si>
  <si>
    <t>SAIL</t>
  </si>
  <si>
    <t>National Aluminium Co Ltd</t>
  </si>
  <si>
    <t>NATIONALUM</t>
  </si>
  <si>
    <t>SJVN Ltd</t>
  </si>
  <si>
    <t>SJVN</t>
  </si>
  <si>
    <t>AU Small Finance Bank Ltd</t>
  </si>
  <si>
    <t>AUBANK</t>
  </si>
  <si>
    <t>Nippon Life India Asset Management Ltd</t>
  </si>
  <si>
    <t>NAM-INDIA</t>
  </si>
  <si>
    <t>Housing and Urban Development Corporation Ltd</t>
  </si>
  <si>
    <t>HUDCO</t>
  </si>
  <si>
    <t>UPL Ltd</t>
  </si>
  <si>
    <t>UPL</t>
  </si>
  <si>
    <t>Gujarat Fluorochemicals Ltd</t>
  </si>
  <si>
    <t>FLUOROCHEM</t>
  </si>
  <si>
    <t>Specialty Chemicals</t>
  </si>
  <si>
    <t>360 One Wam Ltd</t>
  </si>
  <si>
    <t>360ONE</t>
  </si>
  <si>
    <t>Investment Banking &amp; Brokerage</t>
  </si>
  <si>
    <t>Tata Elxsi Ltd</t>
  </si>
  <si>
    <t>TATAELXSI</t>
  </si>
  <si>
    <t>Glenmark Pharmaceuticals Ltd</t>
  </si>
  <si>
    <t>GLENMARK</t>
  </si>
  <si>
    <t>Sona BLW Precision Forgings Ltd</t>
  </si>
  <si>
    <t>SONACOMS</t>
  </si>
  <si>
    <t>Bank of Maharashtra Ltd</t>
  </si>
  <si>
    <t>MAHABANK</t>
  </si>
  <si>
    <t>Jubilant Foodworks Ltd</t>
  </si>
  <si>
    <t>JUBLFOOD</t>
  </si>
  <si>
    <t>Restaurants &amp; Cafes</t>
  </si>
  <si>
    <t>IPCA Laboratories Ltd</t>
  </si>
  <si>
    <t>IPCALAB</t>
  </si>
  <si>
    <t>APL Apollo Tubes Ltd</t>
  </si>
  <si>
    <t>APLAPOLLO</t>
  </si>
  <si>
    <t>Max Financial Services Ltd</t>
  </si>
  <si>
    <t>MFSL</t>
  </si>
  <si>
    <t>Biocon Ltd</t>
  </si>
  <si>
    <t>BIOCON</t>
  </si>
  <si>
    <t>Biotechnology</t>
  </si>
  <si>
    <t>ACC Ltd</t>
  </si>
  <si>
    <t>ACC</t>
  </si>
  <si>
    <t>Escorts Kubota Ltd</t>
  </si>
  <si>
    <t>ESCORTS</t>
  </si>
  <si>
    <t>Tractors</t>
  </si>
  <si>
    <t>GlaxoSmithKline Pharmaceuticals Ltd</t>
  </si>
  <si>
    <t>GLAXO</t>
  </si>
  <si>
    <t>Adani Wilmar Ltd</t>
  </si>
  <si>
    <t>AWL</t>
  </si>
  <si>
    <t>CRISIL Ltd</t>
  </si>
  <si>
    <t>CRISIL</t>
  </si>
  <si>
    <t>Apar Industries Ltd</t>
  </si>
  <si>
    <t>APARINDS</t>
  </si>
  <si>
    <t>Tata Technologies Ltd</t>
  </si>
  <si>
    <t>TATATECH</t>
  </si>
  <si>
    <t>Blue Star Ltd</t>
  </si>
  <si>
    <t>BLUESTARCO</t>
  </si>
  <si>
    <t>Kaynes Technology India Ltd</t>
  </si>
  <si>
    <t>KAYNES</t>
  </si>
  <si>
    <t>Ajanta Pharma Ltd</t>
  </si>
  <si>
    <t>AJANTPHARM</t>
  </si>
  <si>
    <t>KPIT Technologies Ltd</t>
  </si>
  <si>
    <t>KPITTECH</t>
  </si>
  <si>
    <t>Deepak Nitrite Ltd</t>
  </si>
  <si>
    <t>DEEPAKNTR</t>
  </si>
  <si>
    <t>Honeywell Automation India Ltd</t>
  </si>
  <si>
    <t>HONAUT</t>
  </si>
  <si>
    <t>Bharat Dynamics Ltd</t>
  </si>
  <si>
    <t>BDL</t>
  </si>
  <si>
    <t>Exide Industries Ltd</t>
  </si>
  <si>
    <t>EXIDEIND</t>
  </si>
  <si>
    <t>Batteries</t>
  </si>
  <si>
    <t>KEI Industries Ltd</t>
  </si>
  <si>
    <t>KEI</t>
  </si>
  <si>
    <t>Cables</t>
  </si>
  <si>
    <t>NLC India Ltd</t>
  </si>
  <si>
    <t>NLCINDIA</t>
  </si>
  <si>
    <t>3M India Ltd</t>
  </si>
  <si>
    <t>3MINDIA</t>
  </si>
  <si>
    <t>Stationery</t>
  </si>
  <si>
    <t>Syngene International Ltd</t>
  </si>
  <si>
    <t>SYNGENE</t>
  </si>
  <si>
    <t>Cochin Shipyard Ltd</t>
  </si>
  <si>
    <t>COCHINSHIP</t>
  </si>
  <si>
    <t>Godrej Industries Ltd</t>
  </si>
  <si>
    <t>GODREJIND</t>
  </si>
  <si>
    <t>L&amp;T Finance Ltd</t>
  </si>
  <si>
    <t>LTF</t>
  </si>
  <si>
    <t>Vedant Fashions Ltd</t>
  </si>
  <si>
    <t>MANYAVAR</t>
  </si>
  <si>
    <t>Textiles</t>
  </si>
  <si>
    <t>LIC Housing Finance Ltd</t>
  </si>
  <si>
    <t>LICHSGFIN</t>
  </si>
  <si>
    <t>Home Financing</t>
  </si>
  <si>
    <t>Dalmia Bharat Ltd</t>
  </si>
  <si>
    <t>DALBHARAT</t>
  </si>
  <si>
    <t>Gillette India Ltd</t>
  </si>
  <si>
    <t>GILLETTE</t>
  </si>
  <si>
    <t>Endurance Technologies Ltd</t>
  </si>
  <si>
    <t>ENDURANCE</t>
  </si>
  <si>
    <t>Tata Investment Corporation Ltd</t>
  </si>
  <si>
    <t>TATAINVEST</t>
  </si>
  <si>
    <t>Mahindra and Mahindra Financial Services Ltd</t>
  </si>
  <si>
    <t>M&amp;MFIN</t>
  </si>
  <si>
    <t>Punjab &amp; Sind Bank</t>
  </si>
  <si>
    <t>PSB</t>
  </si>
  <si>
    <t>Piramal Pharma Ltd</t>
  </si>
  <si>
    <t>PPLPHARMA</t>
  </si>
  <si>
    <t>Suven Pharmaceuticals Ltd</t>
  </si>
  <si>
    <t>SUVENPHAR</t>
  </si>
  <si>
    <t>J K Cement Ltd</t>
  </si>
  <si>
    <t>JKCEMENT</t>
  </si>
  <si>
    <t>Central Depository Services (India) Ltd</t>
  </si>
  <si>
    <t>CDSL</t>
  </si>
  <si>
    <t>AIA Engineering Ltd</t>
  </si>
  <si>
    <t>AIAENG</t>
  </si>
  <si>
    <t>Go Digit General Insurance Ltd</t>
  </si>
  <si>
    <t>GODIGIT</t>
  </si>
  <si>
    <t>Embassy Office Parks REIT</t>
  </si>
  <si>
    <t>EMBASSY</t>
  </si>
  <si>
    <t>KPR Mill Ltd</t>
  </si>
  <si>
    <t>KPRMILL</t>
  </si>
  <si>
    <t>Gujarat Gas Ltd</t>
  </si>
  <si>
    <t>GUJGASLTD</t>
  </si>
  <si>
    <t>Metro Brands Ltd</t>
  </si>
  <si>
    <t>METROBRAND</t>
  </si>
  <si>
    <t>Footwear</t>
  </si>
  <si>
    <t>Apollo Tyres Ltd</t>
  </si>
  <si>
    <t>APOLLOTYRE</t>
  </si>
  <si>
    <t>Aditya Birla Fashion and Retail Ltd</t>
  </si>
  <si>
    <t>ABFRL</t>
  </si>
  <si>
    <t>Radico Khaitan Ltd</t>
  </si>
  <si>
    <t>RADICO</t>
  </si>
  <si>
    <t>Multi Commodity Exchange of India Ltd</t>
  </si>
  <si>
    <t>MCX</t>
  </si>
  <si>
    <t>IRB Infrastructure Developers Ltd</t>
  </si>
  <si>
    <t>IRB</t>
  </si>
  <si>
    <t>Poly Medicure Ltd</t>
  </si>
  <si>
    <t>POLYMED</t>
  </si>
  <si>
    <t>Health Care Equipment &amp; Supplies</t>
  </si>
  <si>
    <t>Brigade Enterprises Ltd</t>
  </si>
  <si>
    <t>BRIGADE</t>
  </si>
  <si>
    <t>Godfrey Phillips India Ltd</t>
  </si>
  <si>
    <t>GODFRYPHLP</t>
  </si>
  <si>
    <t>Sun Tv Network Ltd</t>
  </si>
  <si>
    <t>SUNTV</t>
  </si>
  <si>
    <t>TV Channels &amp; Broadcasters</t>
  </si>
  <si>
    <t>Aegis Logistics Ltd</t>
  </si>
  <si>
    <t>AEGISLOG</t>
  </si>
  <si>
    <t>New India Assurance Company Ltd</t>
  </si>
  <si>
    <t>NIACL</t>
  </si>
  <si>
    <t>Emami Ltd</t>
  </si>
  <si>
    <t>EMAMILTD</t>
  </si>
  <si>
    <t>Global Health Ltd</t>
  </si>
  <si>
    <t>MEDANTA</t>
  </si>
  <si>
    <t>Aditya Birla Real Estate Ltd</t>
  </si>
  <si>
    <t>ABREL</t>
  </si>
  <si>
    <t>Gland Pharma Ltd</t>
  </si>
  <si>
    <t>GLAND</t>
  </si>
  <si>
    <t>Ola Electric Mobility Ltd</t>
  </si>
  <si>
    <t>OLAELEC</t>
  </si>
  <si>
    <t>Laurus Labs Ltd</t>
  </si>
  <si>
    <t>LAURUSLABS</t>
  </si>
  <si>
    <t>ICICI Securities Ltd</t>
  </si>
  <si>
    <t>ISEC</t>
  </si>
  <si>
    <t>ZF Commercial Vehicle Control Systems India Ltd</t>
  </si>
  <si>
    <t>ZFCVINDIA</t>
  </si>
  <si>
    <t>Cholamandalam Financial Holdings Ltd</t>
  </si>
  <si>
    <t>CHOLAHLDNG</t>
  </si>
  <si>
    <t>Brainbees Solutions Ltd</t>
  </si>
  <si>
    <t>FIRSTCRY</t>
  </si>
  <si>
    <t>Star Health and Allied Insurance Company Ltd</t>
  </si>
  <si>
    <t>STARHEALTH</t>
  </si>
  <si>
    <t>Poonawalla Fincorp Ltd</t>
  </si>
  <si>
    <t>POONAWALLA</t>
  </si>
  <si>
    <t>Sumitomo Chemical India Ltd</t>
  </si>
  <si>
    <t>SUMICHEM</t>
  </si>
  <si>
    <t>Jyoti CNC Automation Ltd</t>
  </si>
  <si>
    <t>JYOTICNC</t>
  </si>
  <si>
    <t>Computer Hardware</t>
  </si>
  <si>
    <t>KEC International Ltd</t>
  </si>
  <si>
    <t>KEC</t>
  </si>
  <si>
    <t>Bandhan Bank Ltd</t>
  </si>
  <si>
    <t>BANDHANBNK</t>
  </si>
  <si>
    <t>Tata Chemicals Ltd</t>
  </si>
  <si>
    <t>TATACHEM</t>
  </si>
  <si>
    <t>Motherson Sumi Wiring India Ltd</t>
  </si>
  <si>
    <t>MSUMI</t>
  </si>
  <si>
    <t>J B Chemicals and Pharmaceuticals Ltd</t>
  </si>
  <si>
    <t>JBCHEPHARM</t>
  </si>
  <si>
    <t>Mangalore Refinery and Petrochemicals Ltd</t>
  </si>
  <si>
    <t>MRPL</t>
  </si>
  <si>
    <t>Hindustan Copper Ltd</t>
  </si>
  <si>
    <t>HINDCOPPER</t>
  </si>
  <si>
    <t>Mining - Copper</t>
  </si>
  <si>
    <t>ITI Ltd</t>
  </si>
  <si>
    <t>ITI</t>
  </si>
  <si>
    <t>Telecom Equipments</t>
  </si>
  <si>
    <t>Carborundum Universal Ltd</t>
  </si>
  <si>
    <t>CARBORUNIV</t>
  </si>
  <si>
    <t>TVS Holdings Ltd</t>
  </si>
  <si>
    <t>TVSHLTD</t>
  </si>
  <si>
    <t>Authum Investment &amp; Infrastructure Ltd</t>
  </si>
  <si>
    <t>AIIL</t>
  </si>
  <si>
    <t>Crompton Greaves Consumer Electricals Ltd</t>
  </si>
  <si>
    <t>CROMPTON</t>
  </si>
  <si>
    <t>Bayer Cropscience Ltd</t>
  </si>
  <si>
    <t>BAYERCROP</t>
  </si>
  <si>
    <t>Dr. Lal PathLabs Ltd</t>
  </si>
  <si>
    <t>LALPATHLAB</t>
  </si>
  <si>
    <t>NBCC (India) Ltd</t>
  </si>
  <si>
    <t>NBCC</t>
  </si>
  <si>
    <t>Delhivery Ltd</t>
  </si>
  <si>
    <t>DELHIVERY</t>
  </si>
  <si>
    <t>Narayana Hrudayalaya Ltd</t>
  </si>
  <si>
    <t>NH</t>
  </si>
  <si>
    <t>Angel One Ltd</t>
  </si>
  <si>
    <t>ANGELONE</t>
  </si>
  <si>
    <t>Timken India Ltd</t>
  </si>
  <si>
    <t>TIMKEN</t>
  </si>
  <si>
    <t>BASF India Ltd</t>
  </si>
  <si>
    <t>BASF</t>
  </si>
  <si>
    <t>Piramal Enterprises Ltd</t>
  </si>
  <si>
    <t>PEL</t>
  </si>
  <si>
    <t>Emcure Pharmaceuticals Ltd</t>
  </si>
  <si>
    <t>EMCURE</t>
  </si>
  <si>
    <t>Aditya Birla Sun Life AMC Ltd</t>
  </si>
  <si>
    <t>ABSLAMC</t>
  </si>
  <si>
    <t>Ratnamani Metals and Tubes Ltd</t>
  </si>
  <si>
    <t>RATNAMANI</t>
  </si>
  <si>
    <t>Firstsource Solutions Ltd</t>
  </si>
  <si>
    <t>FSL</t>
  </si>
  <si>
    <t>Outsourced services</t>
  </si>
  <si>
    <t>Natco Pharma Ltd</t>
  </si>
  <si>
    <t>NATCOPHARM</t>
  </si>
  <si>
    <t>Inox Wind Ltd</t>
  </si>
  <si>
    <t>INOXWIND</t>
  </si>
  <si>
    <t>Triveni Turbine Ltd</t>
  </si>
  <si>
    <t>TRITURBINE</t>
  </si>
  <si>
    <t>Himadri Speciality Chemical Ltd</t>
  </si>
  <si>
    <t>HSCL</t>
  </si>
  <si>
    <t>Pfizer Ltd</t>
  </si>
  <si>
    <t>PFIZER</t>
  </si>
  <si>
    <t>Krishna Institute of Medical Sciences Ltd</t>
  </si>
  <si>
    <t>KIMS</t>
  </si>
  <si>
    <t>Sundram Fasteners Ltd</t>
  </si>
  <si>
    <t>SUNDRMFAST</t>
  </si>
  <si>
    <t>Hatsun Agro Product Ltd</t>
  </si>
  <si>
    <t>HATSUN</t>
  </si>
  <si>
    <t>SKF India Ltd</t>
  </si>
  <si>
    <t>SKFINDIA</t>
  </si>
  <si>
    <t>Nuvama Wealth Management Ltd</t>
  </si>
  <si>
    <t>NUVAMA</t>
  </si>
  <si>
    <t>Grindwell Norton Ltd</t>
  </si>
  <si>
    <t>GRINDWELL</t>
  </si>
  <si>
    <t>CESC Ltd</t>
  </si>
  <si>
    <t>CESC</t>
  </si>
  <si>
    <t>CPSE ETF</t>
  </si>
  <si>
    <t>CPSEETF</t>
  </si>
  <si>
    <t>Equity</t>
  </si>
  <si>
    <t>Anant Raj Ltd</t>
  </si>
  <si>
    <t>ANANTRAJ</t>
  </si>
  <si>
    <t>Ramco Cements Limited</t>
  </si>
  <si>
    <t>RAMCOCEM</t>
  </si>
  <si>
    <t>Shyam Metalics and Energy Ltd</t>
  </si>
  <si>
    <t>SHYAMMETL</t>
  </si>
  <si>
    <t>Tejas Networks Ltd</t>
  </si>
  <si>
    <t>TEJASNET</t>
  </si>
  <si>
    <t>EIH Ltd</t>
  </si>
  <si>
    <t>EIHOTEL</t>
  </si>
  <si>
    <t>Amara Raja Energy &amp; Mobility Ltd</t>
  </si>
  <si>
    <t>ARE&amp;M</t>
  </si>
  <si>
    <t>Whirlpool of India Ltd</t>
  </si>
  <si>
    <t>WHIRLPOOL</t>
  </si>
  <si>
    <t>Indraprastha Gas Ltd</t>
  </si>
  <si>
    <t>IGL</t>
  </si>
  <si>
    <t>PNB Housing Finance Ltd</t>
  </si>
  <si>
    <t>PNBHOUSING</t>
  </si>
  <si>
    <t>Computer Age Management Services Ltd</t>
  </si>
  <si>
    <t>CAMS</t>
  </si>
  <si>
    <t>Affle (India) Ltd</t>
  </si>
  <si>
    <t>AFFLE</t>
  </si>
  <si>
    <t>Advertising</t>
  </si>
  <si>
    <t>Amber Enterprises India Ltd</t>
  </si>
  <si>
    <t>AMBER</t>
  </si>
  <si>
    <t>Atul Ltd</t>
  </si>
  <si>
    <t>ATUL</t>
  </si>
  <si>
    <t>Aster DM Healthcare Ltd</t>
  </si>
  <si>
    <t>ASTERDM</t>
  </si>
  <si>
    <t>Concord Biotech Ltd</t>
  </si>
  <si>
    <t>CONCORDBIO</t>
  </si>
  <si>
    <t>Alembic Pharmaceuticals Ltd</t>
  </si>
  <si>
    <t>APLLTD</t>
  </si>
  <si>
    <t>Kansai Nerolac Paints Ltd</t>
  </si>
  <si>
    <t>KANSAINER</t>
  </si>
  <si>
    <t>KIOCL Ltd</t>
  </si>
  <si>
    <t>KIOCL</t>
  </si>
  <si>
    <t>Wockhardt Ltd</t>
  </si>
  <si>
    <t>WOCKPHARMA</t>
  </si>
  <si>
    <t>Devyani International Ltd</t>
  </si>
  <si>
    <t>DEVYANI</t>
  </si>
  <si>
    <t>Cyient Ltd</t>
  </si>
  <si>
    <t>CYIENT</t>
  </si>
  <si>
    <t>Elgi Equipments Ltd</t>
  </si>
  <si>
    <t>ELGIEQUIP</t>
  </si>
  <si>
    <t>Nexus Select Trust</t>
  </si>
  <si>
    <t>NXST</t>
  </si>
  <si>
    <t>Mindspace Business Parks REIT</t>
  </si>
  <si>
    <t>MINDSPACE</t>
  </si>
  <si>
    <t>Eris Lifesciences Ltd</t>
  </si>
  <si>
    <t>ERIS</t>
  </si>
  <si>
    <t>Chalet Hotels Ltd</t>
  </si>
  <si>
    <t>CHALET</t>
  </si>
  <si>
    <t>Welspun Corp Ltd</t>
  </si>
  <si>
    <t>WELCORP</t>
  </si>
  <si>
    <t>Kajaria Ceramics Ltd</t>
  </si>
  <si>
    <t>KAJARIACER</t>
  </si>
  <si>
    <t>Building Products - Ceramics</t>
  </si>
  <si>
    <t>Schneider Electric Infrastructure Ltd</t>
  </si>
  <si>
    <t>SCHNEIDER</t>
  </si>
  <si>
    <t>Jindal SAW Ltd</t>
  </si>
  <si>
    <t>JINDALSAW</t>
  </si>
  <si>
    <t>Afcons Infrastructure Ltd</t>
  </si>
  <si>
    <t>AFCONS</t>
  </si>
  <si>
    <t>Vinati Organics Ltd</t>
  </si>
  <si>
    <t>VINATIORGA</t>
  </si>
  <si>
    <t>Jupiter Wagons Ltd</t>
  </si>
  <si>
    <t>JWL</t>
  </si>
  <si>
    <t>Rail</t>
  </si>
  <si>
    <t>Bikaji Foods International Ltd</t>
  </si>
  <si>
    <t>BIKAJI</t>
  </si>
  <si>
    <t>Chambal Fertilisers and Chemicals Ltd</t>
  </si>
  <si>
    <t>CHAMBLFERT</t>
  </si>
  <si>
    <t>Gujarat State Petronet Ltd</t>
  </si>
  <si>
    <t>GSPL</t>
  </si>
  <si>
    <t>Castrol India Ltd</t>
  </si>
  <si>
    <t>CASTROLIND</t>
  </si>
  <si>
    <t>Neuland Laboratories Ltd</t>
  </si>
  <si>
    <t>NEULANDLAB</t>
  </si>
  <si>
    <t>Five-Star Business Finance Ltd</t>
  </si>
  <si>
    <t>FIVESTAR</t>
  </si>
  <si>
    <t>Kfin Technologies Ltd</t>
  </si>
  <si>
    <t>KFINTECH</t>
  </si>
  <si>
    <t>DCM Shriram Ltd</t>
  </si>
  <si>
    <t>DCMSHRIRAM</t>
  </si>
  <si>
    <t>NCC Ltd</t>
  </si>
  <si>
    <t>NCC</t>
  </si>
  <si>
    <t>Swan Energy Ltd</t>
  </si>
  <si>
    <t>SWANENERGY</t>
  </si>
  <si>
    <t>Signatureglobal (India) Ltd</t>
  </si>
  <si>
    <t>SIGNATURE</t>
  </si>
  <si>
    <t>Doms Industries Ltd</t>
  </si>
  <si>
    <t>DOMS</t>
  </si>
  <si>
    <t>Office Supplies</t>
  </si>
  <si>
    <t>Ircon International Ltd</t>
  </si>
  <si>
    <t>IRCON</t>
  </si>
  <si>
    <t>HFCL Ltd</t>
  </si>
  <si>
    <t>HFCL</t>
  </si>
  <si>
    <t>Kalpataru Projects International Ltd</t>
  </si>
  <si>
    <t>KPIL</t>
  </si>
  <si>
    <t>Sobha Ltd</t>
  </si>
  <si>
    <t>SOBHA</t>
  </si>
  <si>
    <t>V Guard Industries Ltd</t>
  </si>
  <si>
    <t>VGUARD</t>
  </si>
  <si>
    <t>Karur Vysya Bank Ltd</t>
  </si>
  <si>
    <t>KARURVYSYA</t>
  </si>
  <si>
    <t>PG Electroplast Ltd</t>
  </si>
  <si>
    <t>PGEL</t>
  </si>
  <si>
    <t>Blue Dart Express Ltd</t>
  </si>
  <si>
    <t>BLUEDART</t>
  </si>
  <si>
    <t>CIE Automotive India Ltd</t>
  </si>
  <si>
    <t>CIEINDIA</t>
  </si>
  <si>
    <t>Kirloskar Brothers Ltd</t>
  </si>
  <si>
    <t>KIRLOSBROS</t>
  </si>
  <si>
    <t>Jubilant Pharmova Ltd</t>
  </si>
  <si>
    <t>JUBLPHARMA</t>
  </si>
  <si>
    <t>Bombay Burmah Trading Corporation</t>
  </si>
  <si>
    <t>BBTC</t>
  </si>
  <si>
    <t>Ramkrishna Forgings Ltd</t>
  </si>
  <si>
    <t>RKFORGE</t>
  </si>
  <si>
    <t>JSW Holdings Ltd</t>
  </si>
  <si>
    <t>JSWHL</t>
  </si>
  <si>
    <t>IIFL Finance Ltd</t>
  </si>
  <si>
    <t>IIFL</t>
  </si>
  <si>
    <t>PTC Industries Ltd</t>
  </si>
  <si>
    <t>PTCIL</t>
  </si>
  <si>
    <t>JBM Auto Ltd</t>
  </si>
  <si>
    <t>JBMA</t>
  </si>
  <si>
    <t>Finolex Cables Ltd</t>
  </si>
  <si>
    <t>FINCABLES</t>
  </si>
  <si>
    <t>Aadhar Housing Finance Ltd</t>
  </si>
  <si>
    <t>AADHARHFC</t>
  </si>
  <si>
    <t>Techno Electric &amp; Engineering Company Ltd</t>
  </si>
  <si>
    <t>TECHNOE</t>
  </si>
  <si>
    <t>Anand Rathi Wealth Ltd</t>
  </si>
  <si>
    <t>ANANDRATHI</t>
  </si>
  <si>
    <t>Navin Fluorine International Ltd</t>
  </si>
  <si>
    <t>NAVINFLUOR</t>
  </si>
  <si>
    <t>Jai Balaji Industries Ltd</t>
  </si>
  <si>
    <t>JAIBALAJI</t>
  </si>
  <si>
    <t>Bata India Ltd</t>
  </si>
  <si>
    <t>BATAINDIA</t>
  </si>
  <si>
    <t>IFCI Ltd</t>
  </si>
  <si>
    <t>IFCI</t>
  </si>
  <si>
    <t>R R Kabel Ltd</t>
  </si>
  <si>
    <t>RRKABEL</t>
  </si>
  <si>
    <t>Rainbow Children's Medicare Ltd</t>
  </si>
  <si>
    <t>RAINBOW</t>
  </si>
  <si>
    <t>Akzo Nobel India Ltd</t>
  </si>
  <si>
    <t>AKZOINDIA</t>
  </si>
  <si>
    <t>Cello World Ltd</t>
  </si>
  <si>
    <t>CELLO</t>
  </si>
  <si>
    <t>Garden Reach Shipbuilders &amp; Engineers Ltd</t>
  </si>
  <si>
    <t>GRSE</t>
  </si>
  <si>
    <t>Finolex Industries Ltd</t>
  </si>
  <si>
    <t>FINPIPE</t>
  </si>
  <si>
    <t>Zensar Technologies Ltd</t>
  </si>
  <si>
    <t>ZENSARTECH</t>
  </si>
  <si>
    <t>UTI Asset Management Company Ltd</t>
  </si>
  <si>
    <t>UTIAMC</t>
  </si>
  <si>
    <t>BEML Ltd</t>
  </si>
  <si>
    <t>BEML</t>
  </si>
  <si>
    <t>Deepak Fertilisers and Petrochemicals Corp Ltd</t>
  </si>
  <si>
    <t>DEEPAKFERT</t>
  </si>
  <si>
    <t>Tbo Tek Ltd</t>
  </si>
  <si>
    <t>TBOTEK</t>
  </si>
  <si>
    <t>Tour &amp; Travel Services</t>
  </si>
  <si>
    <t>LMW Ltd</t>
  </si>
  <si>
    <t>LMW</t>
  </si>
  <si>
    <t>Zen Technologies Ltd</t>
  </si>
  <si>
    <t>ZENTEC</t>
  </si>
  <si>
    <t>Netweb Technologies India Ltd</t>
  </si>
  <si>
    <t>NETWEB</t>
  </si>
  <si>
    <t>Kirloskar Oil Engines Ltd</t>
  </si>
  <si>
    <t>KIRLOSENG</t>
  </si>
  <si>
    <t>Astrazeneca Pharma India Ltd</t>
  </si>
  <si>
    <t>ASTRAZEN</t>
  </si>
  <si>
    <t>Asahi India Glass Ltd</t>
  </si>
  <si>
    <t>ASAHIINDIA</t>
  </si>
  <si>
    <t>Trident Ltd</t>
  </si>
  <si>
    <t>TRIDENT</t>
  </si>
  <si>
    <t>Capri Global Capital Ltd</t>
  </si>
  <si>
    <t>CGCL</t>
  </si>
  <si>
    <t>Indegene Ltd</t>
  </si>
  <si>
    <t>INDGN</t>
  </si>
  <si>
    <t>Bls International Services Ltd</t>
  </si>
  <si>
    <t>BLS</t>
  </si>
  <si>
    <t>Fine Organic Industries Ltd</t>
  </si>
  <si>
    <t>FINEORG</t>
  </si>
  <si>
    <t>Titagarh Rail Systems Ltd</t>
  </si>
  <si>
    <t>TITAGARH</t>
  </si>
  <si>
    <t>Aarti Industries Ltd</t>
  </si>
  <si>
    <t>AARTIIND</t>
  </si>
  <si>
    <t>Century Plyboards (India) Ltd</t>
  </si>
  <si>
    <t>CENTURYPLY</t>
  </si>
  <si>
    <t>Wood Products</t>
  </si>
  <si>
    <t>Birlasoft Ltd</t>
  </si>
  <si>
    <t>BSOFT</t>
  </si>
  <si>
    <t>Great Eastern Shipping Company Ltd</t>
  </si>
  <si>
    <t>GESHIP</t>
  </si>
  <si>
    <t>Newgen Software Technologies Ltd</t>
  </si>
  <si>
    <t>NEWGEN</t>
  </si>
  <si>
    <t>Relaxo Footwears Ltd</t>
  </si>
  <si>
    <t>RELAXO</t>
  </si>
  <si>
    <t>ACME Solar Holdings Ltd</t>
  </si>
  <si>
    <t>ACMESOLAR</t>
  </si>
  <si>
    <t>HBL Engineering Ltd</t>
  </si>
  <si>
    <t>HBLPOWER</t>
  </si>
  <si>
    <t>Aptus Value Housing Finance India Ltd</t>
  </si>
  <si>
    <t>APTUS</t>
  </si>
  <si>
    <t>eClerx Services Limited</t>
  </si>
  <si>
    <t>ECLERX</t>
  </si>
  <si>
    <t>UTI S&amp;P BSE Sensex ETF</t>
  </si>
  <si>
    <t>UTISENSETF</t>
  </si>
  <si>
    <t>Sarda Energy &amp; Minerals Ltd</t>
  </si>
  <si>
    <t>SARDAEN</t>
  </si>
  <si>
    <t>G R Infraprojects Ltd</t>
  </si>
  <si>
    <t>GRINFRA</t>
  </si>
  <si>
    <t>E I D-Parry (India) Ltd</t>
  </si>
  <si>
    <t>EIDPARRY</t>
  </si>
  <si>
    <t>Sugar</t>
  </si>
  <si>
    <t>Sonata Software Ltd</t>
  </si>
  <si>
    <t>SONATSOFTW</t>
  </si>
  <si>
    <t>Waaree Renewable Technologies Ltd</t>
  </si>
  <si>
    <t>WAAREERTL</t>
  </si>
  <si>
    <t>Jyothy Labs Ltd</t>
  </si>
  <si>
    <t>JYOTHYLAB</t>
  </si>
  <si>
    <t>Caplin Point Laboratories Ltd</t>
  </si>
  <si>
    <t>CAPLIPOINT</t>
  </si>
  <si>
    <t>Redington Ltd</t>
  </si>
  <si>
    <t>REDINGTON</t>
  </si>
  <si>
    <t>Technology Hardware</t>
  </si>
  <si>
    <t>Nava Limited</t>
  </si>
  <si>
    <t>NAVA</t>
  </si>
  <si>
    <t>Action Construction Equipment Ltd</t>
  </si>
  <si>
    <t>ACE</t>
  </si>
  <si>
    <t>Heavy Machinery</t>
  </si>
  <si>
    <t>Bharat Global Developers Ltd</t>
  </si>
  <si>
    <t>BGDL</t>
  </si>
  <si>
    <t>Computer &amp; Electronics Retail</t>
  </si>
  <si>
    <t>PCBL Chemical Ltd</t>
  </si>
  <si>
    <t>PCBL</t>
  </si>
  <si>
    <t>CreditAccess Grameen Ltd</t>
  </si>
  <si>
    <t>CREDITACC</t>
  </si>
  <si>
    <t>Indian Energy Exchange Ltd</t>
  </si>
  <si>
    <t>IEX</t>
  </si>
  <si>
    <t>Power Trading &amp; Consultancy</t>
  </si>
  <si>
    <t>Praj Industries Ltd</t>
  </si>
  <si>
    <t>PRAJIND</t>
  </si>
  <si>
    <t>Ingersoll-Rand (India) Ltd</t>
  </si>
  <si>
    <t>INGERRAND</t>
  </si>
  <si>
    <t>PVR INOX Ltd</t>
  </si>
  <si>
    <t>PVRINOX</t>
  </si>
  <si>
    <t>Theatres</t>
  </si>
  <si>
    <t>Transformers and Rectifiers (India) Ltd</t>
  </si>
  <si>
    <t>TARIL</t>
  </si>
  <si>
    <t>Gravita India Ltd</t>
  </si>
  <si>
    <t>GRAVITA</t>
  </si>
  <si>
    <t>Metals - Lead</t>
  </si>
  <si>
    <t>KSB Ltd</t>
  </si>
  <si>
    <t>KSB</t>
  </si>
  <si>
    <t>Welspun Living Ltd</t>
  </si>
  <si>
    <t>WELSPUNLIV</t>
  </si>
  <si>
    <t>Sanofi India Ltd</t>
  </si>
  <si>
    <t>SANOFI</t>
  </si>
  <si>
    <t>Marksans Pharma Ltd</t>
  </si>
  <si>
    <t>MARKSANS</t>
  </si>
  <si>
    <t>Godrej Agrovet Ltd</t>
  </si>
  <si>
    <t>GODREJAGRO</t>
  </si>
  <si>
    <t>Agro Products</t>
  </si>
  <si>
    <t>RITES Ltd</t>
  </si>
  <si>
    <t>RITES</t>
  </si>
  <si>
    <t>Niva Bupa Health Insurance Company Ltd</t>
  </si>
  <si>
    <t>NIVABUPA</t>
  </si>
  <si>
    <t>Granules India Ltd</t>
  </si>
  <si>
    <t>GRANULES</t>
  </si>
  <si>
    <t>Reliance Power Ltd</t>
  </si>
  <si>
    <t>RPOWER</t>
  </si>
  <si>
    <t>Indiamart Intermesh Ltd</t>
  </si>
  <si>
    <t>INDIAMART</t>
  </si>
  <si>
    <t>Clean Science and Technology Ltd</t>
  </si>
  <si>
    <t>CLEAN</t>
  </si>
  <si>
    <t>Tata Teleservices (Maharashtra) Ltd</t>
  </si>
  <si>
    <t>TTML</t>
  </si>
  <si>
    <t>Sagility India Ltd</t>
  </si>
  <si>
    <t>SAGILITY</t>
  </si>
  <si>
    <t>Supreme Petrochem Ltd</t>
  </si>
  <si>
    <t>SPLPETRO</t>
  </si>
  <si>
    <t>Glenmark Life Sciences Ltd</t>
  </si>
  <si>
    <t>GLS</t>
  </si>
  <si>
    <t>Elecon Engineering Company Ltd</t>
  </si>
  <si>
    <t>ELECON</t>
  </si>
  <si>
    <t>Vardhman Textiles Ltd</t>
  </si>
  <si>
    <t>VTL</t>
  </si>
  <si>
    <t>Aavas Financiers Ltd</t>
  </si>
  <si>
    <t>AAVAS</t>
  </si>
  <si>
    <t>Strides Pharma Science Ltd</t>
  </si>
  <si>
    <t>STAR</t>
  </si>
  <si>
    <t>NMDC Steel Ltd</t>
  </si>
  <si>
    <t>NSLNISP</t>
  </si>
  <si>
    <t>Data Patterns (India) Ltd</t>
  </si>
  <si>
    <t>DATAPATTNS</t>
  </si>
  <si>
    <t>Cube Highways Trust</t>
  </si>
  <si>
    <t>CUBEINVIT</t>
  </si>
  <si>
    <t>Roads</t>
  </si>
  <si>
    <t>City Union Bank Ltd</t>
  </si>
  <si>
    <t>CUB</t>
  </si>
  <si>
    <t>Genus Power Infrastructures Ltd</t>
  </si>
  <si>
    <t>GENUSPOWER</t>
  </si>
  <si>
    <t>JM Financial Ltd</t>
  </si>
  <si>
    <t>JMFINANCIL</t>
  </si>
  <si>
    <t>Railtel Corporation of India Ltd</t>
  </si>
  <si>
    <t>RAILTEL</t>
  </si>
  <si>
    <t>Communication &amp; Networking</t>
  </si>
  <si>
    <t>Manappuram Finance Ltd</t>
  </si>
  <si>
    <t>MANAPPURAM</t>
  </si>
  <si>
    <t>Prudent Corporate Advisory Services Ltd</t>
  </si>
  <si>
    <t>PRUDENT</t>
  </si>
  <si>
    <t>Craftsman Automation Ltd</t>
  </si>
  <si>
    <t>CRAFTSMAN</t>
  </si>
  <si>
    <t>Raymond Lifestyle Ltd</t>
  </si>
  <si>
    <t>RAYMONDLSL</t>
  </si>
  <si>
    <t>Network18 Media &amp; Investments Ltd</t>
  </si>
  <si>
    <t>NETWORK18</t>
  </si>
  <si>
    <t>Movies &amp; TV Serials</t>
  </si>
  <si>
    <t>Godawari Power and Ispat Ltd</t>
  </si>
  <si>
    <t>GPIL</t>
  </si>
  <si>
    <t>Nuvoco Vistas Corporation Ltd</t>
  </si>
  <si>
    <t>NUVOCO</t>
  </si>
  <si>
    <t>LT Foods Ltd</t>
  </si>
  <si>
    <t>LTFOODS</t>
  </si>
  <si>
    <t>Safari Industries (India) Ltd</t>
  </si>
  <si>
    <t>SAFARI</t>
  </si>
  <si>
    <t>Olectra Greentech Ltd</t>
  </si>
  <si>
    <t>OLECTRA</t>
  </si>
  <si>
    <t>Zydus Wellness Ltd</t>
  </si>
  <si>
    <t>ZYDUSWELL</t>
  </si>
  <si>
    <t>Inox Wind Energy Ltd</t>
  </si>
  <si>
    <t>IWEL</t>
  </si>
  <si>
    <t>Vijaya Diagnostic Centre Ltd</t>
  </si>
  <si>
    <t>VIJAYA</t>
  </si>
  <si>
    <t>Sammaan Capital Ltd</t>
  </si>
  <si>
    <t>SAMMAANCAP</t>
  </si>
  <si>
    <t>TTK Prestige Ltd</t>
  </si>
  <si>
    <t>TTKPRESTIG</t>
  </si>
  <si>
    <t>CEAT Ltd</t>
  </si>
  <si>
    <t>CEATLTD</t>
  </si>
  <si>
    <t>Mahanagar Gas Ltd</t>
  </si>
  <si>
    <t>MGL</t>
  </si>
  <si>
    <t>Usha Martin Ltd</t>
  </si>
  <si>
    <t>USHAMART</t>
  </si>
  <si>
    <t>RedTape</t>
  </si>
  <si>
    <t>REDTAPE</t>
  </si>
  <si>
    <t>Powergrid Infrastructure Investment Trust</t>
  </si>
  <si>
    <t>PGINVIT</t>
  </si>
  <si>
    <t>Raymond Ltd</t>
  </si>
  <si>
    <t>RAYMOND</t>
  </si>
  <si>
    <t>MMTC Ltd</t>
  </si>
  <si>
    <t>MMTC</t>
  </si>
  <si>
    <t>Minda Corporation Ltd</t>
  </si>
  <si>
    <t>MINDACORP</t>
  </si>
  <si>
    <t>Garware Hi-Tech Films Ltd</t>
  </si>
  <si>
    <t>GRWRHITECH</t>
  </si>
  <si>
    <t>Tega Industries Ltd</t>
  </si>
  <si>
    <t>TEGA</t>
  </si>
  <si>
    <t>Sterling and Wilson Renewable Energy Ltd</t>
  </si>
  <si>
    <t>SWSOLAR</t>
  </si>
  <si>
    <t>Zee Entertainment Enterprises Ltd</t>
  </si>
  <si>
    <t>ZEEL</t>
  </si>
  <si>
    <t>Can Fin Homes Ltd</t>
  </si>
  <si>
    <t>CANFINHOME</t>
  </si>
  <si>
    <t>Jubilant Ingrevia Ltd</t>
  </si>
  <si>
    <t>JUBLINGREA</t>
  </si>
  <si>
    <t>Tips Music Ltd</t>
  </si>
  <si>
    <t>TIPSMUSIC</t>
  </si>
  <si>
    <t>Westlife Foodworld Ltd</t>
  </si>
  <si>
    <t>WESTLIFE</t>
  </si>
  <si>
    <t>Jaiprakash Power Ventures Ltd</t>
  </si>
  <si>
    <t>JPPOWER</t>
  </si>
  <si>
    <t>India Cements Ltd</t>
  </si>
  <si>
    <t>INDIACEM</t>
  </si>
  <si>
    <t>Sanofi Consumer Healthcare India Ltd</t>
  </si>
  <si>
    <t>SANOFICONR</t>
  </si>
  <si>
    <t>Gujarat Mineral Development Corporation Ltd</t>
  </si>
  <si>
    <t>GMDCLTD</t>
  </si>
  <si>
    <t>Metropolis Healthcare Ltd</t>
  </si>
  <si>
    <t>METROPOLIS</t>
  </si>
  <si>
    <t>Aether Industries Ltd</t>
  </si>
  <si>
    <t>AETHER</t>
  </si>
  <si>
    <t>Happiest Minds Technologies Ltd</t>
  </si>
  <si>
    <t>HAPPSTMNDS</t>
  </si>
  <si>
    <t>Balrampur Chini Mills Ltd</t>
  </si>
  <si>
    <t>BALRAMCHIN</t>
  </si>
  <si>
    <t>Eureka Forbes Ltd</t>
  </si>
  <si>
    <t>EUREKAFORB</t>
  </si>
  <si>
    <t>Mrs. Bectors Food Specialities Ltd</t>
  </si>
  <si>
    <t>BECTORFOOD</t>
  </si>
  <si>
    <t>Maharashtra Scooters Ltd</t>
  </si>
  <si>
    <t>MAHSCOOTER</t>
  </si>
  <si>
    <t>Bharat 22 ETF</t>
  </si>
  <si>
    <t>ICICIB22</t>
  </si>
  <si>
    <t>Jammu and Kashmir Bank Ltd</t>
  </si>
  <si>
    <t>J&amp;KBANK</t>
  </si>
  <si>
    <t>RHI Magnesita India Ltd</t>
  </si>
  <si>
    <t>RHIM</t>
  </si>
  <si>
    <t>Vesuvius India Ltd</t>
  </si>
  <si>
    <t>VESUVIUS</t>
  </si>
  <si>
    <t>Nippon India ETF Nifty Bank BeES</t>
  </si>
  <si>
    <t>BANKBEES</t>
  </si>
  <si>
    <t>Akums Drugs and Pharmaceuticals Ltd</t>
  </si>
  <si>
    <t>AKUMS</t>
  </si>
  <si>
    <t>Bengal &amp; Assam Company Ltd</t>
  </si>
  <si>
    <t>BENGALASM</t>
  </si>
  <si>
    <t>Kirloskar Pneumatic Company Ltd</t>
  </si>
  <si>
    <t>KIRLPNU</t>
  </si>
  <si>
    <t>Va Tech Wabag Ltd</t>
  </si>
  <si>
    <t>WABAG</t>
  </si>
  <si>
    <t>Water Management</t>
  </si>
  <si>
    <t>ELANTAS Beck India Ltd</t>
  </si>
  <si>
    <t>ELANTAS</t>
  </si>
  <si>
    <t>shipping corporation of India Ltd</t>
  </si>
  <si>
    <t>SCI</t>
  </si>
  <si>
    <t>Choice International Ltd</t>
  </si>
  <si>
    <t>CHOICEIN</t>
  </si>
  <si>
    <t>Azad Engineering Ltd</t>
  </si>
  <si>
    <t>AZAD</t>
  </si>
  <si>
    <t>Engineers India Ltd</t>
  </si>
  <si>
    <t>ENGINERSIN</t>
  </si>
  <si>
    <t>INOX India Ltd</t>
  </si>
  <si>
    <t>INOXINDIA</t>
  </si>
  <si>
    <t>Sea-Borne Tankers</t>
  </si>
  <si>
    <t>IIFL Capital Services Ltd</t>
  </si>
  <si>
    <t>IIFLSEC</t>
  </si>
  <si>
    <t>Reliance Infrastructure Ltd</t>
  </si>
  <si>
    <t>RELINFRA</t>
  </si>
  <si>
    <t>Home First Finance Company India Ltd</t>
  </si>
  <si>
    <t>HOMEFIRST</t>
  </si>
  <si>
    <t>Alok Industries Ltd</t>
  </si>
  <si>
    <t>ALOKINDS</t>
  </si>
  <si>
    <t>Happy Forgings Ltd</t>
  </si>
  <si>
    <t>HAPPYFORGE</t>
  </si>
  <si>
    <t>Auto, Truck &amp; Motorcycle Parts</t>
  </si>
  <si>
    <t>Galaxy Surfactants Ltd</t>
  </si>
  <si>
    <t>GALAXYSURF</t>
  </si>
  <si>
    <t>Jupiter Life Line Hospitals Ltd</t>
  </si>
  <si>
    <t>JLHL</t>
  </si>
  <si>
    <t>Ganesh Housing Corp Ltd</t>
  </si>
  <si>
    <t>GANESHHOUC</t>
  </si>
  <si>
    <t>Mastek Ltd</t>
  </si>
  <si>
    <t>MASTEK</t>
  </si>
  <si>
    <t>Intellect Design Arena Ltd</t>
  </si>
  <si>
    <t>INTELLECT</t>
  </si>
  <si>
    <t>Voltamp Transformers Ltd</t>
  </si>
  <si>
    <t>VOLTAMP</t>
  </si>
  <si>
    <t>Sapphire Foods India Ltd</t>
  </si>
  <si>
    <t>SAPPHIRE</t>
  </si>
  <si>
    <t>Kirloskar Ferrous Industries Ltd</t>
  </si>
  <si>
    <t>KIRLFER</t>
  </si>
  <si>
    <t>KPI Green Energy Ltd</t>
  </si>
  <si>
    <t>KPIGREEN</t>
  </si>
  <si>
    <t>JK Tyre &amp; Industries Ltd</t>
  </si>
  <si>
    <t>JKTYRE</t>
  </si>
  <si>
    <t>CCL Products (India) Ltd</t>
  </si>
  <si>
    <t>CCL</t>
  </si>
  <si>
    <t>Lemon Tree Hotels Ltd</t>
  </si>
  <si>
    <t>LEMONTREE</t>
  </si>
  <si>
    <t>Shakti Pumps (India) Ltd</t>
  </si>
  <si>
    <t>SHAKTIPUMP</t>
  </si>
  <si>
    <t>Arvind Ltd</t>
  </si>
  <si>
    <t>ARVIND</t>
  </si>
  <si>
    <t>Syrma SGS Technology Ltd</t>
  </si>
  <si>
    <t>SYRMA</t>
  </si>
  <si>
    <t>Alkyl Amines Chemicals Ltd</t>
  </si>
  <si>
    <t>ALKYLAMINE</t>
  </si>
  <si>
    <t>Sansera Engineering Ltd</t>
  </si>
  <si>
    <t>SANSERA</t>
  </si>
  <si>
    <t>Edelweiss Financial Services Ltd</t>
  </si>
  <si>
    <t>EDELWEISS</t>
  </si>
  <si>
    <t>Brookfield India Real Estate Trust</t>
  </si>
  <si>
    <t>BIRET</t>
  </si>
  <si>
    <t>Quess Corp Ltd</t>
  </si>
  <si>
    <t>QUESS</t>
  </si>
  <si>
    <t>Employment Services</t>
  </si>
  <si>
    <t>RBL Bank Ltd</t>
  </si>
  <si>
    <t>RBLBANK</t>
  </si>
  <si>
    <t>Garware Technical Fibres Ltd</t>
  </si>
  <si>
    <t>GARFIBRES</t>
  </si>
  <si>
    <t>India Grid Trust</t>
  </si>
  <si>
    <t>INDIGRID</t>
  </si>
  <si>
    <t>Isgec Heavy Engineering Ltd</t>
  </si>
  <si>
    <t>ISGEC</t>
  </si>
  <si>
    <t>SBFC Finance Ltd</t>
  </si>
  <si>
    <t>SBFC</t>
  </si>
  <si>
    <t>Just Dial Ltd</t>
  </si>
  <si>
    <t>JUSTDIAL</t>
  </si>
  <si>
    <t>Black Box Ltd</t>
  </si>
  <si>
    <t>BBOX</t>
  </si>
  <si>
    <t>Graphite India Ltd</t>
  </si>
  <si>
    <t>GRAPHITE</t>
  </si>
  <si>
    <t>Time Technoplast Ltd</t>
  </si>
  <si>
    <t>TIMETECHNO</t>
  </si>
  <si>
    <t>Symphony Ltd</t>
  </si>
  <si>
    <t>SYMPHONY</t>
  </si>
  <si>
    <t>ESAB India Ltd</t>
  </si>
  <si>
    <t>ESABINDIA</t>
  </si>
  <si>
    <t>Tanla Platforms Ltd</t>
  </si>
  <si>
    <t>TANLA</t>
  </si>
  <si>
    <t>Keystone Realtors Ltd</t>
  </si>
  <si>
    <t>RUSTOMJEE</t>
  </si>
  <si>
    <t>Thomas Cook (India) Ltd</t>
  </si>
  <si>
    <t>THOMASCOOK</t>
  </si>
  <si>
    <t>Force Motors Ltd</t>
  </si>
  <si>
    <t>FORCEMOT</t>
  </si>
  <si>
    <t>Prism Johnson Ltd</t>
  </si>
  <si>
    <t>PRSMJOHNSN</t>
  </si>
  <si>
    <t>Blue Jet Healthcare Ltd</t>
  </si>
  <si>
    <t>BLUEJET</t>
  </si>
  <si>
    <t>Latent View Analytics Ltd</t>
  </si>
  <si>
    <t>LATENTVIEW</t>
  </si>
  <si>
    <t>Saregama India Ltd</t>
  </si>
  <si>
    <t>SAREGAMA</t>
  </si>
  <si>
    <t>Cera Sanitaryware Ltd</t>
  </si>
  <si>
    <t>CERA</t>
  </si>
  <si>
    <t>Aurionpro Solutions Ltd</t>
  </si>
  <si>
    <t>AURIONPRO</t>
  </si>
  <si>
    <t>Senco Gold Ltd</t>
  </si>
  <si>
    <t>SENCO</t>
  </si>
  <si>
    <t>JK Lakshmi Cement Ltd</t>
  </si>
  <si>
    <t>JKLAKSHMI</t>
  </si>
  <si>
    <t>CE Info Systems Ltd</t>
  </si>
  <si>
    <t>MAPMYINDIA</t>
  </si>
  <si>
    <t>Electrosteel Castings Ltd</t>
  </si>
  <si>
    <t>ELECTCAST</t>
  </si>
  <si>
    <t>Insolation Energy Ltd</t>
  </si>
  <si>
    <t>INA</t>
  </si>
  <si>
    <t>Semiconductors</t>
  </si>
  <si>
    <t>MedPlus Health Services Ltd</t>
  </si>
  <si>
    <t>MEDPLUS</t>
  </si>
  <si>
    <t>Rashtriya Chemicals and Fertilizers Ltd</t>
  </si>
  <si>
    <t>RCF</t>
  </si>
  <si>
    <t>Route Mobile Ltd</t>
  </si>
  <si>
    <t>ROUTE</t>
  </si>
  <si>
    <t>Shriram Pistons &amp; Rings Ltd</t>
  </si>
  <si>
    <t>SHRIPISTON</t>
  </si>
  <si>
    <t>KNR Constructions Ltd</t>
  </si>
  <si>
    <t>KNRCON</t>
  </si>
  <si>
    <t>Allied Blenders and Distillers Ltd</t>
  </si>
  <si>
    <t>ABDL</t>
  </si>
  <si>
    <t>Archean Chemical Industries Ltd</t>
  </si>
  <si>
    <t>ACI</t>
  </si>
  <si>
    <t>Valor Estate Ltd</t>
  </si>
  <si>
    <t>DBREALTY</t>
  </si>
  <si>
    <t>ASK Automotive Ltd</t>
  </si>
  <si>
    <t>ASKAUTOLTD</t>
  </si>
  <si>
    <t>Chennai Petroleum Corporation Ltd</t>
  </si>
  <si>
    <t>CHENNPETRO</t>
  </si>
  <si>
    <t>P N Gadgil Jewellers Ltd</t>
  </si>
  <si>
    <t>PNGJL</t>
  </si>
  <si>
    <t>Ami Organics Ltd</t>
  </si>
  <si>
    <t>AMIORG</t>
  </si>
  <si>
    <t>Maharashtra Seamless Ltd</t>
  </si>
  <si>
    <t>MAHSEAMLES</t>
  </si>
  <si>
    <t>Shilpa Medicare Ltd</t>
  </si>
  <si>
    <t>SHILPAMED</t>
  </si>
  <si>
    <t>Sheela Foam Ltd</t>
  </si>
  <si>
    <t>SFL</t>
  </si>
  <si>
    <t>Home Furnishing</t>
  </si>
  <si>
    <t>HG Infra Engineering Ltd</t>
  </si>
  <si>
    <t>HGINFRA</t>
  </si>
  <si>
    <t>Gujarat Pipavav Port Ltd</t>
  </si>
  <si>
    <t>GPPL</t>
  </si>
  <si>
    <t>Paradeep Phosphates Ltd</t>
  </si>
  <si>
    <t>PARADEEP</t>
  </si>
  <si>
    <t>ITD Cementation India Ltd</t>
  </si>
  <si>
    <t>ITDCEM</t>
  </si>
  <si>
    <t>Bajaj Electricals Ltd</t>
  </si>
  <si>
    <t>BAJAJELEC</t>
  </si>
  <si>
    <t>Kotak Nifty Bank ETF</t>
  </si>
  <si>
    <t>BANKNIFTY1</t>
  </si>
  <si>
    <t>Rattanindia Enterprises Ltd</t>
  </si>
  <si>
    <t>RTNINDIA</t>
  </si>
  <si>
    <t>Gujarat Narmada Valley Fertilizers &amp; Chemicals Ltd</t>
  </si>
  <si>
    <t>GNFC</t>
  </si>
  <si>
    <t>Epigral Ltd</t>
  </si>
  <si>
    <t>EPIGRAL</t>
  </si>
  <si>
    <t>EPL Ltd</t>
  </si>
  <si>
    <t>EPL</t>
  </si>
  <si>
    <t>Packaging</t>
  </si>
  <si>
    <t>Power Mech Projects Ltd</t>
  </si>
  <si>
    <t>POWERMECH</t>
  </si>
  <si>
    <t>Birla Corporation Ltd</t>
  </si>
  <si>
    <t>BIRLACORPN</t>
  </si>
  <si>
    <t>Procter &amp; Gamble Health Ltd</t>
  </si>
  <si>
    <t>PGHL</t>
  </si>
  <si>
    <t>National Standard (India) Ltd</t>
  </si>
  <si>
    <t>NATIONSTD</t>
  </si>
  <si>
    <t>Shree Renuka Sugars Ltd</t>
  </si>
  <si>
    <t>RENUKA</t>
  </si>
  <si>
    <t>Transport Corporation of India Ltd</t>
  </si>
  <si>
    <t>TCI</t>
  </si>
  <si>
    <t>SBI Nifty 50 ETF</t>
  </si>
  <si>
    <t>SETFNIF50</t>
  </si>
  <si>
    <t>Triveni Engineering and Industries Ltd</t>
  </si>
  <si>
    <t>TRIVENI</t>
  </si>
  <si>
    <t>BHARAT Bond ETF-April 2023-Growth</t>
  </si>
  <si>
    <t>EBBETF0423</t>
  </si>
  <si>
    <t>Debt</t>
  </si>
  <si>
    <t>Rategain Travel Technologies Ltd</t>
  </si>
  <si>
    <t>RATEGAIN</t>
  </si>
  <si>
    <t>Max Estates Ltd</t>
  </si>
  <si>
    <t>MAXESTATES</t>
  </si>
  <si>
    <t>Religare Enterprises Ltd</t>
  </si>
  <si>
    <t>RELIGARE</t>
  </si>
  <si>
    <t>Campus Activewear Ltd</t>
  </si>
  <si>
    <t>CAMPUS</t>
  </si>
  <si>
    <t>Balu Forge Industries Ltd</t>
  </si>
  <si>
    <t>BALUFORGE</t>
  </si>
  <si>
    <t>Texmaco Rail &amp; Engineering Ltd</t>
  </si>
  <si>
    <t>TEXRAIL</t>
  </si>
  <si>
    <t>Kama Holdings Ltd</t>
  </si>
  <si>
    <t>KAMAHOLD</t>
  </si>
  <si>
    <t>Banco Products (India) Ltd</t>
  </si>
  <si>
    <t>BANCOINDIA</t>
  </si>
  <si>
    <t>PC Jeweller Ltd</t>
  </si>
  <si>
    <t>PCJEWELLER</t>
  </si>
  <si>
    <t>Puravankara Ltd</t>
  </si>
  <si>
    <t>PURVA</t>
  </si>
  <si>
    <t>F D C Ltd</t>
  </si>
  <si>
    <t>FDC</t>
  </si>
  <si>
    <t>HEG Ltd</t>
  </si>
  <si>
    <t>HEG</t>
  </si>
  <si>
    <t>Anupam Rasayan India Ltd</t>
  </si>
  <si>
    <t>ANURAS</t>
  </si>
  <si>
    <t>CMS Info Systems Ltd</t>
  </si>
  <si>
    <t>CMSINFO</t>
  </si>
  <si>
    <t>Gujarat State Fertilizers &amp; Chemicals Ltd</t>
  </si>
  <si>
    <t>GSFC</t>
  </si>
  <si>
    <t>Lloyds Engineering Works Ltd</t>
  </si>
  <si>
    <t>LLOYDSENGG</t>
  </si>
  <si>
    <t>Avanti Feeds Ltd</t>
  </si>
  <si>
    <t>AVANTIFEED</t>
  </si>
  <si>
    <t>Karnataka Bank Ltd</t>
  </si>
  <si>
    <t>KTKBANK</t>
  </si>
  <si>
    <t>Chemplast Sanmar Ltd</t>
  </si>
  <si>
    <t>CHEMPLASTS</t>
  </si>
  <si>
    <t>Varroc Engineering Ltd</t>
  </si>
  <si>
    <t>VARROC</t>
  </si>
  <si>
    <t>TVS Supply Chain Solutions Ltd</t>
  </si>
  <si>
    <t>TVSSCS</t>
  </si>
  <si>
    <t>Equinox India Developments Ltd</t>
  </si>
  <si>
    <t>EMBDL</t>
  </si>
  <si>
    <t>HMT Ltd</t>
  </si>
  <si>
    <t>HMT</t>
  </si>
  <si>
    <t>Gallantt Ispat Ltd</t>
  </si>
  <si>
    <t>GALLANTT</t>
  </si>
  <si>
    <t>Ion Exchange (India) Ltd</t>
  </si>
  <si>
    <t>IONEXCHANG</t>
  </si>
  <si>
    <t>Environmental Services</t>
  </si>
  <si>
    <t>Diamond Power Infrastructure Ltd</t>
  </si>
  <si>
    <t>DIACABS</t>
  </si>
  <si>
    <t>Orchid Pharma Ltd</t>
  </si>
  <si>
    <t>ORCHPHARMA</t>
  </si>
  <si>
    <t>V-mart Retail Ltd</t>
  </si>
  <si>
    <t>VMART</t>
  </si>
  <si>
    <t>Sunteck Realty Ltd</t>
  </si>
  <si>
    <t>SUNTECK</t>
  </si>
  <si>
    <t>Arvind Fashions Ltd</t>
  </si>
  <si>
    <t>ARVINDFASN</t>
  </si>
  <si>
    <t>Mahindra Lifespace Developers Ltd</t>
  </si>
  <si>
    <t>MAHLIFE</t>
  </si>
  <si>
    <t>GMR Power and Urban Infra Ltd</t>
  </si>
  <si>
    <t>GMRP&amp;UI</t>
  </si>
  <si>
    <t>Dodla Dairy Ltd</t>
  </si>
  <si>
    <t>DODLA</t>
  </si>
  <si>
    <t>PDS Limited</t>
  </si>
  <si>
    <t>PDSL</t>
  </si>
  <si>
    <t>Honasa Consumer Ltd</t>
  </si>
  <si>
    <t>HONASA</t>
  </si>
  <si>
    <t>Anup Engineering Ltd</t>
  </si>
  <si>
    <t>ANUP</t>
  </si>
  <si>
    <t>Spicejet Ltd</t>
  </si>
  <si>
    <t>SPICEJET</t>
  </si>
  <si>
    <t>eMudhra Ltd</t>
  </si>
  <si>
    <t>EMUDHRA</t>
  </si>
  <si>
    <t>Nesco Ltd</t>
  </si>
  <si>
    <t>NESCO</t>
  </si>
  <si>
    <t>PNC Infratech Ltd</t>
  </si>
  <si>
    <t>PNCINFRA</t>
  </si>
  <si>
    <t>Sandur Manganese and Iron Ores Ltd</t>
  </si>
  <si>
    <t>SANDUMA</t>
  </si>
  <si>
    <t>Mining - Manganese</t>
  </si>
  <si>
    <t>Ethos Ltd</t>
  </si>
  <si>
    <t>ETHOSLTD</t>
  </si>
  <si>
    <t>Nazara Technologies Ltd</t>
  </si>
  <si>
    <t>NAZARA</t>
  </si>
  <si>
    <t>Theme Parks &amp; Gaming</t>
  </si>
  <si>
    <t>Astra Microwave Products Ltd</t>
  </si>
  <si>
    <t>ASTRAMICRO</t>
  </si>
  <si>
    <t>Man Infraconstruction Ltd</t>
  </si>
  <si>
    <t>MANINFRA</t>
  </si>
  <si>
    <t>Star Cement Ltd</t>
  </si>
  <si>
    <t>STARCEMENT</t>
  </si>
  <si>
    <t>Sharda Cropchem Ltd</t>
  </si>
  <si>
    <t>SHARDACROP</t>
  </si>
  <si>
    <t>E2E Networks Ltd</t>
  </si>
  <si>
    <t>E2E</t>
  </si>
  <si>
    <t>Juniper Hotels Ltd</t>
  </si>
  <si>
    <t>JUNIPER</t>
  </si>
  <si>
    <t>Infibeam Avenues Ltd</t>
  </si>
  <si>
    <t>INFIBEAM</t>
  </si>
  <si>
    <t>Piccadily Agro Industries Ltd</t>
  </si>
  <si>
    <t>PICCADIL</t>
  </si>
  <si>
    <t>Equitas Small Finance Bank Ltd</t>
  </si>
  <si>
    <t>EQUITASBNK</t>
  </si>
  <si>
    <t>TD Power Systems Ltd</t>
  </si>
  <si>
    <t>TDPOWERSYS</t>
  </si>
  <si>
    <t>V I P Industries Ltd</t>
  </si>
  <si>
    <t>VIPIND</t>
  </si>
  <si>
    <t>Laxmi Organic Industries Ltd</t>
  </si>
  <si>
    <t>LXCHEM</t>
  </si>
  <si>
    <t>India Shelter Finance Corporation Ltd</t>
  </si>
  <si>
    <t>INDIASHLTR</t>
  </si>
  <si>
    <t>Protean eGov Technologies Ltd</t>
  </si>
  <si>
    <t>PROTEAN</t>
  </si>
  <si>
    <t>IT Consulting &amp; Other Services</t>
  </si>
  <si>
    <t>Privi Speciality Chemicals Ltd</t>
  </si>
  <si>
    <t>PRIVISCL</t>
  </si>
  <si>
    <t>Mahindra Holidays and Resorts India Ltd</t>
  </si>
  <si>
    <t>MHRIL</t>
  </si>
  <si>
    <t>Tamilnad Mercantile Bank Ltd</t>
  </si>
  <si>
    <t>TMB</t>
  </si>
  <si>
    <t>Indigo Paints Ltd</t>
  </si>
  <si>
    <t>INDIGOPNTS</t>
  </si>
  <si>
    <t>Tilaknagar Industries Ltd</t>
  </si>
  <si>
    <t>TI</t>
  </si>
  <si>
    <t>Kennametal India Ltd</t>
  </si>
  <si>
    <t>KENNAMET</t>
  </si>
  <si>
    <t>RattanIndia Power Ltd</t>
  </si>
  <si>
    <t>RTNPOWER</t>
  </si>
  <si>
    <t>JK Paper Ltd</t>
  </si>
  <si>
    <t>JKPAPER</t>
  </si>
  <si>
    <t>Paper Products</t>
  </si>
  <si>
    <t>Sundaram Finance Holdings Ltd</t>
  </si>
  <si>
    <t>SUNDARMHLD</t>
  </si>
  <si>
    <t>Rajesh Exports Ltd</t>
  </si>
  <si>
    <t>RAJESHEXPO</t>
  </si>
  <si>
    <t>Manorama Industries Ltd</t>
  </si>
  <si>
    <t>MANORAMA</t>
  </si>
  <si>
    <t>Greenlam Industries Ltd</t>
  </si>
  <si>
    <t>GREENLAM</t>
  </si>
  <si>
    <t>Building Products - Laminates</t>
  </si>
  <si>
    <t>KRBL Ltd</t>
  </si>
  <si>
    <t>KRBL</t>
  </si>
  <si>
    <t>Sudarshan Chemical Industries Ltd</t>
  </si>
  <si>
    <t>SUDARSCHEM</t>
  </si>
  <si>
    <t>Pilani Investment And Industries Corporation Ltd</t>
  </si>
  <si>
    <t>PILANIINVS</t>
  </si>
  <si>
    <t>Responsive Industries Ltd</t>
  </si>
  <si>
    <t>RESPONIND</t>
  </si>
  <si>
    <t>Building Products - Granite</t>
  </si>
  <si>
    <t>Kesoram Industries Ltd</t>
  </si>
  <si>
    <t>KESORAMIND</t>
  </si>
  <si>
    <t>Dhanuka Agritech Ltd</t>
  </si>
  <si>
    <t>DHANUKA</t>
  </si>
  <si>
    <t>Electronics Mart India Ltd</t>
  </si>
  <si>
    <t>EMIL</t>
  </si>
  <si>
    <t>National Highways Infra Trust</t>
  </si>
  <si>
    <t>NHIT</t>
  </si>
  <si>
    <t>Orient Cement Ltd</t>
  </si>
  <si>
    <t>ORIENTCEM</t>
  </si>
  <si>
    <t>Shoppers Stop Ltd</t>
  </si>
  <si>
    <t>SHOPERSTOP</t>
  </si>
  <si>
    <t>BHARAT Bond ETF-April 2030-Growth</t>
  </si>
  <si>
    <t>EBBETF0430</t>
  </si>
  <si>
    <t>Healthcare Global Enterprises Ltd</t>
  </si>
  <si>
    <t>HCG</t>
  </si>
  <si>
    <t>Indo Count Industries Ltd</t>
  </si>
  <si>
    <t>ICIL</t>
  </si>
  <si>
    <t>Sun Pharma Advanced Research Co Ltd</t>
  </si>
  <si>
    <t>SPARC</t>
  </si>
  <si>
    <t>Balaji Amines Ltd</t>
  </si>
  <si>
    <t>BALAMINES</t>
  </si>
  <si>
    <t>Bansal Wire Industries Ltd</t>
  </si>
  <si>
    <t>BANSALWIRE</t>
  </si>
  <si>
    <t>Ashoka Buildcon Ltd</t>
  </si>
  <si>
    <t>ASHOKA</t>
  </si>
  <si>
    <t>ICRA Ltd</t>
  </si>
  <si>
    <t>ICRA</t>
  </si>
  <si>
    <t>Bondada Engineering Ltd</t>
  </si>
  <si>
    <t>BONDADA</t>
  </si>
  <si>
    <t>Skipper Ltd</t>
  </si>
  <si>
    <t>SKIPPER</t>
  </si>
  <si>
    <t>Dilip Buildcon Ltd</t>
  </si>
  <si>
    <t>DBL</t>
  </si>
  <si>
    <t>BHARAT Bond ETF-April 2032</t>
  </si>
  <si>
    <t>BBETF0432</t>
  </si>
  <si>
    <t>Welspun Enterprises Ltd</t>
  </si>
  <si>
    <t>WELENT</t>
  </si>
  <si>
    <t>Jindal Worldwide Ltd</t>
  </si>
  <si>
    <t>JINDWORLD</t>
  </si>
  <si>
    <t>Ahluwalia Contracts (India) Ltd</t>
  </si>
  <si>
    <t>AHLUCONT</t>
  </si>
  <si>
    <t>Supriya Lifescience Ltd</t>
  </si>
  <si>
    <t>SUPRIYA</t>
  </si>
  <si>
    <t>Shilchar Technologies Ltd</t>
  </si>
  <si>
    <t>SHILCTECH</t>
  </si>
  <si>
    <t>Ujjivan Small Finance Bank Ltd</t>
  </si>
  <si>
    <t>UJJIVANSFB</t>
  </si>
  <si>
    <t>India Infrastructure Trust</t>
  </si>
  <si>
    <t>INFRATRUST</t>
  </si>
  <si>
    <t>Gokaldas Exports Ltd</t>
  </si>
  <si>
    <t>GOKEX</t>
  </si>
  <si>
    <t>IFB Industries Ltd</t>
  </si>
  <si>
    <t>IFBIND</t>
  </si>
  <si>
    <t>Rallis India Ltd</t>
  </si>
  <si>
    <t>RALLIS</t>
  </si>
  <si>
    <t>Hindustan Foods Ltd</t>
  </si>
  <si>
    <t>HNDFDS</t>
  </si>
  <si>
    <t>Hindustan Construction Company Ltd</t>
  </si>
  <si>
    <t>HCC</t>
  </si>
  <si>
    <t>Indinfravit Trust</t>
  </si>
  <si>
    <t>INTERISE</t>
  </si>
  <si>
    <t>Gabriel India Ltd</t>
  </si>
  <si>
    <t>GABRIEL</t>
  </si>
  <si>
    <t>WPIL Ltd</t>
  </si>
  <si>
    <t>WPIL</t>
  </si>
  <si>
    <t>Tarc Ltd</t>
  </si>
  <si>
    <t>TARC</t>
  </si>
  <si>
    <t>Moil Ltd</t>
  </si>
  <si>
    <t>MOIL</t>
  </si>
  <si>
    <t>Share India Securities Ltd</t>
  </si>
  <si>
    <t>SHAREINDIA</t>
  </si>
  <si>
    <t>Surya Roshni Ltd</t>
  </si>
  <si>
    <t>SURYAROSNI</t>
  </si>
  <si>
    <t>Niit Learning Systems Ltd</t>
  </si>
  <si>
    <t>NIITMTS</t>
  </si>
  <si>
    <t>Education Services</t>
  </si>
  <si>
    <t>Cartrade Tech Ltd</t>
  </si>
  <si>
    <t>CARTRADE</t>
  </si>
  <si>
    <t>Lloyds Enterprises Ltd</t>
  </si>
  <si>
    <t>LLOYDSENT</t>
  </si>
  <si>
    <t>Trading Companies &amp; Distributors</t>
  </si>
  <si>
    <t>Refex Industries Ltd</t>
  </si>
  <si>
    <t>REFEX</t>
  </si>
  <si>
    <t>Suprajit Engineering Ltd</t>
  </si>
  <si>
    <t>SUPRAJIT</t>
  </si>
  <si>
    <t>Sky Gold Ltd</t>
  </si>
  <si>
    <t>SKYGOLD</t>
  </si>
  <si>
    <t>Unichem Laboratories Ltd</t>
  </si>
  <si>
    <t>UNICHEMLAB</t>
  </si>
  <si>
    <t>Jai Corp Ltd</t>
  </si>
  <si>
    <t>JAICORPLTD</t>
  </si>
  <si>
    <t>South Indian Bank Ltd</t>
  </si>
  <si>
    <t>SOUTHBANK</t>
  </si>
  <si>
    <t>Easy Trip Planners Ltd</t>
  </si>
  <si>
    <t>EASEMYTRIP</t>
  </si>
  <si>
    <t>Network People Services Technologies Ltd</t>
  </si>
  <si>
    <t>NPST</t>
  </si>
  <si>
    <t>Mishra Dhatu Nigam Ltd</t>
  </si>
  <si>
    <t>MIDHANI</t>
  </si>
  <si>
    <t>Go Fashion (India) Ltd</t>
  </si>
  <si>
    <t>GOCOLORS</t>
  </si>
  <si>
    <t>Aditya Vision Ltd</t>
  </si>
  <si>
    <t>AVL</t>
  </si>
  <si>
    <t>Retail - Speciality</t>
  </si>
  <si>
    <t>Borosil Renewables Ltd</t>
  </si>
  <si>
    <t>BORORENEW</t>
  </si>
  <si>
    <t>Housewares</t>
  </si>
  <si>
    <t>Ganesha Ecosphere Ltd</t>
  </si>
  <si>
    <t>GANECOS</t>
  </si>
  <si>
    <t>Avalon Technologies Ltd</t>
  </si>
  <si>
    <t>AVALON</t>
  </si>
  <si>
    <t>Aarti Pharmalabs Ltd</t>
  </si>
  <si>
    <t>AARTIPHARM</t>
  </si>
  <si>
    <t>AGI Greenpac Ltd</t>
  </si>
  <si>
    <t>AGI</t>
  </si>
  <si>
    <t>Ceigall India Ltd</t>
  </si>
  <si>
    <t>CEIGALL</t>
  </si>
  <si>
    <t>Zaggle Prepaid Ocean Services Ltd</t>
  </si>
  <si>
    <t>ZAGGLE</t>
  </si>
  <si>
    <t>Innova Captab Ltd</t>
  </si>
  <si>
    <t>INNOVACAP</t>
  </si>
  <si>
    <t>Entero Healthcare Solutions Ltd</t>
  </si>
  <si>
    <t>ENTERO</t>
  </si>
  <si>
    <t>J Kumar Infraprojects Ltd</t>
  </si>
  <si>
    <t>JKIL</t>
  </si>
  <si>
    <t>Kovai Medical Center and Hospital Ltd</t>
  </si>
  <si>
    <t>KOVAI</t>
  </si>
  <si>
    <t>Optiemus Infracom Ltd</t>
  </si>
  <si>
    <t>OPTIEMUS</t>
  </si>
  <si>
    <t>Sterlite Technologies Ltd</t>
  </si>
  <si>
    <t>STLTECH</t>
  </si>
  <si>
    <t>Technocraft Industries (India) Ltd</t>
  </si>
  <si>
    <t>TIIL</t>
  </si>
  <si>
    <t>Gujarat Alkalies And Chemicals Ltd</t>
  </si>
  <si>
    <t>GUJALKALI</t>
  </si>
  <si>
    <t>Ujaas Energy Ltd</t>
  </si>
  <si>
    <t>UEL</t>
  </si>
  <si>
    <t>Pricol Ltd</t>
  </si>
  <si>
    <t>PRICOLLTD</t>
  </si>
  <si>
    <t>Sharda Motor Industries Ltd</t>
  </si>
  <si>
    <t>SHARDAMOTR</t>
  </si>
  <si>
    <t>Rolex Rings Ltd</t>
  </si>
  <si>
    <t>ROLEXRINGS</t>
  </si>
  <si>
    <t>Gujarat Ambuja Exports Ltd</t>
  </si>
  <si>
    <t>GAEL</t>
  </si>
  <si>
    <t>R Systems International Ltd</t>
  </si>
  <si>
    <t>RSYSTEMS</t>
  </si>
  <si>
    <t>Le Travenues Technology Ltd</t>
  </si>
  <si>
    <t>IXIGO</t>
  </si>
  <si>
    <t>National Fertilizers Ltd</t>
  </si>
  <si>
    <t>NFL</t>
  </si>
  <si>
    <t>Thangamayil Jewellery Ltd</t>
  </si>
  <si>
    <t>THANGAMAYL</t>
  </si>
  <si>
    <t>Gopal Snacks Ltd</t>
  </si>
  <si>
    <t>GOPAL</t>
  </si>
  <si>
    <t>VST Industries Ltd</t>
  </si>
  <si>
    <t>VSTIND</t>
  </si>
  <si>
    <t>MTAR Technologies Ltd</t>
  </si>
  <si>
    <t>MTARTECH</t>
  </si>
  <si>
    <t>SIS Ltd</t>
  </si>
  <si>
    <t>SIS</t>
  </si>
  <si>
    <t>Websol Energy System Ltd</t>
  </si>
  <si>
    <t>WEBELSOLAR</t>
  </si>
  <si>
    <t>Lux Industries Ltd</t>
  </si>
  <si>
    <t>LUXIND</t>
  </si>
  <si>
    <t>GHCL Ltd</t>
  </si>
  <si>
    <t>GHCL</t>
  </si>
  <si>
    <t>GMM Pfaudler Ltd</t>
  </si>
  <si>
    <t>GMMPFAUDLR</t>
  </si>
  <si>
    <t>Pearl Global Industries Ltd</t>
  </si>
  <si>
    <t>PGIL</t>
  </si>
  <si>
    <t>Thyrocare Technologies Ltd</t>
  </si>
  <si>
    <t>THYROCARE</t>
  </si>
  <si>
    <t>DB Corp Ltd</t>
  </si>
  <si>
    <t>DBCORP</t>
  </si>
  <si>
    <t>Publishing</t>
  </si>
  <si>
    <t>Inox Green Energy Services Ltd</t>
  </si>
  <si>
    <t>INOXGREEN</t>
  </si>
  <si>
    <t>Gulf Oil Lubricants India Ltd</t>
  </si>
  <si>
    <t>GULFOILLUB</t>
  </si>
  <si>
    <t>Yatharth Hospital &amp; Trauma Care Services Ltd</t>
  </si>
  <si>
    <t>YATHARTH</t>
  </si>
  <si>
    <t>Nippon India ETF Gold BeES</t>
  </si>
  <si>
    <t>GOLDBEES</t>
  </si>
  <si>
    <t>Gold</t>
  </si>
  <si>
    <t>Allcargo Logistics Ltd</t>
  </si>
  <si>
    <t>ALLCARGO</t>
  </si>
  <si>
    <t>CSB Bank Ltd</t>
  </si>
  <si>
    <t>CSBBANK</t>
  </si>
  <si>
    <t>Borosil Ltd</t>
  </si>
  <si>
    <t>BOROLTD</t>
  </si>
  <si>
    <t>Rain Industries Ltd</t>
  </si>
  <si>
    <t>RAIN</t>
  </si>
  <si>
    <t>India Tourism Development Corp Ltd</t>
  </si>
  <si>
    <t>ITDC</t>
  </si>
  <si>
    <t>Neogen Chemicals Ltd</t>
  </si>
  <si>
    <t>NEOGEN</t>
  </si>
  <si>
    <t>SeQuent Scientific Ltd</t>
  </si>
  <si>
    <t>SEQUENT</t>
  </si>
  <si>
    <t>Magellanic Cloud Ltd</t>
  </si>
  <si>
    <t>MCLOUD</t>
  </si>
  <si>
    <t>MAS Financial Services Ltd</t>
  </si>
  <si>
    <t>MASFIN</t>
  </si>
  <si>
    <t>Cyient DLM Ltd</t>
  </si>
  <si>
    <t>CYIENTDLM</t>
  </si>
  <si>
    <t>Shaily Engineering Plastics Ltd</t>
  </si>
  <si>
    <t>SHAILY</t>
  </si>
  <si>
    <t>Johnson Controls-Hitachi Air Conditioning India Ltd</t>
  </si>
  <si>
    <t>JCHAC</t>
  </si>
  <si>
    <t>PTC India Ltd</t>
  </si>
  <si>
    <t>PTC</t>
  </si>
  <si>
    <t>Awfis Space Solutions Ltd</t>
  </si>
  <si>
    <t>AWFIS</t>
  </si>
  <si>
    <t>Dynamatic Technologies Ltd</t>
  </si>
  <si>
    <t>DYNAMATECH</t>
  </si>
  <si>
    <t>Pitti Engineering Ltd</t>
  </si>
  <si>
    <t>PITTIENG</t>
  </si>
  <si>
    <t>Jeena Sikho Lifecare Ltd</t>
  </si>
  <si>
    <t>JSLL</t>
  </si>
  <si>
    <t>Orient Electric Ltd</t>
  </si>
  <si>
    <t>ORIENTELEC</t>
  </si>
  <si>
    <t>Hikal Ltd</t>
  </si>
  <si>
    <t>HIKAL</t>
  </si>
  <si>
    <t>KRN Heat Exchanger and Refrigeration Ltd</t>
  </si>
  <si>
    <t>KRN</t>
  </si>
  <si>
    <t>Heidelbergcement India Ltd</t>
  </si>
  <si>
    <t>HEIDELBERG</t>
  </si>
  <si>
    <t>Kirloskar Industries Ltd</t>
  </si>
  <si>
    <t>KIRLOSIND</t>
  </si>
  <si>
    <t>Bharat Rasayan Ltd</t>
  </si>
  <si>
    <t>BHARATRAS</t>
  </si>
  <si>
    <t>VRL Logistics Ltd</t>
  </si>
  <si>
    <t>VRLLOG</t>
  </si>
  <si>
    <t>Prince Pipes and Fittings Ltd</t>
  </si>
  <si>
    <t>PRINCEPIPE</t>
  </si>
  <si>
    <t>Sundaram Clayton Ltd</t>
  </si>
  <si>
    <t>SUNCLAY</t>
  </si>
  <si>
    <t>Wonderla Holidays Ltd</t>
  </si>
  <si>
    <t>WONDERLA</t>
  </si>
  <si>
    <t>Hemisphere Properties India Ltd</t>
  </si>
  <si>
    <t>HEMIPROP</t>
  </si>
  <si>
    <t>Gokul Agro Resources Ltd</t>
  </si>
  <si>
    <t>GOKULAGRO</t>
  </si>
  <si>
    <t>Rajoo Engineers Ltd</t>
  </si>
  <si>
    <t>RAJOOENG</t>
  </si>
  <si>
    <t>Zinka Logistics Solutions Ltd</t>
  </si>
  <si>
    <t>BLACKBUCK</t>
  </si>
  <si>
    <t>MSTC Ltd</t>
  </si>
  <si>
    <t>MSTCLTD</t>
  </si>
  <si>
    <t>Jain Irrigation Systems Ltd</t>
  </si>
  <si>
    <t>JISLJALEQS</t>
  </si>
  <si>
    <t>Agricultural &amp; Farm Machinery</t>
  </si>
  <si>
    <t>Grauer And Weil (India) Ltd</t>
  </si>
  <si>
    <t>GRAUWEIL</t>
  </si>
  <si>
    <t>Elcid Investments Ltd</t>
  </si>
  <si>
    <t>ELCIDIN</t>
  </si>
  <si>
    <t>Vaibhav Global Ltd</t>
  </si>
  <si>
    <t>VAIBHAVGBL</t>
  </si>
  <si>
    <t>Orissa Minerals Development Company Ltd</t>
  </si>
  <si>
    <t>ORISSAMINE</t>
  </si>
  <si>
    <t>TeamLease Services Ltd</t>
  </si>
  <si>
    <t>TEAMLEASE</t>
  </si>
  <si>
    <t>Sri Adhikari Brothers Television Network Ltd</t>
  </si>
  <si>
    <t>SABTNL</t>
  </si>
  <si>
    <t>Tinplate Company of India Ltd</t>
  </si>
  <si>
    <t>TINPLATE</t>
  </si>
  <si>
    <t>Hawkins Cookers Ltd</t>
  </si>
  <si>
    <t>HAWKINCOOK</t>
  </si>
  <si>
    <t>Rossari Biotech Ltd</t>
  </si>
  <si>
    <t>ROSSARI</t>
  </si>
  <si>
    <t>Nalwa Sons Investments Ltd</t>
  </si>
  <si>
    <t>NSIL</t>
  </si>
  <si>
    <t>Nippon India ETF Nifty 50 BeES</t>
  </si>
  <si>
    <t>NIFTYBEES</t>
  </si>
  <si>
    <t>Kitex Garments Ltd</t>
  </si>
  <si>
    <t>KITEX</t>
  </si>
  <si>
    <t>SG Mart Ltd</t>
  </si>
  <si>
    <t>SGMART</t>
  </si>
  <si>
    <t>Renewable Electricity</t>
  </si>
  <si>
    <t>CARE Ratings Ltd</t>
  </si>
  <si>
    <t>CARERATING</t>
  </si>
  <si>
    <t>Moschip Technologies Ltd</t>
  </si>
  <si>
    <t>MOSCHIP</t>
  </si>
  <si>
    <t>Indian Metals and Ferro Alloys Ltd</t>
  </si>
  <si>
    <t>IMFA</t>
  </si>
  <si>
    <t>Oriana Power Ltd</t>
  </si>
  <si>
    <t>ORIANA</t>
  </si>
  <si>
    <t>Nocil Ltd</t>
  </si>
  <si>
    <t>NOCIL</t>
  </si>
  <si>
    <t>LS Industries Ltd</t>
  </si>
  <si>
    <t>LSIND</t>
  </si>
  <si>
    <t>Paisalo Digital Ltd</t>
  </si>
  <si>
    <t>PAISALO</t>
  </si>
  <si>
    <t>Harsha Engineers International Ltd</t>
  </si>
  <si>
    <t>HARSHA</t>
  </si>
  <si>
    <t>Heritage Foods Ltd</t>
  </si>
  <si>
    <t>HERITGFOOD</t>
  </si>
  <si>
    <t>Artemis Medicare Services Ltd</t>
  </si>
  <si>
    <t>ARTEMISMED</t>
  </si>
  <si>
    <t>Bharat Bijlee Ltd</t>
  </si>
  <si>
    <t>BBL</t>
  </si>
  <si>
    <t>V2 Retail Ltd</t>
  </si>
  <si>
    <t>V2RETAIL</t>
  </si>
  <si>
    <t>Arvind Smartspaces Ltd</t>
  </si>
  <si>
    <t>ARVSMART</t>
  </si>
  <si>
    <t>Solara Active Pharma Sciences Ltd</t>
  </si>
  <si>
    <t>SOLARA</t>
  </si>
  <si>
    <t>Bannari Amman Sugars Ltd</t>
  </si>
  <si>
    <t>BANARISUG</t>
  </si>
  <si>
    <t>Jana Small Finance Bank Ltd</t>
  </si>
  <si>
    <t>JSFB</t>
  </si>
  <si>
    <t>Bombay Dyeing and Mfg Co Ltd</t>
  </si>
  <si>
    <t>BOMDYEING</t>
  </si>
  <si>
    <t>Kaveri Seed Company Ltd</t>
  </si>
  <si>
    <t>KSCL</t>
  </si>
  <si>
    <t>Seeds</t>
  </si>
  <si>
    <t>Dhani Services Ltd</t>
  </si>
  <si>
    <t>DHANI</t>
  </si>
  <si>
    <t>Patel Engineering Ltd</t>
  </si>
  <si>
    <t>PATELENG</t>
  </si>
  <si>
    <t>Styrenix Performance Materials Ltd</t>
  </si>
  <si>
    <t>STYRENIX</t>
  </si>
  <si>
    <t>Cigniti Technologies Ltd</t>
  </si>
  <si>
    <t>CIGNITITEC</t>
  </si>
  <si>
    <t>EMS Ltd</t>
  </si>
  <si>
    <t>EMSLIMITED</t>
  </si>
  <si>
    <t>Gufic Biosciences Ltd</t>
  </si>
  <si>
    <t>GUFICBIO</t>
  </si>
  <si>
    <t>JTEKT India Ltd</t>
  </si>
  <si>
    <t>JTEKTINDIA</t>
  </si>
  <si>
    <t>Gateway Distriparks Ltd</t>
  </si>
  <si>
    <t>GATEWAY</t>
  </si>
  <si>
    <t>Stylam Industries Ltd</t>
  </si>
  <si>
    <t>STYLAMIND</t>
  </si>
  <si>
    <t>Marsons Ltd</t>
  </si>
  <si>
    <t>MARSONS</t>
  </si>
  <si>
    <t>Aarti Drugs Ltd</t>
  </si>
  <si>
    <t>AARTIDRUGS</t>
  </si>
  <si>
    <t>Avantel Ltd</t>
  </si>
  <si>
    <t>AVANTEL</t>
  </si>
  <si>
    <t>Advanced Enzyme Technologies Ltd</t>
  </si>
  <si>
    <t>ADVENZYMES</t>
  </si>
  <si>
    <t>Greenpanel Industries Ltd</t>
  </si>
  <si>
    <t>GREENPANEL</t>
  </si>
  <si>
    <t>Paras Defence and Space Technologies Ltd</t>
  </si>
  <si>
    <t>PARAS</t>
  </si>
  <si>
    <t>Bhagiradha Chemicals and Industries Ltd</t>
  </si>
  <si>
    <t>BHAGCHEM</t>
  </si>
  <si>
    <t>Uflex Ltd</t>
  </si>
  <si>
    <t>UFLEX</t>
  </si>
  <si>
    <t>Samhi Hotels Ltd</t>
  </si>
  <si>
    <t>SAMHI</t>
  </si>
  <si>
    <t>Shrem InvIT</t>
  </si>
  <si>
    <t>SHREMINVIT</t>
  </si>
  <si>
    <t>Morepen Laboratories Ltd</t>
  </si>
  <si>
    <t>MOREPENLAB</t>
  </si>
  <si>
    <t>Restaurant Brands Asia Ltd</t>
  </si>
  <si>
    <t>RBA</t>
  </si>
  <si>
    <t>Subros Ltd</t>
  </si>
  <si>
    <t>SUBROS</t>
  </si>
  <si>
    <t>Greaves Cotton Ltd</t>
  </si>
  <si>
    <t>GREAVESCOT</t>
  </si>
  <si>
    <t>Medi Assist Healthcare Services Ltd</t>
  </si>
  <si>
    <t>MEDIASSIST</t>
  </si>
  <si>
    <t>Jayaswal Neco Industries Ltd</t>
  </si>
  <si>
    <t>JAYNECOIND</t>
  </si>
  <si>
    <t>Utkarsh Small Finance Bank Ltd</t>
  </si>
  <si>
    <t>UTKARSHBNK</t>
  </si>
  <si>
    <t>Greenply Industries Ltd</t>
  </si>
  <si>
    <t>GREENPLY</t>
  </si>
  <si>
    <t>Bajaj Hindusthan Sugar Ltd</t>
  </si>
  <si>
    <t>BAJAJHIND</t>
  </si>
  <si>
    <t>Jamna Auto Industries Ltd</t>
  </si>
  <si>
    <t>JAMNAAUTO</t>
  </si>
  <si>
    <t>K.P. Energy Ltd</t>
  </si>
  <si>
    <t>KPEL</t>
  </si>
  <si>
    <t>Fiem Industries Ltd</t>
  </si>
  <si>
    <t>FIEMIND</t>
  </si>
  <si>
    <t>Indraprastha Medical Corporation Ltd</t>
  </si>
  <si>
    <t>INDRAMEDCO</t>
  </si>
  <si>
    <t>Imagicaaworld Entertainment Ltd</t>
  </si>
  <si>
    <t>IMAGICAA</t>
  </si>
  <si>
    <t>Servotech Power Systems Ltd</t>
  </si>
  <si>
    <t>SERVOTECH</t>
  </si>
  <si>
    <t>Shanthi Gears Ltd</t>
  </si>
  <si>
    <t>SHANTIGEAR</t>
  </si>
  <si>
    <t>VST Tillers Tractors Ltd</t>
  </si>
  <si>
    <t>VSTTILLERS</t>
  </si>
  <si>
    <t>LG Balakrishnan &amp; Bros Ltd</t>
  </si>
  <si>
    <t>LGBBROSLTD</t>
  </si>
  <si>
    <t>Fineotex Chemical Ltd</t>
  </si>
  <si>
    <t>FCL</t>
  </si>
  <si>
    <t>Raghav Productivity Enhancers Ltd</t>
  </si>
  <si>
    <t>RPEL</t>
  </si>
  <si>
    <t>Balmer Lawrie and Company Ltd</t>
  </si>
  <si>
    <t>BALMLAWRIE</t>
  </si>
  <si>
    <t>JTL Industries Ltd</t>
  </si>
  <si>
    <t>JTLIND</t>
  </si>
  <si>
    <t>Ramky Infrastructure Ltd</t>
  </si>
  <si>
    <t>RAMKY</t>
  </si>
  <si>
    <t>Eraaya Lifespaces Ltd</t>
  </si>
  <si>
    <t>ERAAYA</t>
  </si>
  <si>
    <t>Epack Durable Ltd</t>
  </si>
  <si>
    <t>EPACK</t>
  </si>
  <si>
    <t>S H Kelkar and Company Ltd</t>
  </si>
  <si>
    <t>SHK</t>
  </si>
  <si>
    <t>Polyplex Corp Ltd</t>
  </si>
  <si>
    <t>POLYPLEX</t>
  </si>
  <si>
    <t>Systematix Corporate Services Ltd</t>
  </si>
  <si>
    <t>SYSTMTXC</t>
  </si>
  <si>
    <t>Kewal Kiran Clothing Ltd</t>
  </si>
  <si>
    <t>KKCL</t>
  </si>
  <si>
    <t>IRB InvIT Fund</t>
  </si>
  <si>
    <t>IRBINVIT</t>
  </si>
  <si>
    <t>Motilal Oswal NASDAQ 100 ETF</t>
  </si>
  <si>
    <t>MON100</t>
  </si>
  <si>
    <t>Nirlon Ltd</t>
  </si>
  <si>
    <t>NIRLON</t>
  </si>
  <si>
    <t>Northern ARC Capital Ltd</t>
  </si>
  <si>
    <t>NORTHARC</t>
  </si>
  <si>
    <t>West Coast Paper Mills Ltd</t>
  </si>
  <si>
    <t>WSTCSTPAPR</t>
  </si>
  <si>
    <t>TCNS Clothing Co Ltd</t>
  </si>
  <si>
    <t>TCNSBRANDS</t>
  </si>
  <si>
    <t>DCB Bank Ltd</t>
  </si>
  <si>
    <t>DCBBANK</t>
  </si>
  <si>
    <t>Jash Engineering Ltd</t>
  </si>
  <si>
    <t>JASH</t>
  </si>
  <si>
    <t>Prime Focus Ltd</t>
  </si>
  <si>
    <t>PFOCUS</t>
  </si>
  <si>
    <t>Animation</t>
  </si>
  <si>
    <t>Dishman Carbogen Amcis Ltd</t>
  </si>
  <si>
    <t>DCAL</t>
  </si>
  <si>
    <t>DCX Systems Ltd</t>
  </si>
  <si>
    <t>DCXINDIA</t>
  </si>
  <si>
    <t>Sunflag Iron and Steel Co Ltd</t>
  </si>
  <si>
    <t>SUNFLAG</t>
  </si>
  <si>
    <t>SJS Enterprises Ltd</t>
  </si>
  <si>
    <t>SJS</t>
  </si>
  <si>
    <t>BF Utilities Ltd</t>
  </si>
  <si>
    <t>BFUTILITIE</t>
  </si>
  <si>
    <t>India Glycols Ltd</t>
  </si>
  <si>
    <t>INDIAGLYCO</t>
  </si>
  <si>
    <t>Gujarat Themis Biosyn Ltd</t>
  </si>
  <si>
    <t>GUJTHEM</t>
  </si>
  <si>
    <t>Swaraj Engines Ltd</t>
  </si>
  <si>
    <t>SWARAJENG</t>
  </si>
  <si>
    <t>Kingfa Science and Technology (India) Ltd</t>
  </si>
  <si>
    <t>KINGFA</t>
  </si>
  <si>
    <t>Jindal Poly Films Ltd</t>
  </si>
  <si>
    <t>JINDALPOLY</t>
  </si>
  <si>
    <t>RPSG Ventures Ltd</t>
  </si>
  <si>
    <t>RPSGVENT</t>
  </si>
  <si>
    <t>Sindhu Trade Links Ltd</t>
  </si>
  <si>
    <t>SINDHUTRAD</t>
  </si>
  <si>
    <t>D P Abhushan Ltd</t>
  </si>
  <si>
    <t>DPABHUSHAN</t>
  </si>
  <si>
    <t>Fedbank Financial Services Ltd</t>
  </si>
  <si>
    <t>FEDFINA</t>
  </si>
  <si>
    <t>La Opala R G Ltd</t>
  </si>
  <si>
    <t>LAOPALA</t>
  </si>
  <si>
    <t>MPS Ltd</t>
  </si>
  <si>
    <t>MPSLTD</t>
  </si>
  <si>
    <t>Summit Securities Ltd</t>
  </si>
  <si>
    <t>SUMMITSEC</t>
  </si>
  <si>
    <t>Hubtown Ltd</t>
  </si>
  <si>
    <t>HUBTOWN</t>
  </si>
  <si>
    <t>Ajmera Realty &amp; Infra India Ltd</t>
  </si>
  <si>
    <t>AJMERA</t>
  </si>
  <si>
    <t>SEPC Ltd</t>
  </si>
  <si>
    <t>SEPC</t>
  </si>
  <si>
    <t>IndoStar Capital Finance Ltd</t>
  </si>
  <si>
    <t>INDOSTAR</t>
  </si>
  <si>
    <t>Lumax AutoTechnologies Ltd</t>
  </si>
  <si>
    <t>LUMAXTECH</t>
  </si>
  <si>
    <t>Vishnu Prakash R Punglia Ltd</t>
  </si>
  <si>
    <t>VPRPL</t>
  </si>
  <si>
    <t>Hi-Tech Pipes Ltd</t>
  </si>
  <si>
    <t>HITECH</t>
  </si>
  <si>
    <t>Venus Pipes and Tubes Ltd</t>
  </si>
  <si>
    <t>VENUSPIPES</t>
  </si>
  <si>
    <t>Fischer Medical Ventures Ltd</t>
  </si>
  <si>
    <t>FISCHER</t>
  </si>
  <si>
    <t>Kalyani Steels Ltd</t>
  </si>
  <si>
    <t>KSL</t>
  </si>
  <si>
    <t>Sula Vineyards Ltd</t>
  </si>
  <si>
    <t>SULA</t>
  </si>
  <si>
    <t>ADF Foods Ltd</t>
  </si>
  <si>
    <t>ADFFOODS</t>
  </si>
  <si>
    <t>Goldiam International Ltd</t>
  </si>
  <si>
    <t>GOLDIAM</t>
  </si>
  <si>
    <t>HPL Electric &amp; Power Ltd</t>
  </si>
  <si>
    <t>HPL</t>
  </si>
  <si>
    <t>Dalmia Bharat Sugar and Industries Ltd</t>
  </si>
  <si>
    <t>DALMIASUG</t>
  </si>
  <si>
    <t>Capacite Infraprojects Ltd</t>
  </si>
  <si>
    <t>CAPACITE</t>
  </si>
  <si>
    <t>RPG Life Sciences Limited</t>
  </si>
  <si>
    <t>RPGLIFE</t>
  </si>
  <si>
    <t>Savita Oil Technologies Ltd</t>
  </si>
  <si>
    <t>SOTL</t>
  </si>
  <si>
    <t>JNK India Ltd</t>
  </si>
  <si>
    <t>JNKINDIA</t>
  </si>
  <si>
    <t>Thirumalai Chemicals Ltd</t>
  </si>
  <si>
    <t>TIRUMALCHM</t>
  </si>
  <si>
    <t>Shivalik Bimetal Controls Ltd</t>
  </si>
  <si>
    <t>SBCL</t>
  </si>
  <si>
    <t>Krsnaa Diagnostics Ltd</t>
  </si>
  <si>
    <t>KRSNAA</t>
  </si>
  <si>
    <t>Oriental Hotels Ltd</t>
  </si>
  <si>
    <t>ORIENTHOT</t>
  </si>
  <si>
    <t>Kiri Industries Ltd</t>
  </si>
  <si>
    <t>KIRIINDUS</t>
  </si>
  <si>
    <t>Steel Strips Wheels Ltd</t>
  </si>
  <si>
    <t>SSWL</t>
  </si>
  <si>
    <t>Sasken Technologies Ltd</t>
  </si>
  <si>
    <t>SASKEN</t>
  </si>
  <si>
    <t>Geojit Financial Services Ltd</t>
  </si>
  <si>
    <t>GEOJITFSL</t>
  </si>
  <si>
    <t>Genesys International Corporation Ltd</t>
  </si>
  <si>
    <t>GENESYS</t>
  </si>
  <si>
    <t>Alembic Ltd</t>
  </si>
  <si>
    <t>ALEMBICLTD</t>
  </si>
  <si>
    <t>KDDL Ltd</t>
  </si>
  <si>
    <t>KDDL</t>
  </si>
  <si>
    <t>Deep Industries Ltd</t>
  </si>
  <si>
    <t>DEEPINDS</t>
  </si>
  <si>
    <t>Oil &amp; Gas - Equipment &amp; Services</t>
  </si>
  <si>
    <t>Hathway Cable and Datacom Ltd</t>
  </si>
  <si>
    <t>HATHWAY</t>
  </si>
  <si>
    <t>Cable &amp; D2H</t>
  </si>
  <si>
    <t>Datamatics Global Services Ltd</t>
  </si>
  <si>
    <t>DATAMATICS</t>
  </si>
  <si>
    <t>Exicom Tele-Systems Ltd</t>
  </si>
  <si>
    <t>EXICOM</t>
  </si>
  <si>
    <t>Max Ventures and Industries Ltd</t>
  </si>
  <si>
    <t>MAXVIL</t>
  </si>
  <si>
    <t>Apeejay Surrendra Park Hotels Ltd</t>
  </si>
  <si>
    <t>PARKHOTELS</t>
  </si>
  <si>
    <t>Sandhar Technologies Ltd</t>
  </si>
  <si>
    <t>SANDHAR</t>
  </si>
  <si>
    <t>Wendt (India) Limited</t>
  </si>
  <si>
    <t>WENDT</t>
  </si>
  <si>
    <t>Muthoot Microfin Ltd</t>
  </si>
  <si>
    <t>MUTHOOTMF</t>
  </si>
  <si>
    <t>Microfinancing</t>
  </si>
  <si>
    <t>PIX Transmissions Ltd</t>
  </si>
  <si>
    <t>PIXTRANS</t>
  </si>
  <si>
    <t>Monarch Networth Capital Ltd</t>
  </si>
  <si>
    <t>MONARCH</t>
  </si>
  <si>
    <t>Siyaram Silk Mills Ltd</t>
  </si>
  <si>
    <t>SIYSIL</t>
  </si>
  <si>
    <t>Quick Heal Technologies Ltd</t>
  </si>
  <si>
    <t>QUICKHEAL</t>
  </si>
  <si>
    <t>Precision Wires India Ltd</t>
  </si>
  <si>
    <t>PRECWIRE</t>
  </si>
  <si>
    <t>Maithan Alloys Ltd</t>
  </si>
  <si>
    <t>MAITHANALL</t>
  </si>
  <si>
    <t>Goodluck India Ltd</t>
  </si>
  <si>
    <t>GOODLUCK</t>
  </si>
  <si>
    <t>Blue Cloud Softech Solutions Ltd</t>
  </si>
  <si>
    <t>BLUECLOUDS</t>
  </si>
  <si>
    <t>TCI Express Ltd</t>
  </si>
  <si>
    <t>TCIEXP</t>
  </si>
  <si>
    <t>Honda India Power Products Ltd</t>
  </si>
  <si>
    <t>HONDAPOWER</t>
  </si>
  <si>
    <t>Bhansali Engineering Polymers Ltd</t>
  </si>
  <si>
    <t>BEPL</t>
  </si>
  <si>
    <t>Ashiana Housing Ltd</t>
  </si>
  <si>
    <t>ASHIANA</t>
  </si>
  <si>
    <t>Pokarna Ltd</t>
  </si>
  <si>
    <t>POKARNA</t>
  </si>
  <si>
    <t>Marine Electricals (India) Ltd</t>
  </si>
  <si>
    <t>MARINE</t>
  </si>
  <si>
    <t>Navneet Education Ltd</t>
  </si>
  <si>
    <t>NAVNETEDUL</t>
  </si>
  <si>
    <t>Shipping Corporation of India Land and Assets Ltd</t>
  </si>
  <si>
    <t>SCILAL</t>
  </si>
  <si>
    <t>Delta Corp Ltd</t>
  </si>
  <si>
    <t>DELTACORP</t>
  </si>
  <si>
    <t>Marathon Nextgen Realty Ltd</t>
  </si>
  <si>
    <t>MARATHON</t>
  </si>
  <si>
    <t>KCP Ltd</t>
  </si>
  <si>
    <t>KCP</t>
  </si>
  <si>
    <t>Seamec Ltd</t>
  </si>
  <si>
    <t>SEAMECLTD</t>
  </si>
  <si>
    <t>Repco Home Finance Ltd</t>
  </si>
  <si>
    <t>REPCOHOME</t>
  </si>
  <si>
    <t>Prakash Industries Ltd</t>
  </si>
  <si>
    <t>PRAKASH</t>
  </si>
  <si>
    <t>Mahanagar Telephone Nigam Ltd</t>
  </si>
  <si>
    <t>MTNL</t>
  </si>
  <si>
    <t>Indoco Remedies Ltd</t>
  </si>
  <si>
    <t>INDOCO</t>
  </si>
  <si>
    <t>Veedol Corporation Ltd</t>
  </si>
  <si>
    <t>VEEDOL</t>
  </si>
  <si>
    <t>Suraj Estate Developers Ltd</t>
  </si>
  <si>
    <t>SURAJEST</t>
  </si>
  <si>
    <t>Real Estate Rental, Development &amp; Operations</t>
  </si>
  <si>
    <t>Apollo Micro Systems Ltd</t>
  </si>
  <si>
    <t>APOLLO</t>
  </si>
  <si>
    <t>Flair Writing Industries Ltd</t>
  </si>
  <si>
    <t>FLAIR</t>
  </si>
  <si>
    <t>Ddev Plastiks Industries Ltd</t>
  </si>
  <si>
    <t>DDEVPLASTIK</t>
  </si>
  <si>
    <t>KP Green Engineering Ltd</t>
  </si>
  <si>
    <t>KPGEL</t>
  </si>
  <si>
    <t>Heavy Electrical Equipment</t>
  </si>
  <si>
    <t>Kalyani Investment Company Ltd</t>
  </si>
  <si>
    <t>KICL</t>
  </si>
  <si>
    <t>Gujarat Industries Power Company Ltd</t>
  </si>
  <si>
    <t>GIPCL</t>
  </si>
  <si>
    <t>Gensol Engineering Ltd</t>
  </si>
  <si>
    <t>GENSOL</t>
  </si>
  <si>
    <t>Fino Payments Bank Ltd</t>
  </si>
  <si>
    <t>FINOPB</t>
  </si>
  <si>
    <t>Dollar Industries Ltd</t>
  </si>
  <si>
    <t>DOLLAR</t>
  </si>
  <si>
    <t>Precision Camshafts Ltd</t>
  </si>
  <si>
    <t>PRECAM</t>
  </si>
  <si>
    <t>Bajaj Consumer Care Ltd</t>
  </si>
  <si>
    <t>BAJAJCON</t>
  </si>
  <si>
    <t>DCW Ltd</t>
  </si>
  <si>
    <t>DCW</t>
  </si>
  <si>
    <t>Foseco India Ltd</t>
  </si>
  <si>
    <t>FOSECOIND</t>
  </si>
  <si>
    <t>Shanti Educational Initiatives Ltd</t>
  </si>
  <si>
    <t>SEIL</t>
  </si>
  <si>
    <t>Spectrum Electrical Industries Ltd</t>
  </si>
  <si>
    <t>SPECTRUM</t>
  </si>
  <si>
    <t>Indo Tech Transformers Ltd</t>
  </si>
  <si>
    <t>INDOTECH</t>
  </si>
  <si>
    <t>Sanghvi Movers Ltd</t>
  </si>
  <si>
    <t>SANGHVIMOV</t>
  </si>
  <si>
    <t>Mahindra Logistics Ltd</t>
  </si>
  <si>
    <t>MAHLOG</t>
  </si>
  <si>
    <t>Motisons Jewellers Ltd</t>
  </si>
  <si>
    <t>MOTISONS</t>
  </si>
  <si>
    <t>Apparel &amp; Accessories Retailers</t>
  </si>
  <si>
    <t>Tasty Bite Eatables Ltd</t>
  </si>
  <si>
    <t>TASTYBITE</t>
  </si>
  <si>
    <t>Nilkamal Ltd</t>
  </si>
  <si>
    <t>NILKAMAL</t>
  </si>
  <si>
    <t>Hinduja Global Solutions Ltd</t>
  </si>
  <si>
    <t>HGS</t>
  </si>
  <si>
    <t>Salasar Techno Engineering Ltd</t>
  </si>
  <si>
    <t>SALASAR</t>
  </si>
  <si>
    <t>Kolte-Patil Developers Ltd</t>
  </si>
  <si>
    <t>KOLTEPATIL</t>
  </si>
  <si>
    <t>NRB Bearings Ltd</t>
  </si>
  <si>
    <t>NRBBEARING</t>
  </si>
  <si>
    <t>Sagar Cements Ltd</t>
  </si>
  <si>
    <t>SAGCEM</t>
  </si>
  <si>
    <t>TCPL Packaging Ltd</t>
  </si>
  <si>
    <t>TCPLPACK</t>
  </si>
  <si>
    <t>Nucleus Software Exports Ltd</t>
  </si>
  <si>
    <t>NUCLEUS</t>
  </si>
  <si>
    <t>Eveready Industries India Ltd</t>
  </si>
  <si>
    <t>EVEREADY</t>
  </si>
  <si>
    <t>Bajel Projects Ltd</t>
  </si>
  <si>
    <t>BAJEL</t>
  </si>
  <si>
    <t>Electric Utilities</t>
  </si>
  <si>
    <t>TVS Srichakra Ltd</t>
  </si>
  <si>
    <t>TVSSRICHAK</t>
  </si>
  <si>
    <t>BF Investment Ltd</t>
  </si>
  <si>
    <t>BFINVEST</t>
  </si>
  <si>
    <t>Updater Services Ltd</t>
  </si>
  <si>
    <t>UDS</t>
  </si>
  <si>
    <t>Themis Medicare Ltd</t>
  </si>
  <si>
    <t>THEMISMED</t>
  </si>
  <si>
    <t>EFC (I) Ltd</t>
  </si>
  <si>
    <t>EFCIL</t>
  </si>
  <si>
    <t>Distributors</t>
  </si>
  <si>
    <t>Saksoft Ltd</t>
  </si>
  <si>
    <t>SAKSOFT</t>
  </si>
  <si>
    <t>PTC India Financial Services Ltd</t>
  </si>
  <si>
    <t>PFS</t>
  </si>
  <si>
    <t>Somany Ceramics Ltd</t>
  </si>
  <si>
    <t>SOMANYCERA</t>
  </si>
  <si>
    <t>Xpro India Ltd</t>
  </si>
  <si>
    <t>XPROINDIA</t>
  </si>
  <si>
    <t>Ceinsys Tech Ltd</t>
  </si>
  <si>
    <t>CEINSYSTECH</t>
  </si>
  <si>
    <t>Ge Power India Ltd</t>
  </si>
  <si>
    <t>GEPIL</t>
  </si>
  <si>
    <t>Polo Queen Industrial and Fintech Ltd</t>
  </si>
  <si>
    <t>PQIF</t>
  </si>
  <si>
    <t>63 Moons Technologies Ltd</t>
  </si>
  <si>
    <t>63MOONS</t>
  </si>
  <si>
    <t>Automotive Axles Ltd</t>
  </si>
  <si>
    <t>AUTOAXLES</t>
  </si>
  <si>
    <t>SBI Gold ETF</t>
  </si>
  <si>
    <t>SETFGOLD</t>
  </si>
  <si>
    <t>Jyoti Structures Ltd</t>
  </si>
  <si>
    <t>JYOTISTRUC</t>
  </si>
  <si>
    <t>Vadilal Industries Ltd</t>
  </si>
  <si>
    <t>VADILALIND</t>
  </si>
  <si>
    <t>Pennar Industries Ltd</t>
  </si>
  <si>
    <t>PENIND</t>
  </si>
  <si>
    <t>Ram Ratna Wires Ltd</t>
  </si>
  <si>
    <t>RAMRAT</t>
  </si>
  <si>
    <t>Spandana Sphoorty Financial Ltd</t>
  </si>
  <si>
    <t>SPANDANA</t>
  </si>
  <si>
    <t>DISA India Ltd</t>
  </si>
  <si>
    <t>DISAQ</t>
  </si>
  <si>
    <t>Panacea Biotec Ltd</t>
  </si>
  <si>
    <t>PANACEABIO</t>
  </si>
  <si>
    <t>Arkade Developers Ltd</t>
  </si>
  <si>
    <t>ARKADE</t>
  </si>
  <si>
    <t>Vishnu Chemicals Ltd</t>
  </si>
  <si>
    <t>VISHNU</t>
  </si>
  <si>
    <t>Landmark Cars Ltd</t>
  </si>
  <si>
    <t>LANDMARK</t>
  </si>
  <si>
    <t>SG Finserve Ltd</t>
  </si>
  <si>
    <t>SGFIN</t>
  </si>
  <si>
    <t>Suven Life Sciences Ltd</t>
  </si>
  <si>
    <t>SUVEN</t>
  </si>
  <si>
    <t>Rane Holdings Ltd</t>
  </si>
  <si>
    <t>RANEHOLDIN</t>
  </si>
  <si>
    <t>NIIT Ltd</t>
  </si>
  <si>
    <t>NIITLTD</t>
  </si>
  <si>
    <t>Nippon India ETF Nifty 1D Rate Liquid BeES</t>
  </si>
  <si>
    <t>LIQUIDBEES</t>
  </si>
  <si>
    <t>Mayur Uniquoters Ltd</t>
  </si>
  <si>
    <t>MAYURUNIQ</t>
  </si>
  <si>
    <t>GTL Infrastructure Ltd</t>
  </si>
  <si>
    <t>GTLINFRA</t>
  </si>
  <si>
    <t>HLE Glascoat Ltd</t>
  </si>
  <si>
    <t>HLEGLAS</t>
  </si>
  <si>
    <t>Rajratan Global Wire Ltd</t>
  </si>
  <si>
    <t>RAJRATAN</t>
  </si>
  <si>
    <t>Novartis India Ltd</t>
  </si>
  <si>
    <t>NOVARTIND</t>
  </si>
  <si>
    <t>Kesar India Ltd</t>
  </si>
  <si>
    <t>KESAR</t>
  </si>
  <si>
    <t>Real Estate Development</t>
  </si>
  <si>
    <t>Vakrangee Limited</t>
  </si>
  <si>
    <t>VAKRANGEE</t>
  </si>
  <si>
    <t>Ramco Industries Ltd</t>
  </si>
  <si>
    <t>RAMCOIND</t>
  </si>
  <si>
    <t>Stove Kraft Ltd</t>
  </si>
  <si>
    <t>STOVEKRAFT</t>
  </si>
  <si>
    <t>PSP Projects Ltd</t>
  </si>
  <si>
    <t>PSPPROJECT</t>
  </si>
  <si>
    <t>Ashapura Minechem Ltd</t>
  </si>
  <si>
    <t>ASHAPURMIN</t>
  </si>
  <si>
    <t>Hindustan Oil Exploration Company Ltd</t>
  </si>
  <si>
    <t>HINDOILEXP</t>
  </si>
  <si>
    <t>ideaForge Technology Ltd</t>
  </si>
  <si>
    <t>IDEAFORGE</t>
  </si>
  <si>
    <t>Prataap Snacks Ltd</t>
  </si>
  <si>
    <t>DIAMONDYD</t>
  </si>
  <si>
    <t>Rashi Peripherals Ltd</t>
  </si>
  <si>
    <t>RPTECH</t>
  </si>
  <si>
    <t>Hindware Home Innovation Ltd</t>
  </si>
  <si>
    <t>HINDWAREAP</t>
  </si>
  <si>
    <t>NIBE Ltd</t>
  </si>
  <si>
    <t>NIBE</t>
  </si>
  <si>
    <t>Meghmani Organics Ltd</t>
  </si>
  <si>
    <t>MOL</t>
  </si>
  <si>
    <t>Parag Milk Foods Ltd</t>
  </si>
  <si>
    <t>PARAGMILK</t>
  </si>
  <si>
    <t>Shalby Ltd</t>
  </si>
  <si>
    <t>SHALBY</t>
  </si>
  <si>
    <t>SML Isuzu Ltd</t>
  </si>
  <si>
    <t>SMLISUZU</t>
  </si>
  <si>
    <t>Venky's (India) Ltd</t>
  </si>
  <si>
    <t>VENKEYS</t>
  </si>
  <si>
    <t>Interarch Building Products Ltd</t>
  </si>
  <si>
    <t>INTERARCH</t>
  </si>
  <si>
    <t>Building Products - Prefab Structures</t>
  </si>
  <si>
    <t>Unitech Ltd</t>
  </si>
  <si>
    <t>UNITECH</t>
  </si>
  <si>
    <t>Everest Kanto Cylinder Ltd</t>
  </si>
  <si>
    <t>EKC</t>
  </si>
  <si>
    <t>Aeroflex Industries Ltd</t>
  </si>
  <si>
    <t>AEROFLEX</t>
  </si>
  <si>
    <t>Sai Silks (Kalamandir) Ltd</t>
  </si>
  <si>
    <t>KALAMANDIR</t>
  </si>
  <si>
    <t>Vidhi Specialty Food Ingredients Ltd</t>
  </si>
  <si>
    <t>VIDHIING</t>
  </si>
  <si>
    <t>Confidence Petroleum India Ltd</t>
  </si>
  <si>
    <t>CONFIPET</t>
  </si>
  <si>
    <t>Dredging Corporation of India Ltd</t>
  </si>
  <si>
    <t>DREDGECORP</t>
  </si>
  <si>
    <t>Dredging</t>
  </si>
  <si>
    <t>Baazar Style Retail Ltd</t>
  </si>
  <si>
    <t>STYLEBAAZA</t>
  </si>
  <si>
    <t>Stanley Lifestyles Ltd</t>
  </si>
  <si>
    <t>STANLEY</t>
  </si>
  <si>
    <t>Dr Agarwal's Eye Hospital Ltd</t>
  </si>
  <si>
    <t>DRAGARWQ</t>
  </si>
  <si>
    <t>Globus Spirits Ltd</t>
  </si>
  <si>
    <t>GLOBUSSPR</t>
  </si>
  <si>
    <t>Goodyear India Ltd</t>
  </si>
  <si>
    <t>GOODYEAR</t>
  </si>
  <si>
    <t>EIH Associated Hotels Ltd</t>
  </si>
  <si>
    <t>EIHAHOTELS</t>
  </si>
  <si>
    <t>Platinum Industries Ltd</t>
  </si>
  <si>
    <t>PLATIND</t>
  </si>
  <si>
    <t>Kilburn Engineering Ltd</t>
  </si>
  <si>
    <t>KLBRENG-B</t>
  </si>
  <si>
    <t>John Cockerill India Ltd</t>
  </si>
  <si>
    <t>COCKERILL</t>
  </si>
  <si>
    <t>Industrial Machinery &amp; Supplies &amp; Components</t>
  </si>
  <si>
    <t>Vindhya Telelinks Ltd</t>
  </si>
  <si>
    <t>VINDHYATEL</t>
  </si>
  <si>
    <t>Veritas (India) Ltd</t>
  </si>
  <si>
    <t>VERITAS</t>
  </si>
  <si>
    <t>Igarashi Motors India Ltd</t>
  </si>
  <si>
    <t>IGARASHI</t>
  </si>
  <si>
    <t>Premier Explosives Ltd</t>
  </si>
  <si>
    <t>PREMEXPLN</t>
  </si>
  <si>
    <t>Knowledge Marine &amp; Engineering Works Ltd</t>
  </si>
  <si>
    <t>KMEW</t>
  </si>
  <si>
    <t>Saraswati Commercial (India) Ltd</t>
  </si>
  <si>
    <t>ZSARACOM</t>
  </si>
  <si>
    <t>RIR Power Electronics Ltd</t>
  </si>
  <si>
    <t>RIR</t>
  </si>
  <si>
    <t>Hester Biosciences Ltd</t>
  </si>
  <si>
    <t>HESTERBIO</t>
  </si>
  <si>
    <t>Mold-Tek Packaging Ltd</t>
  </si>
  <si>
    <t>MOLDTKPAC</t>
  </si>
  <si>
    <t>Thejo Engineering Ltd</t>
  </si>
  <si>
    <t>THEJO</t>
  </si>
  <si>
    <t>Cupid Ltd</t>
  </si>
  <si>
    <t>CUPID</t>
  </si>
  <si>
    <t>Tinna Rubber and Infrastructure Ltd</t>
  </si>
  <si>
    <t>TINNARUBR</t>
  </si>
  <si>
    <t>MM Forgings Ltd</t>
  </si>
  <si>
    <t>MMFL</t>
  </si>
  <si>
    <t>Pondy Oxides and Chemicals Ltd</t>
  </si>
  <si>
    <t>POCL</t>
  </si>
  <si>
    <t>Welspun Specialty Solutions Ltd</t>
  </si>
  <si>
    <t>WELSPLSOL</t>
  </si>
  <si>
    <t>Mangalam Cement Ltd</t>
  </si>
  <si>
    <t>MANGLMCEM</t>
  </si>
  <si>
    <t>Nelco Ltd</t>
  </si>
  <si>
    <t>NELCO</t>
  </si>
  <si>
    <t>Timex Group India Ltd</t>
  </si>
  <si>
    <t>TIMEX</t>
  </si>
  <si>
    <t>Dreamfolks Services Ltd</t>
  </si>
  <si>
    <t>DREAMFOLKS</t>
  </si>
  <si>
    <t>Jindal Drilling and Industries Ltd</t>
  </si>
  <si>
    <t>JINDRILL</t>
  </si>
  <si>
    <t>Federal-Mogul Goetze (India) Ltd</t>
  </si>
  <si>
    <t>FMGOETZE</t>
  </si>
  <si>
    <t>Dynamic Cables Ltd</t>
  </si>
  <si>
    <t>DYCL</t>
  </si>
  <si>
    <t>Owais Metal and Mineral Processing Ltd</t>
  </si>
  <si>
    <t>OWAIS</t>
  </si>
  <si>
    <t>Sterling Tools Ltd</t>
  </si>
  <si>
    <t>STERTOOLS</t>
  </si>
  <si>
    <t>Apollo Pipes Ltd</t>
  </si>
  <si>
    <t>APOLLOPIPE</t>
  </si>
  <si>
    <t>ICICI Prudential Nifty 50 ETF</t>
  </si>
  <si>
    <t>NIFTYIETF</t>
  </si>
  <si>
    <t>Windlas Biotech Ltd</t>
  </si>
  <si>
    <t>WINDLAS</t>
  </si>
  <si>
    <t>Accelya Solutions India Ltd</t>
  </si>
  <si>
    <t>ACCELYA</t>
  </si>
  <si>
    <t>Dolat Algotech Ltd</t>
  </si>
  <si>
    <t>DOLATALGO</t>
  </si>
  <si>
    <t>Media Matrix Worldwide Ltd</t>
  </si>
  <si>
    <t>MMWL</t>
  </si>
  <si>
    <t>Vardhman Special Steels Ltd</t>
  </si>
  <si>
    <t>VSSL</t>
  </si>
  <si>
    <t>HMA Agro Industries Ltd</t>
  </si>
  <si>
    <t>HMAAGRO</t>
  </si>
  <si>
    <t>Dolphin Offshore Enterprises (India) Ltd</t>
  </si>
  <si>
    <t>DOLPHIN</t>
  </si>
  <si>
    <t>Carysil Ltd</t>
  </si>
  <si>
    <t>CARYSIL</t>
  </si>
  <si>
    <t>Himatsingka Seide Ltd</t>
  </si>
  <si>
    <t>HIMATSEIDE</t>
  </si>
  <si>
    <t>Insecticides (India) Ltd</t>
  </si>
  <si>
    <t>INSECTICID</t>
  </si>
  <si>
    <t>Ugro Capital Ltd</t>
  </si>
  <si>
    <t>UGROCAP</t>
  </si>
  <si>
    <t>Universal Cables Ltd</t>
  </si>
  <si>
    <t>UNIVCABLES</t>
  </si>
  <si>
    <t>TAJ GVK Hotels and Resorts Ltd</t>
  </si>
  <si>
    <t>TAJGVK</t>
  </si>
  <si>
    <t>Lumax Industries Ltd</t>
  </si>
  <si>
    <t>LUMAXIND</t>
  </si>
  <si>
    <t>S.P.Apparels Ltd</t>
  </si>
  <si>
    <t>SPAL</t>
  </si>
  <si>
    <t>TTK Healthcare Ltd</t>
  </si>
  <si>
    <t>TTKHLTCARE</t>
  </si>
  <si>
    <t>Nitin Spinners Ltd</t>
  </si>
  <si>
    <t>NITINSPIN</t>
  </si>
  <si>
    <t>Ravindra Energy Ltd</t>
  </si>
  <si>
    <t>RELTD</t>
  </si>
  <si>
    <t>Vantage Knowledge Academy Ltd</t>
  </si>
  <si>
    <t>VKAL</t>
  </si>
  <si>
    <t>Tanfac Industries Ltd</t>
  </si>
  <si>
    <t>TANFACIND</t>
  </si>
  <si>
    <t>Indian Hume Pipe Company Ltd</t>
  </si>
  <si>
    <t>INDIANHUME</t>
  </si>
  <si>
    <t>DEN Networks Ltd</t>
  </si>
  <si>
    <t>DEN</t>
  </si>
  <si>
    <t>JISLDVREQS</t>
  </si>
  <si>
    <t>India Pesticides Ltd</t>
  </si>
  <si>
    <t>IPL</t>
  </si>
  <si>
    <t>Beta Drugs Ltd</t>
  </si>
  <si>
    <t>BETA</t>
  </si>
  <si>
    <t>Centum Electronics Ltd</t>
  </si>
  <si>
    <t>CENTUM</t>
  </si>
  <si>
    <t>SMS Pharmaceuticals Ltd</t>
  </si>
  <si>
    <t>SMSPHARMA</t>
  </si>
  <si>
    <t>Tarsons Products Ltd</t>
  </si>
  <si>
    <t>TARSONS</t>
  </si>
  <si>
    <t>Paramount Communications Ltd</t>
  </si>
  <si>
    <t>PARACABLES</t>
  </si>
  <si>
    <t>Agro Tech Foods Ltd</t>
  </si>
  <si>
    <t>ATFL</t>
  </si>
  <si>
    <t>IOL Chemicals and Pharmaceuticals Ltd</t>
  </si>
  <si>
    <t>IOLCP</t>
  </si>
  <si>
    <t>Astec Lifesciences Ltd</t>
  </si>
  <si>
    <t>ASTEC</t>
  </si>
  <si>
    <t>Sanghi Industries Ltd</t>
  </si>
  <si>
    <t>SANGHIIND</t>
  </si>
  <si>
    <t>Pnb Gilts Ltd</t>
  </si>
  <si>
    <t>PNBGILTS</t>
  </si>
  <si>
    <t>Expleo Solutions Ltd</t>
  </si>
  <si>
    <t>EXPLEOSOL</t>
  </si>
  <si>
    <t>Sanstar Ltd</t>
  </si>
  <si>
    <t>SANSTAR</t>
  </si>
  <si>
    <t>Windsor Machines Ltd</t>
  </si>
  <si>
    <t>WINDMACHIN</t>
  </si>
  <si>
    <t>Amrutanjan Health Care Ltd</t>
  </si>
  <si>
    <t>AMRUTANJAN</t>
  </si>
  <si>
    <t>Huhtamaki India Ltd</t>
  </si>
  <si>
    <t>HUHTAMAKI</t>
  </si>
  <si>
    <t>Ador Welding Ltd</t>
  </si>
  <si>
    <t>ADORWELD</t>
  </si>
  <si>
    <t>MIC Electronics Ltd</t>
  </si>
  <si>
    <t>MICEL</t>
  </si>
  <si>
    <t>ESAF Small Finance Bank Limited</t>
  </si>
  <si>
    <t>ESAFSFB</t>
  </si>
  <si>
    <t>Gandhar Oil Refinery (INDIA) Ltd</t>
  </si>
  <si>
    <t>GANDHAR</t>
  </si>
  <si>
    <t>Apcotex Industries Ltd</t>
  </si>
  <si>
    <t>APCOTEXIND</t>
  </si>
  <si>
    <t>Panama Petrochem Ltd</t>
  </si>
  <si>
    <t>PANAMAPET</t>
  </si>
  <si>
    <t>Navkar Corporation Ltd</t>
  </si>
  <si>
    <t>NAVKARCORP</t>
  </si>
  <si>
    <t>Orient Green Power Company Ltd</t>
  </si>
  <si>
    <t>GREENPOWER</t>
  </si>
  <si>
    <t>DEE Development Engineers Ltd</t>
  </si>
  <si>
    <t>DEEDEV</t>
  </si>
  <si>
    <t>IKIO Lighting Ltd</t>
  </si>
  <si>
    <t>IKIO</t>
  </si>
  <si>
    <t>Kotak Gold Etf</t>
  </si>
  <si>
    <t>GOLD1</t>
  </si>
  <si>
    <t>Madhya Bharat Agro Products Ltd</t>
  </si>
  <si>
    <t>MBAPL</t>
  </si>
  <si>
    <t>Som Distilleries and Breweries Ltd</t>
  </si>
  <si>
    <t>SDBL</t>
  </si>
  <si>
    <t>Barbeque-Nation Hospitality Ltd</t>
  </si>
  <si>
    <t>BARBEQUE</t>
  </si>
  <si>
    <t>ECOS (India) Mobility &amp; Hospitality Ltd</t>
  </si>
  <si>
    <t>ECOSMOBLTY</t>
  </si>
  <si>
    <t>Hind Rectifiers Ltd</t>
  </si>
  <si>
    <t>HIRECT</t>
  </si>
  <si>
    <t>Alpex Solar Ltd</t>
  </si>
  <si>
    <t>ALPEXSOLAR</t>
  </si>
  <si>
    <t>AGI Infra Ltd</t>
  </si>
  <si>
    <t>AGIIL</t>
  </si>
  <si>
    <t>Man Industries (India) Ltd</t>
  </si>
  <si>
    <t>MANINDS</t>
  </si>
  <si>
    <t>Cosmo First Ltd</t>
  </si>
  <si>
    <t>COSMOFIRST</t>
  </si>
  <si>
    <t>Camlin Fine Sciences Ltd</t>
  </si>
  <si>
    <t>CAMLINFINE</t>
  </si>
  <si>
    <t>Rupa &amp; Company Ltd</t>
  </si>
  <si>
    <t>RUPA</t>
  </si>
  <si>
    <t>JITF Infralogistics Ltd</t>
  </si>
  <si>
    <t>JITFINFRA</t>
  </si>
  <si>
    <t>Divgi TorqTransfer Systems Ltd</t>
  </si>
  <si>
    <t>DIVGIITTS</t>
  </si>
  <si>
    <t>Mukand Ltd</t>
  </si>
  <si>
    <t>MUKANDLTD</t>
  </si>
  <si>
    <t>Andrew Yule &amp; Co Ltd</t>
  </si>
  <si>
    <t>ANDREWYU</t>
  </si>
  <si>
    <t>Dish TV India Ltd</t>
  </si>
  <si>
    <t>DISHTV</t>
  </si>
  <si>
    <t>Vimta Labs Ltd</t>
  </si>
  <si>
    <t>VIMTALABS</t>
  </si>
  <si>
    <t>Yasho Industries Ltd</t>
  </si>
  <si>
    <t>YASHO</t>
  </si>
  <si>
    <t>Andhra Paper Ltd</t>
  </si>
  <si>
    <t>ANDHRAPAP</t>
  </si>
  <si>
    <t>Tatva Chintan Pharma Chem Ltd</t>
  </si>
  <si>
    <t>TATVA</t>
  </si>
  <si>
    <t>Deccan Gold Mines Ltd</t>
  </si>
  <si>
    <t>DECNGOLD</t>
  </si>
  <si>
    <t>D Link (India) Limited</t>
  </si>
  <si>
    <t>DLINKINDIA</t>
  </si>
  <si>
    <t>Abans Holdings Ltd</t>
  </si>
  <si>
    <t>AHL</t>
  </si>
  <si>
    <t>Mufin Green Finance Ltd</t>
  </si>
  <si>
    <t>MUFIN</t>
  </si>
  <si>
    <t>Suyog Telematics Ltd</t>
  </si>
  <si>
    <t>SUYOG</t>
  </si>
  <si>
    <t>Elpro International Ltd</t>
  </si>
  <si>
    <t>ELPROINTL</t>
  </si>
  <si>
    <t>HDFC Gold Exchange Traded Fund</t>
  </si>
  <si>
    <t>HDFCGOLD</t>
  </si>
  <si>
    <t>ICICI Prudential Gold ETF</t>
  </si>
  <si>
    <t>GOLDIETF</t>
  </si>
  <si>
    <t>Suratwwala Business Group Ltd</t>
  </si>
  <si>
    <t>SBGLP</t>
  </si>
  <si>
    <t>Axiscades Technologies Ltd</t>
  </si>
  <si>
    <t>AXISCADES</t>
  </si>
  <si>
    <t>Mercury Ev-Tech Ltd</t>
  </si>
  <si>
    <t>MERCURYEV</t>
  </si>
  <si>
    <t>Nippon India ETF Nifty Next 50 Junior BeES</t>
  </si>
  <si>
    <t>JUNIORBEES</t>
  </si>
  <si>
    <t>Cantabil Retail India Ltd</t>
  </si>
  <si>
    <t>CANTABIL</t>
  </si>
  <si>
    <t>Rama Steel Tubes Ltd</t>
  </si>
  <si>
    <t>RAMASTEEL</t>
  </si>
  <si>
    <t>HIL Ltd</t>
  </si>
  <si>
    <t>HIL</t>
  </si>
  <si>
    <t>Wonder Electricals Ltd</t>
  </si>
  <si>
    <t>WEL</t>
  </si>
  <si>
    <t>BLS E-Services Ltd</t>
  </si>
  <si>
    <t>BLSE</t>
  </si>
  <si>
    <t>Uniparts India Ltd</t>
  </si>
  <si>
    <t>UNIPARTS</t>
  </si>
  <si>
    <t>TIL Ltd</t>
  </si>
  <si>
    <t>TIL</t>
  </si>
  <si>
    <t>Heranba Industries Ltd</t>
  </si>
  <si>
    <t>HERANBA</t>
  </si>
  <si>
    <t>Excel Industries Ltd</t>
  </si>
  <si>
    <t>EXCELINDUS</t>
  </si>
  <si>
    <t>Syncom Formulations (India) Ltd</t>
  </si>
  <si>
    <t>SYNCOMF</t>
  </si>
  <si>
    <t>Seshasayee Paper and Boards Ltd</t>
  </si>
  <si>
    <t>SESHAPAPER</t>
  </si>
  <si>
    <t>Gocl Corporation Ltd</t>
  </si>
  <si>
    <t>GOCLCORP</t>
  </si>
  <si>
    <t>Kody Technolab Ltd</t>
  </si>
  <si>
    <t>KODYTECH</t>
  </si>
  <si>
    <t>Fusion Finance Ltd</t>
  </si>
  <si>
    <t>FUSION</t>
  </si>
  <si>
    <t>Cropster Agro Ltd</t>
  </si>
  <si>
    <t>CROPSTER</t>
  </si>
  <si>
    <t>Food Distributors</t>
  </si>
  <si>
    <t>Alicon Castalloy Ltd</t>
  </si>
  <si>
    <t>ALICON</t>
  </si>
  <si>
    <t>Omaxe Ltd</t>
  </si>
  <si>
    <t>OMAXE</t>
  </si>
  <si>
    <t>Jagran Prakashan Ltd</t>
  </si>
  <si>
    <t>JAGRAN</t>
  </si>
  <si>
    <t>Danish Power Ltd</t>
  </si>
  <si>
    <t>DANISH</t>
  </si>
  <si>
    <t>Oriental Aromatics Ltd</t>
  </si>
  <si>
    <t>OAL</t>
  </si>
  <si>
    <t>Salzer Electronics Ltd</t>
  </si>
  <si>
    <t>SALZERELEC</t>
  </si>
  <si>
    <t>Trident Techlabs Ltd</t>
  </si>
  <si>
    <t>TECHLABS</t>
  </si>
  <si>
    <t>Master Trust Ltd</t>
  </si>
  <si>
    <t>MASTERTR</t>
  </si>
  <si>
    <t>Sirca Paints India Ltd</t>
  </si>
  <si>
    <t>SIRCA</t>
  </si>
  <si>
    <t>G M Breweries Ltd</t>
  </si>
  <si>
    <t>GMBREW</t>
  </si>
  <si>
    <t>Jagsonpal Pharmaceuticals Ltd</t>
  </si>
  <si>
    <t>JAGSNPHARM</t>
  </si>
  <si>
    <t>Talbros Automotive Components Ltd</t>
  </si>
  <si>
    <t>TALBROAUTO</t>
  </si>
  <si>
    <t>Sahasra Electronic Solutions Ltd</t>
  </si>
  <si>
    <t>SAHASRA</t>
  </si>
  <si>
    <t>Unicommerce eSolutions Ltd</t>
  </si>
  <si>
    <t>UNIECOM</t>
  </si>
  <si>
    <t>GPT Infraprojects Ltd</t>
  </si>
  <si>
    <t>GPTINFRA</t>
  </si>
  <si>
    <t>Sangam (India) Ltd</t>
  </si>
  <si>
    <t>SANGAMIND</t>
  </si>
  <si>
    <t>Ashika Credit Capital Ltd</t>
  </si>
  <si>
    <t>ASHIKA</t>
  </si>
  <si>
    <t>Reliance Industrial Infrastructure Ltd</t>
  </si>
  <si>
    <t>RIIL</t>
  </si>
  <si>
    <t>Eco Recycling Ltd</t>
  </si>
  <si>
    <t>ECORECO</t>
  </si>
  <si>
    <t>Antony Waste Handling Cell Ltd</t>
  </si>
  <si>
    <t>AWHCL</t>
  </si>
  <si>
    <t>Hariom Pipe Industries Ltd</t>
  </si>
  <si>
    <t>HARIOMPIPE</t>
  </si>
  <si>
    <t>IFGL Refractories Ltd</t>
  </si>
  <si>
    <t>IFGLEXPOR</t>
  </si>
  <si>
    <t>Balmer Lawrie Investments Ltd</t>
  </si>
  <si>
    <t>BLIL</t>
  </si>
  <si>
    <t>Praveg Ltd</t>
  </si>
  <si>
    <t>PRAVEG</t>
  </si>
  <si>
    <t>I G Petrochemicals Ltd</t>
  </si>
  <si>
    <t>IGPL</t>
  </si>
  <si>
    <t>Lotus Chocolate Company Ltd</t>
  </si>
  <si>
    <t>LOTUSCHO</t>
  </si>
  <si>
    <t>Mangalore Chemicals and Fertilisers Ltd</t>
  </si>
  <si>
    <t>MANGCHEFER</t>
  </si>
  <si>
    <t>GNA Axles Ltd</t>
  </si>
  <si>
    <t>GNA</t>
  </si>
  <si>
    <t>Jyoti Resins and Adhesives Ltd</t>
  </si>
  <si>
    <t>JYOTIRES</t>
  </si>
  <si>
    <t>GRP Ltd</t>
  </si>
  <si>
    <t>GRPLTD</t>
  </si>
  <si>
    <t>Veranda Learning Solutions Ltd</t>
  </si>
  <si>
    <t>VERANDA</t>
  </si>
  <si>
    <t>TechNVision Ventures Ltd</t>
  </si>
  <si>
    <t>TECHNVISN</t>
  </si>
  <si>
    <t>Sportking India Ltd</t>
  </si>
  <si>
    <t>SPORTKING</t>
  </si>
  <si>
    <t>Shriram Properties Ltd</t>
  </si>
  <si>
    <t>SHRIRAMPPS</t>
  </si>
  <si>
    <t>Paushak Ltd</t>
  </si>
  <si>
    <t>PAUSHAKLTD</t>
  </si>
  <si>
    <t>Wheels India Ltd</t>
  </si>
  <si>
    <t>WHEELS</t>
  </si>
  <si>
    <t>JG Chemicals Ltd</t>
  </si>
  <si>
    <t>JGCHEM</t>
  </si>
  <si>
    <t>Filatex India Ltd</t>
  </si>
  <si>
    <t>FILATEX</t>
  </si>
  <si>
    <t>Renaissance Global Ltd</t>
  </si>
  <si>
    <t>RGL</t>
  </si>
  <si>
    <t>Associated Alcohols &amp; Breweries Ltd</t>
  </si>
  <si>
    <t>ASALCBR</t>
  </si>
  <si>
    <t>ASM Technologies Ltd</t>
  </si>
  <si>
    <t>ASMTEC</t>
  </si>
  <si>
    <t>Satin Creditcare Network Ltd</t>
  </si>
  <si>
    <t>SATIN</t>
  </si>
  <si>
    <t>Yatra Online Ltd</t>
  </si>
  <si>
    <t>YATRA</t>
  </si>
  <si>
    <t>VL E-Governance &amp; IT Solutions Ltd</t>
  </si>
  <si>
    <t>VLEGOV</t>
  </si>
  <si>
    <t>Orient Technologies Ltd</t>
  </si>
  <si>
    <t>ORIENTTECH</t>
  </si>
  <si>
    <t>Kabra Extrusion Technik Ltd</t>
  </si>
  <si>
    <t>KABRAEXTRU</t>
  </si>
  <si>
    <t>Dynacons Systems and Solutions Ltd</t>
  </si>
  <si>
    <t>DSSL</t>
  </si>
  <si>
    <t>MSP Steel &amp; Power Ltd</t>
  </si>
  <si>
    <t>MSPL</t>
  </si>
  <si>
    <t>B L Kashyap and Sons Ltd</t>
  </si>
  <si>
    <t>BLKASHYAP</t>
  </si>
  <si>
    <t>Brightcom Group Ltd</t>
  </si>
  <si>
    <t>BCG</t>
  </si>
  <si>
    <t>Solex Energy Ltd</t>
  </si>
  <si>
    <t>SOLEX</t>
  </si>
  <si>
    <t>Tourism Finance Corporation of India Ltd</t>
  </si>
  <si>
    <t>TFCILTD</t>
  </si>
  <si>
    <t>Kernex Microsystems (India) Ltd</t>
  </si>
  <si>
    <t>KERNEX</t>
  </si>
  <si>
    <t>India Power Corporation Ltd</t>
  </si>
  <si>
    <t>DPSCLTD</t>
  </si>
  <si>
    <t>Advait Energy Transitions Ltd</t>
  </si>
  <si>
    <t>ADVAIT</t>
  </si>
  <si>
    <t>Electrical Components &amp; Equipment</t>
  </si>
  <si>
    <t>Monte Carlo Fashions Ltd</t>
  </si>
  <si>
    <t>MONTECARLO</t>
  </si>
  <si>
    <t>Chaman Lal Setia Exports Ltd</t>
  </si>
  <si>
    <t>CLSEL</t>
  </si>
  <si>
    <t>Sigachi Industries Ltd</t>
  </si>
  <si>
    <t>SIGACHI</t>
  </si>
  <si>
    <t>GTPL Hathway Ltd</t>
  </si>
  <si>
    <t>GTPL</t>
  </si>
  <si>
    <t>Borosil Scientific Ltd</t>
  </si>
  <si>
    <t>BOROSCI</t>
  </si>
  <si>
    <t>Peninsula Land Ltd</t>
  </si>
  <si>
    <t>PENINLAND</t>
  </si>
  <si>
    <t>Steelcast Ltd</t>
  </si>
  <si>
    <t>STEELCAS</t>
  </si>
  <si>
    <t>NDR Auto Components Ltd</t>
  </si>
  <si>
    <t>NDRAUTO</t>
  </si>
  <si>
    <t>GKW Ltd</t>
  </si>
  <si>
    <t>GKWLIMITED</t>
  </si>
  <si>
    <t>India Nippon Electricals Ltd</t>
  </si>
  <si>
    <t>INDNIPPON</t>
  </si>
  <si>
    <t>BCL Industries Ltd</t>
  </si>
  <si>
    <t>BCLIND</t>
  </si>
  <si>
    <t>Udaipur Cement Works Ltd</t>
  </si>
  <si>
    <t>UDAICEMENT</t>
  </si>
  <si>
    <t>Vardhman Holdings Ltd</t>
  </si>
  <si>
    <t>VHL</t>
  </si>
  <si>
    <t>Fedders Holding Ltd</t>
  </si>
  <si>
    <t>FEDDERSHOL</t>
  </si>
  <si>
    <t>Swelect Energy Systems Ltd</t>
  </si>
  <si>
    <t>SWELECTES</t>
  </si>
  <si>
    <t>Wealth First Portfolio Managers Ltd</t>
  </si>
  <si>
    <t>WEALTH</t>
  </si>
  <si>
    <t>Dcm Shriram Industries Ltd</t>
  </si>
  <si>
    <t>DCMSRIND</t>
  </si>
  <si>
    <t>SMC Global Securities Ltd</t>
  </si>
  <si>
    <t>SMCGLOBAL</t>
  </si>
  <si>
    <t>Panorama Studios International Ltd</t>
  </si>
  <si>
    <t>PANORAMA</t>
  </si>
  <si>
    <t>Khazanchi Jewellers Ltd</t>
  </si>
  <si>
    <t>KHAZANCHI</t>
  </si>
  <si>
    <t>Apparel, Accessories &amp; Luxury Goods</t>
  </si>
  <si>
    <t>Tribhovandas Bhimji Zaveri Ltd</t>
  </si>
  <si>
    <t>TBZ</t>
  </si>
  <si>
    <t>Mishtann Foods Ltd</t>
  </si>
  <si>
    <t>MISHTANN</t>
  </si>
  <si>
    <t>Bajaj Steel Industries Ltd</t>
  </si>
  <si>
    <t>BAJAJST</t>
  </si>
  <si>
    <t>Agarwal Industrial Corporation Ltd</t>
  </si>
  <si>
    <t>AGARIND</t>
  </si>
  <si>
    <t>Atul Auto Ltd</t>
  </si>
  <si>
    <t>ATULAUTO</t>
  </si>
  <si>
    <t>Three Wheelers</t>
  </si>
  <si>
    <t>Vintage Coffee and Beverages Ltd</t>
  </si>
  <si>
    <t>VINCOFE</t>
  </si>
  <si>
    <t>Texmaco Infrastructure &amp; Holdings Ltd</t>
  </si>
  <si>
    <t>TEXINFRA</t>
  </si>
  <si>
    <t>Shankara Building Products Ltd</t>
  </si>
  <si>
    <t>SHANKARA</t>
  </si>
  <si>
    <t>Madras Fertilizers Ltd</t>
  </si>
  <si>
    <t>MADRASFERT</t>
  </si>
  <si>
    <t>Essen Speciality Films Ltd</t>
  </si>
  <si>
    <t>ESFL</t>
  </si>
  <si>
    <t>Roto Pumps Ltd</t>
  </si>
  <si>
    <t>ROTO</t>
  </si>
  <si>
    <t>Suryoday Small Finance Bank Ltd</t>
  </si>
  <si>
    <t>SURYODAY</t>
  </si>
  <si>
    <t>AFCOM Holdings Ltd</t>
  </si>
  <si>
    <t>AFCOM</t>
  </si>
  <si>
    <t>Air Freight &amp; Logistics</t>
  </si>
  <si>
    <t>Bharat Wire Ropes Ltd</t>
  </si>
  <si>
    <t>BHARATWIRE</t>
  </si>
  <si>
    <t>Rhetan TMT Ltd</t>
  </si>
  <si>
    <t>RHETAN</t>
  </si>
  <si>
    <t>Steel</t>
  </si>
  <si>
    <t>Capital India Finance Ltd</t>
  </si>
  <si>
    <t>CIFL</t>
  </si>
  <si>
    <t>Kotak Nifty 50 ETF</t>
  </si>
  <si>
    <t>NIFTY1</t>
  </si>
  <si>
    <t>Sadhana Nitro Chem Ltd</t>
  </si>
  <si>
    <t>SADHNANIQ</t>
  </si>
  <si>
    <t>Hexa Tradex Ltd</t>
  </si>
  <si>
    <t>HEXATRADEX</t>
  </si>
  <si>
    <t>5Paisa Capital Ltd</t>
  </si>
  <si>
    <t>5PAISA</t>
  </si>
  <si>
    <t>Southern Petrochemical Industries Corporation Ltd</t>
  </si>
  <si>
    <t>SPIC</t>
  </si>
  <si>
    <t>Irm Energy Ltd</t>
  </si>
  <si>
    <t>IRMENERGY</t>
  </si>
  <si>
    <t>Best Agrolife Ltd</t>
  </si>
  <si>
    <t>BESTAGRO</t>
  </si>
  <si>
    <t>Zota Health Care Ltd</t>
  </si>
  <si>
    <t>ZOTA</t>
  </si>
  <si>
    <t>Dhunseri Investments Ltd</t>
  </si>
  <si>
    <t>DHUNINV</t>
  </si>
  <si>
    <t>Bigbloc Construction Ltd</t>
  </si>
  <si>
    <t>BIGBLOC</t>
  </si>
  <si>
    <t>Bombay Super Hybrid Seeds Ltd</t>
  </si>
  <si>
    <t>BSHSL</t>
  </si>
  <si>
    <t>Forbes Precision Tools and Machine Parts Ltd</t>
  </si>
  <si>
    <t>TOTEM</t>
  </si>
  <si>
    <t>Ramco Systems Ltd</t>
  </si>
  <si>
    <t>RAMCOSYS</t>
  </si>
  <si>
    <t>Hi-Tech Gears Ltd</t>
  </si>
  <si>
    <t>HITECHGEAR</t>
  </si>
  <si>
    <t>Eimco Elecon (India) Ltd</t>
  </si>
  <si>
    <t>EIMCOELECO</t>
  </si>
  <si>
    <t>Jaiprakash Associates Ltd</t>
  </si>
  <si>
    <t>JPASSOCIAT</t>
  </si>
  <si>
    <t>Allied Digital Services Ltd</t>
  </si>
  <si>
    <t>ADSL</t>
  </si>
  <si>
    <t>Arihant Superstructures Ltd</t>
  </si>
  <si>
    <t>ARIHANTSUP</t>
  </si>
  <si>
    <t>Alldigi Tech Ltd</t>
  </si>
  <si>
    <t>ALLDIGI</t>
  </si>
  <si>
    <t>ULTRAMARINE &amp; PIGMENTS Ltd</t>
  </si>
  <si>
    <t>ULTRAMAR</t>
  </si>
  <si>
    <t>Oriental Rail Infrastructure Ltd</t>
  </si>
  <si>
    <t>ORIRAIL</t>
  </si>
  <si>
    <t>Godavari Biorefineries Ltd</t>
  </si>
  <si>
    <t>GODAVARIB</t>
  </si>
  <si>
    <t>3B Blackbio DX Ltd</t>
  </si>
  <si>
    <t>3BBLACKBIO</t>
  </si>
  <si>
    <t>Fertilizers &amp; Agricultural Chemicals</t>
  </si>
  <si>
    <t>Jaykay Enterprises Ltd</t>
  </si>
  <si>
    <t>JAYKAY</t>
  </si>
  <si>
    <t>Remus Pharmaceuticals Ltd</t>
  </si>
  <si>
    <t>REMUS</t>
  </si>
  <si>
    <t>Asian Energy Services Ltd</t>
  </si>
  <si>
    <t>ASIANENE</t>
  </si>
  <si>
    <t>Amines and Plasticizers Ltd</t>
  </si>
  <si>
    <t>AMNPLST</t>
  </si>
  <si>
    <t>Yamuna Syndicate Ltd</t>
  </si>
  <si>
    <t>YSL</t>
  </si>
  <si>
    <t>Aym Syntex Ltd</t>
  </si>
  <si>
    <t>AYMSYNTEX</t>
  </si>
  <si>
    <t>Ester Industries Ltd</t>
  </si>
  <si>
    <t>ESTER</t>
  </si>
  <si>
    <t>Matrimony.Com Ltd</t>
  </si>
  <si>
    <t>MATRIMONY</t>
  </si>
  <si>
    <t>Century Enka Ltd</t>
  </si>
  <si>
    <t>CENTENKA</t>
  </si>
  <si>
    <t>Bliss GVS Pharma Ltd</t>
  </si>
  <si>
    <t>BLISSGVS</t>
  </si>
  <si>
    <t>SPML Infra Ltd</t>
  </si>
  <si>
    <t>SPMLINFRA</t>
  </si>
  <si>
    <t>Butterfly Gandhimathi Appliances Ltd</t>
  </si>
  <si>
    <t>BUTTERFLY</t>
  </si>
  <si>
    <t>Dhunseri Ventures Ltd</t>
  </si>
  <si>
    <t>DVL</t>
  </si>
  <si>
    <t>India Motor Parts &amp; Accessories Ltd</t>
  </si>
  <si>
    <t>IMPAL</t>
  </si>
  <si>
    <t>Emkay Taps and Cutting Tools Ltd</t>
  </si>
  <si>
    <t>EMKAYTOOLS</t>
  </si>
  <si>
    <t>GPT Healthcare Ltd</t>
  </si>
  <si>
    <t>GPTHEALTH</t>
  </si>
  <si>
    <t>Ratnaveer Precision Engineering Ltd</t>
  </si>
  <si>
    <t>RATNAVEER</t>
  </si>
  <si>
    <t>Kellton Tech Solutions Ltd</t>
  </si>
  <si>
    <t>KELLTONTEC</t>
  </si>
  <si>
    <t>Allcargo Gati Ltd</t>
  </si>
  <si>
    <t>ACLGATI</t>
  </si>
  <si>
    <t>Likhitha Infrastructure Ltd</t>
  </si>
  <si>
    <t>LIKHITHA</t>
  </si>
  <si>
    <t>Kross Ltd</t>
  </si>
  <si>
    <t>KROSS</t>
  </si>
  <si>
    <t>Yuken India Ltd</t>
  </si>
  <si>
    <t>YUKEN</t>
  </si>
  <si>
    <t>One Point One Solutions Ltd</t>
  </si>
  <si>
    <t>ONEPOINT</t>
  </si>
  <si>
    <t>Gala Precision Engineering Ltd</t>
  </si>
  <si>
    <t>GALAPREC</t>
  </si>
  <si>
    <t>Kokuyo Camlin Ltd</t>
  </si>
  <si>
    <t>KOKUYOCMLN</t>
  </si>
  <si>
    <t>Z F Steering Gear (India) Ltd</t>
  </si>
  <si>
    <t>ZFSTEERING</t>
  </si>
  <si>
    <t>Simplex Infrastructures Ltd</t>
  </si>
  <si>
    <t>SIMPLEXINF</t>
  </si>
  <si>
    <t>BMW Industries Ltd</t>
  </si>
  <si>
    <t>BMW</t>
  </si>
  <si>
    <t>Aurum Proptech Ltd</t>
  </si>
  <si>
    <t>AURUM</t>
  </si>
  <si>
    <t>Andhra Sugars Ltd</t>
  </si>
  <si>
    <t>ANDHRSUGAR</t>
  </si>
  <si>
    <t>Oswal Greentech Ltd</t>
  </si>
  <si>
    <t>OSWALGREEN</t>
  </si>
  <si>
    <t>Pudumjee Paper Products Ltd</t>
  </si>
  <si>
    <t>PDMJEPAPER</t>
  </si>
  <si>
    <t>Asian Star Co Ltd</t>
  </si>
  <si>
    <t>ASTAR</t>
  </si>
  <si>
    <t>Automobile Corp Of Goa Ltd</t>
  </si>
  <si>
    <t>ACGL</t>
  </si>
  <si>
    <t>Walchandnagar Industries Ltd</t>
  </si>
  <si>
    <t>WALCHANNAG</t>
  </si>
  <si>
    <t>Pakka Limited</t>
  </si>
  <si>
    <t>PAKKA</t>
  </si>
  <si>
    <t>Signpost India Ltd</t>
  </si>
  <si>
    <t>SIGNPOST</t>
  </si>
  <si>
    <t>Rane (Madras) Ltd</t>
  </si>
  <si>
    <t>RML</t>
  </si>
  <si>
    <t>Arman Financial Services Ltd</t>
  </si>
  <si>
    <t>ARMANFIN</t>
  </si>
  <si>
    <t>Sahana System Ltd</t>
  </si>
  <si>
    <t>SAHANA</t>
  </si>
  <si>
    <t>Krishana Phoschem Ltd</t>
  </si>
  <si>
    <t>KRISHANA</t>
  </si>
  <si>
    <t>VLS Finance Ltd</t>
  </si>
  <si>
    <t>VLSFINANCE</t>
  </si>
  <si>
    <t>Macpower CNC Machines Ltd</t>
  </si>
  <si>
    <t>MACPOWER</t>
  </si>
  <si>
    <t>AMIC Forging Ltd</t>
  </si>
  <si>
    <t>AMIC</t>
  </si>
  <si>
    <t>Arrow Greentech Ltd</t>
  </si>
  <si>
    <t>ARROWGREEN</t>
  </si>
  <si>
    <t>Chemfab Alkalis Ltd</t>
  </si>
  <si>
    <t>CHEMFAB</t>
  </si>
  <si>
    <t>Centrum Capital Ltd</t>
  </si>
  <si>
    <t>CENTRUM</t>
  </si>
  <si>
    <t>Vertoz Ltd</t>
  </si>
  <si>
    <t>VERTOZ</t>
  </si>
  <si>
    <t>Selan Exploration Technology Ltd</t>
  </si>
  <si>
    <t>SELAN</t>
  </si>
  <si>
    <t>Capital Small Finance Bank Ltd</t>
  </si>
  <si>
    <t>CAPITALSFB</t>
  </si>
  <si>
    <t>Om Infra Ltd</t>
  </si>
  <si>
    <t>OMINFRAL</t>
  </si>
  <si>
    <t>Veefin Solutions Ltd</t>
  </si>
  <si>
    <t>VEEFIN</t>
  </si>
  <si>
    <t>Application Software</t>
  </si>
  <si>
    <t>Shree Digvijay Cement Co Ltd</t>
  </si>
  <si>
    <t>SHREDIGCEM</t>
  </si>
  <si>
    <t>Kamdhenu Ltd</t>
  </si>
  <si>
    <t>KAMDHENU</t>
  </si>
  <si>
    <t>Subex Ltd</t>
  </si>
  <si>
    <t>SUBEXLTD</t>
  </si>
  <si>
    <t>Aaswa Trading and Exports Ltd</t>
  </si>
  <si>
    <t>TCC</t>
  </si>
  <si>
    <t>Real Estate Services</t>
  </si>
  <si>
    <t>Shiva Cement Ltd</t>
  </si>
  <si>
    <t>SHIVACEM</t>
  </si>
  <si>
    <t>Crest Ventures Ltd</t>
  </si>
  <si>
    <t>CREST</t>
  </si>
  <si>
    <t>Bajaj Healthcare Ltd</t>
  </si>
  <si>
    <t>BAJAJHCARE</t>
  </si>
  <si>
    <t>Industrial and Prudential Investment Co Ltd</t>
  </si>
  <si>
    <t>INDPRUD</t>
  </si>
  <si>
    <t>Heubach Colorants India Ltd</t>
  </si>
  <si>
    <t>HEUBACHIND</t>
  </si>
  <si>
    <t>KMC Speciality Hospitals (India) Ltd</t>
  </si>
  <si>
    <t>KMCSHIL</t>
  </si>
  <si>
    <t>Creative Newtech Ltd</t>
  </si>
  <si>
    <t>CREATIVE</t>
  </si>
  <si>
    <t>Rishabh Instruments Ltd</t>
  </si>
  <si>
    <t>RISHABH</t>
  </si>
  <si>
    <t>Steel Exchange India Ltd</t>
  </si>
  <si>
    <t>STEELXIND</t>
  </si>
  <si>
    <t>Spacenet Enterprises India Ltd</t>
  </si>
  <si>
    <t>SPCENET</t>
  </si>
  <si>
    <t>Raj Rayon Industries Ltd</t>
  </si>
  <si>
    <t>RAJRILTD</t>
  </si>
  <si>
    <t>Lincoln Pharmaceuticals Ltd</t>
  </si>
  <si>
    <t>LINCOLN</t>
  </si>
  <si>
    <t>Mukka Proteins Ltd</t>
  </si>
  <si>
    <t>MUKKA</t>
  </si>
  <si>
    <t>Western Carriers (India) Ltd</t>
  </si>
  <si>
    <t>WCIL</t>
  </si>
  <si>
    <t>Everest Industries Ltd</t>
  </si>
  <si>
    <t>EVERESTIND</t>
  </si>
  <si>
    <t>Ice Make Refrigeration Ltd</t>
  </si>
  <si>
    <t>ICEMAKE</t>
  </si>
  <si>
    <t>TGV SRAAC Ltd</t>
  </si>
  <si>
    <t>TGVSL</t>
  </si>
  <si>
    <t>Punjab Chemicals and Crop Protection Ltd</t>
  </si>
  <si>
    <t>PUNJABCHEM</t>
  </si>
  <si>
    <t>Prakash Pipes Ltd</t>
  </si>
  <si>
    <t>PPL</t>
  </si>
  <si>
    <t>Vascon Engineers Ltd</t>
  </si>
  <si>
    <t>VASCONEQ</t>
  </si>
  <si>
    <t>Xchanging Solutions Ltd</t>
  </si>
  <si>
    <t>XCHANGING</t>
  </si>
  <si>
    <t>Electrotherm (India) Ltd</t>
  </si>
  <si>
    <t>ELECTHERM</t>
  </si>
  <si>
    <t>GRM Overseas Ltd</t>
  </si>
  <si>
    <t>GRMOVER</t>
  </si>
  <si>
    <t>Kirloskar Electric Company Ltd</t>
  </si>
  <si>
    <t>KECL</t>
  </si>
  <si>
    <t>Sandesh Ltd</t>
  </si>
  <si>
    <t>SANDESH</t>
  </si>
  <si>
    <t>Sat Industries Ltd</t>
  </si>
  <si>
    <t>SATINDLTD</t>
  </si>
  <si>
    <t>Beekay Steel Industries Ltd</t>
  </si>
  <si>
    <t>BEEKAY</t>
  </si>
  <si>
    <t>CFF Fluid Control Ltd</t>
  </si>
  <si>
    <t>CFF</t>
  </si>
  <si>
    <t>Aerospace &amp; Defense</t>
  </si>
  <si>
    <t>AVT Natural Products Ltd</t>
  </si>
  <si>
    <t>AVTNPL</t>
  </si>
  <si>
    <t>SAR Televenture Ltd</t>
  </si>
  <si>
    <t>SARTELE</t>
  </si>
  <si>
    <t>Snowman Logistics Ltd</t>
  </si>
  <si>
    <t>SNOWMAN</t>
  </si>
  <si>
    <t>TV Today Network Limited</t>
  </si>
  <si>
    <t>TVTODAY</t>
  </si>
  <si>
    <t>Indo Amines Ltd</t>
  </si>
  <si>
    <t>INDOAMIN</t>
  </si>
  <si>
    <t>Cosmic CRF Ltd</t>
  </si>
  <si>
    <t>COSMICCRF</t>
  </si>
  <si>
    <t>Cellecor Gadgets Ltd</t>
  </si>
  <si>
    <t>CELLECOR</t>
  </si>
  <si>
    <t>Saurashtra Cement Ltd</t>
  </si>
  <si>
    <t>SAURASHCEM</t>
  </si>
  <si>
    <t>Saint-Gobain Sekurit India Ltd</t>
  </si>
  <si>
    <t>SAINTGOBAIN</t>
  </si>
  <si>
    <t>Radhika Jeweltech Ltd</t>
  </si>
  <si>
    <t>RADHIKAJWE</t>
  </si>
  <si>
    <t>Rico Auto Industries Ltd</t>
  </si>
  <si>
    <t>RICOAUTO</t>
  </si>
  <si>
    <t>Avadh Sugar &amp; Energy Ltd</t>
  </si>
  <si>
    <t>AVADHSUGAR</t>
  </si>
  <si>
    <t>Enkei Wheels (India) Ltd</t>
  </si>
  <si>
    <t>ENKEIWHEL</t>
  </si>
  <si>
    <t>Bharat Parenterals Ltd</t>
  </si>
  <si>
    <t>BPLPHARMA</t>
  </si>
  <si>
    <t>Sree Rayalaseema Hi-Strength Hypo Ltd</t>
  </si>
  <si>
    <t>SRHHYPOLTD</t>
  </si>
  <si>
    <t>Vilas Transcore Ltd</t>
  </si>
  <si>
    <t>VILAS</t>
  </si>
  <si>
    <t>Gulshan Polyols Ltd</t>
  </si>
  <si>
    <t>GULPOLY</t>
  </si>
  <si>
    <t>Dhampur Sugar Mills Ltd</t>
  </si>
  <si>
    <t>DHAMPURSUG</t>
  </si>
  <si>
    <t>Hardwyn India Ltd</t>
  </si>
  <si>
    <t>HARDWYN</t>
  </si>
  <si>
    <t>Building Products - Glass</t>
  </si>
  <si>
    <t>Control Print Ltd</t>
  </si>
  <si>
    <t>CONTROLPR</t>
  </si>
  <si>
    <t>Kothari Petrochemicals Ltd</t>
  </si>
  <si>
    <t>KOTHARIPET</t>
  </si>
  <si>
    <t>Ksolves India Ltd</t>
  </si>
  <si>
    <t>KSOLVES</t>
  </si>
  <si>
    <t>PNGS Gargi Fashion Jewellery Ltd</t>
  </si>
  <si>
    <t>GARGI</t>
  </si>
  <si>
    <t>Apparel Retail</t>
  </si>
  <si>
    <t>Tamilnadu Newsprint &amp; Papers Ltd</t>
  </si>
  <si>
    <t>TNPL</t>
  </si>
  <si>
    <t>Zee Media Corporation Ltd</t>
  </si>
  <si>
    <t>ZEEMEDIA</t>
  </si>
  <si>
    <t>Ritco Logistics Ltd</t>
  </si>
  <si>
    <t>RITCO</t>
  </si>
  <si>
    <t>Diffusion Engineers Ltd</t>
  </si>
  <si>
    <t>DIFFNKG</t>
  </si>
  <si>
    <t>Spright Agro Ltd</t>
  </si>
  <si>
    <t>SPRIGHT</t>
  </si>
  <si>
    <t>Tuticorin Alkali Chemicals and Fertilizers Ltd</t>
  </si>
  <si>
    <t>TUTIALKA</t>
  </si>
  <si>
    <t>GIC Housing Finance Ltd</t>
  </si>
  <si>
    <t>GICHSGFIN</t>
  </si>
  <si>
    <t>Wardwizard Innovations &amp; Mobility Ltd</t>
  </si>
  <si>
    <t>WARDINMOBI</t>
  </si>
  <si>
    <t>Fratelli Vineyards Ltd</t>
  </si>
  <si>
    <t>FRATELLI</t>
  </si>
  <si>
    <t>Popular Vehicles and Services Ltd</t>
  </si>
  <si>
    <t>PVSL</t>
  </si>
  <si>
    <t>Last Mile Enterprises Ltd</t>
  </si>
  <si>
    <t>LASTMILE</t>
  </si>
  <si>
    <t>Dwarikesh Sugar Industries Ltd</t>
  </si>
  <si>
    <t>DWARKESH</t>
  </si>
  <si>
    <t>Ngl Fine Chem Ltd</t>
  </si>
  <si>
    <t>NGLFINE</t>
  </si>
  <si>
    <t>GFL Ltd</t>
  </si>
  <si>
    <t>GFLLIMITED</t>
  </si>
  <si>
    <t>Hazoor Multi Projects Ltd</t>
  </si>
  <si>
    <t>HAZOOR</t>
  </si>
  <si>
    <t>Manoj Vaibhav Gems N Jewellers Ltd</t>
  </si>
  <si>
    <t>MVGJL</t>
  </si>
  <si>
    <t>IST Ltd</t>
  </si>
  <si>
    <t>ISTLTD</t>
  </si>
  <si>
    <t>Indo Thai Securities Ltd</t>
  </si>
  <si>
    <t>INDOTHAI</t>
  </si>
  <si>
    <t>HLV Ltd</t>
  </si>
  <si>
    <t>HLVLTD</t>
  </si>
  <si>
    <t>Investment Trust of India Ltd</t>
  </si>
  <si>
    <t>THEINVEST</t>
  </si>
  <si>
    <t>Credo Brands Marketing Ltd</t>
  </si>
  <si>
    <t>MUFTI</t>
  </si>
  <si>
    <t>Men's Clothing</t>
  </si>
  <si>
    <t>Uniphos Enterprises Ltd</t>
  </si>
  <si>
    <t>UNIENTER</t>
  </si>
  <si>
    <t>Concord Control Systems Ltd</t>
  </si>
  <si>
    <t>CNCRD</t>
  </si>
  <si>
    <t>Kotyark Industries Ltd</t>
  </si>
  <si>
    <t>KOTYARK</t>
  </si>
  <si>
    <t>Taneja Aerospace and Aviation Ltd</t>
  </si>
  <si>
    <t>TANAA</t>
  </si>
  <si>
    <t>Finkurve Financial Services Ltd</t>
  </si>
  <si>
    <t>FINKURVE</t>
  </si>
  <si>
    <t>Uttam Sugar Mills Ltd</t>
  </si>
  <si>
    <t>UTTAMSUGAR</t>
  </si>
  <si>
    <t>R K Swamy Ltd</t>
  </si>
  <si>
    <t>RKSWAMY</t>
  </si>
  <si>
    <t>Fermenta Biotech Ltd</t>
  </si>
  <si>
    <t>FERMENTA</t>
  </si>
  <si>
    <t>New Delhi Television Ltd</t>
  </si>
  <si>
    <t>NDTV</t>
  </si>
  <si>
    <t>Jaybharat Textiles and Real Estate Ltd</t>
  </si>
  <si>
    <t>JAYTEX</t>
  </si>
  <si>
    <t>Australian Premium Solar (India) Ltd</t>
  </si>
  <si>
    <t>APS</t>
  </si>
  <si>
    <t>Photovoltaic Solar Systems &amp; Equipment</t>
  </si>
  <si>
    <t>Jindal Poly Investment and Finance Company Ltd</t>
  </si>
  <si>
    <t>JPOLYINVST</t>
  </si>
  <si>
    <t>Max India Ltd</t>
  </si>
  <si>
    <t>MAXIND</t>
  </si>
  <si>
    <t>Kopran Ltd</t>
  </si>
  <si>
    <t>KOPRAN</t>
  </si>
  <si>
    <t>Jagatjit Industries Ltd</t>
  </si>
  <si>
    <t>JAGAJITIND</t>
  </si>
  <si>
    <t>Virtuoso Optoelectronics Ltd</t>
  </si>
  <si>
    <t>VOEPL</t>
  </si>
  <si>
    <t>Household Appliances</t>
  </si>
  <si>
    <t>City Pulse Multiventures Ltd</t>
  </si>
  <si>
    <t>CPML</t>
  </si>
  <si>
    <t>Movies &amp; Entertainment</t>
  </si>
  <si>
    <t>Manali Petrochemicals Ltd</t>
  </si>
  <si>
    <t>MANALIPETC</t>
  </si>
  <si>
    <t>Munjal Auto Industries Ltd</t>
  </si>
  <si>
    <t>MUNJALAU</t>
  </si>
  <si>
    <t>Benares Hotels Ltd</t>
  </si>
  <si>
    <t>BENARAS</t>
  </si>
  <si>
    <t>Macfos Ltd</t>
  </si>
  <si>
    <t>ROBU</t>
  </si>
  <si>
    <t>Arihant Capital Markets Ltd</t>
  </si>
  <si>
    <t>ARIHANTCAP</t>
  </si>
  <si>
    <t>K&amp;R Rail Engineering Ltd</t>
  </si>
  <si>
    <t>KRRAIL</t>
  </si>
  <si>
    <t>All e Technologies Ltd</t>
  </si>
  <si>
    <t>ALLETEC</t>
  </si>
  <si>
    <t>Sika Interplant Systems Ltd</t>
  </si>
  <si>
    <t>SIKA</t>
  </si>
  <si>
    <t>Kuantum Papers Ltd</t>
  </si>
  <si>
    <t>KUANTUM</t>
  </si>
  <si>
    <t>Indo Rama Synthetics (India) Ltd</t>
  </si>
  <si>
    <t>INDORAMA</t>
  </si>
  <si>
    <t>Krystal Integrated Services Ltd</t>
  </si>
  <si>
    <t>KRYSTAL</t>
  </si>
  <si>
    <t>Automotive Stampings and Assemblies Ltd</t>
  </si>
  <si>
    <t>ASAL</t>
  </si>
  <si>
    <t>Infobeans Technologies Ltd</t>
  </si>
  <si>
    <t>INFOBEAN</t>
  </si>
  <si>
    <t>Sudarshan Pharma Industries Ltd</t>
  </si>
  <si>
    <t>SUDARSHAN</t>
  </si>
  <si>
    <t>Sunshine Capital Ltd</t>
  </si>
  <si>
    <t>SCL</t>
  </si>
  <si>
    <t>Mafatlal Industries Ltd</t>
  </si>
  <si>
    <t>MAFATIND</t>
  </si>
  <si>
    <t>Fairchem Organics Ltd</t>
  </si>
  <si>
    <t>FAIRCHEMOR</t>
  </si>
  <si>
    <t>Morganite Crucible (India) Ltd</t>
  </si>
  <si>
    <t>MORGANITE</t>
  </si>
  <si>
    <t>NINtec Systems Ltd</t>
  </si>
  <si>
    <t>NINSYS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</si>
  <si>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</si>
  <si>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</si>
  <si>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</si>
  <si>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</si>
  <si>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</si>
  <si>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</si>
  <si>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</si>
  <si>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</si>
  <si>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</si>
  <si>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</si>
  <si>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Construction Materials</t>
  </si>
  <si>
    <t>Consumer Durables</t>
  </si>
  <si>
    <t>Capital Goods</t>
  </si>
  <si>
    <t>Metals &amp; Mining</t>
  </si>
  <si>
    <t>Services</t>
  </si>
  <si>
    <t>Consumer Services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</si>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</sst>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1C37CD-C907-4742-B48E-A8497847AC84}" name="Table3" displayName="Table3" ref="A1:Z126" totalsRowShown="0">
  <autoFilter ref="A1:Z126" xr:uid="{421C37CD-C907-4742-B48E-A8497847AC84}"/>
  <sortState xmlns:xlrd2="http://schemas.microsoft.com/office/spreadsheetml/2017/richdata2" ref="A2:Z126">
    <sortCondition ref="Z1:Z126"/>
  </sortState>
  <tableColumns count="26">
    <tableColumn id="1" xr3:uid="{F42E4BE2-3CE4-443E-9DDD-301C20E54895}" name="Sub-Sector"/>
    <tableColumn id="2" xr3:uid="{8B9C0132-A87B-47B1-AA56-FEA61D316E66}" name="Count" dataDxfId="48">
      <calculatedColumnFormula>COUNTIFS(Table2[Sub-Sector],Table3[[#This Row],[Sub-Sector]])</calculatedColumnFormula>
    </tableColumn>
    <tableColumn id="3" xr3:uid="{BB612B0E-269C-4D10-B479-6BA40D54DA62}" name="Uptrend" dataDxfId="47">
      <calculatedColumnFormula>COUNTIFS(Table2[Sub-Sector],Table3[[#This Row],[Sub-Sector]],Table2[Uptrend],"Uptrend")/Table3[[#This Row],[Count]]</calculatedColumnFormula>
    </tableColumn>
    <tableColumn id="4" xr3:uid="{4E602040-E98C-4BF7-8FBC-5905552EE7D2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24E998B6-1088-4838-9DFC-7A06164A6AA8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4450E543-9760-4FAF-A98F-DEED7FDB4F93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4696FC5C-2C54-4022-8BFD-C2B594729F0D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8F1B6C17-38D7-491F-9D05-65371D86F124}" name="RSI" dataDxfId="42">
      <calculatedColumnFormula>COUNTIFS(Table2[Sub-Sector],Table3[[#This Row],[Sub-Sector]],Table2[RSI Exponential â€“ 14D],"&gt;=50")/Table3[[#This Row],[Count]]</calculatedColumnFormula>
    </tableColumn>
    <tableColumn id="9" xr3:uid="{2EBB6515-A31C-4FE4-B96C-47829C84CC91}" name="Relative Volume" dataDxfId="41">
      <calculatedColumnFormula>COUNTIFS(Table2[Sub-Sector],Table3[[#This Row],[Sub-Sector]],Table2[Relative Volume],"&gt;=1")/Table3[[#This Row],[Count]]</calculatedColumnFormula>
    </tableColumn>
    <tableColumn id="10" xr3:uid="{31E6EF53-2B64-477C-8CBD-EC9429A0D027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408C0197-0AF3-4A8E-B354-041736D05A57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D91A2E56-E416-4263-891B-469B4F351522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D3600D59-F508-418F-AEB5-67F0731D1592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C7AE4EDE-F737-4C22-B9CF-73D2DA068324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E1E2616B-BABD-465E-A522-A1BFC7DBB9A4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9AEF141D-A9F9-4D98-9E52-FBD3F075B38D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34CEC738-6AB2-49ED-A470-AD3B09C59B13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AFAC6A02-66D0-4816-8051-2C4DC4635960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229034BF-F202-4EFD-B969-079631034A30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066FC447-0865-4673-9A78-AFCB156C1143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2BF4F7AA-DBD3-4B9D-92C1-8674FC73D768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CB90F7F9-C6CF-4A3A-B7B2-68C9523D4C3E}" name="Sharpe Ratio" dataDxfId="28">
      <calculatedColumnFormula>COUNTIFS(Table2[Sub-Sector],Table3[[#This Row],[Sub-Sector]],Table2[Sharpe Ratio],"&gt;=0.10")/Table3[[#This Row],[Count]]</calculatedColumnFormula>
    </tableColumn>
    <tableColumn id="23" xr3:uid="{36AC5546-0CCF-4F5F-A2B0-046202B1870A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3B6FFD0F-9614-4F6C-BA30-21AA5981F0E2}" name="Rank" dataDxfId="26">
      <calculatedColumnFormula>_xlfn.RANK.AVG(Table3[[#This Row],[Score]],Table3[Score],1)</calculatedColumnFormula>
    </tableColumn>
    <tableColumn id="25" xr3:uid="{3EB2C6C0-0CD0-40FF-B044-2D7CCE38E5B0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19693AD0-B065-46F8-A46D-42B384DC2BA8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CBB7DD-90A7-4DA2-A0A0-97CC1ABBFDF3}" name="Table2" displayName="Table2" ref="A1:AV738" totalsRowShown="0">
  <autoFilter ref="A1:AV738" xr:uid="{07CBB7DD-90A7-4DA2-A0A0-97CC1ABBFDF3}">
    <filterColumn colId="34">
      <customFilters>
        <customFilter operator="lessThanOrEqual" val="20"/>
      </customFilters>
    </filterColumn>
    <filterColumn colId="36">
      <filters>
        <filter val="Uptrend"/>
      </filters>
    </filterColumn>
  </autoFilter>
  <sortState xmlns:xlrd2="http://schemas.microsoft.com/office/spreadsheetml/2017/richdata2" ref="A2:AV738">
    <sortCondition ref="AV1:AV738"/>
  </sortState>
  <tableColumns count="48">
    <tableColumn id="1" xr3:uid="{ECE6251E-1BF3-48EF-9F6B-1817B204A7CE}" name="Name"/>
    <tableColumn id="2" xr3:uid="{6088042F-81A5-48E4-AE77-D0253F3A2F2B}" name="Ticker"/>
    <tableColumn id="3" xr3:uid="{80E105BE-C98C-4C39-9219-687F756E18E3}" name="Industry"/>
    <tableColumn id="4" xr3:uid="{78EF5194-0838-4012-B45E-6573DEB2F6C5}" name="Sub-Sector"/>
    <tableColumn id="5" xr3:uid="{7A868277-7411-4D5C-931A-639C4A58CD4B}" name="Market Cap"/>
    <tableColumn id="6" xr3:uid="{5158DF3C-7B12-4EC2-880C-FB4A3404B22A}" name="Close Price"/>
    <tableColumn id="7" xr3:uid="{16DB4918-CFD3-487E-8D20-97223BEDD15C}" name="1Y Return vs Nifty"/>
    <tableColumn id="18" xr3:uid="{9636C005-1874-49F8-8EA0-C84663EE1642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B03B0DE0-B44A-4DBA-8F99-C6BB59C67AB4}" name="1M Return vs Nifty"/>
    <tableColumn id="19" xr3:uid="{FF4BA12C-859B-4591-92E0-623518A9E37C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68ED7CDC-1629-4C29-94B6-94AD47A7DF52}" name="6M Return vs Nifty"/>
    <tableColumn id="20" xr3:uid="{5374A1B5-9C52-4448-98C2-8100E2E382C0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939D46AC-5344-4970-9A93-BA5CC6FC527F}" name="1W Return vs Nifty"/>
    <tableColumn id="22" xr3:uid="{63769BDD-3C15-41FB-B261-D22791B972C3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75CE14A3-E43E-4E56-8A2F-930DCCDC7DA6}" name="20D EMA" dataDxfId="19"/>
    <tableColumn id="11" xr3:uid="{5729950D-7E7D-4307-803E-6C22F3033B4A}" name="50D EMA"/>
    <tableColumn id="12" xr3:uid="{C49C69F5-874F-4D58-BE77-26CA2AA67105}" name="200D EMA"/>
    <tableColumn id="13" xr3:uid="{539EF434-50A6-4C95-921E-C5D0D09BCE60}" name="RSI Exponential â€“ 14D"/>
    <tableColumn id="25" xr3:uid="{52D316FA-F2EF-42F7-8ADC-151CB43795AA}" name="% Price above 20 EMA" dataDxfId="18">
      <calculatedColumnFormula>(Table2[[#This Row],[Close Price]]-Table2[[#This Row],[20D EMA]])/Table2[[#This Row],[20D EMA]]</calculatedColumnFormula>
    </tableColumn>
    <tableColumn id="24" xr3:uid="{9ADE3CD5-6FE3-4396-80FA-284351C4C800}" name="% Price above 50 EMA" dataDxfId="17">
      <calculatedColumnFormula>(Table2[[#This Row],[Close Price]]-Table2[[#This Row],[50D EMA]])/Table2[[#This Row],[50D EMA]]</calculatedColumnFormula>
    </tableColumn>
    <tableColumn id="23" xr3:uid="{947AC2FF-2641-4288-99F1-2D69F27A1115}" name="% Price above 200 EMA" dataDxfId="16">
      <calculatedColumnFormula>(Table2[[#This Row],[Close Price]]-Table2[[#This Row],[200D EMA]])/Table2[[#This Row],[200D EMA]]</calculatedColumnFormula>
    </tableColumn>
    <tableColumn id="14" xr3:uid="{73865DC9-A871-4E6C-B6C7-B4267CEB1455}" name="Relative Volume"/>
    <tableColumn id="37" xr3:uid="{C310F57D-4779-4B4C-B980-944413A56928}" name="Day Low" dataDxfId="15"/>
    <tableColumn id="36" xr3:uid="{95EBDCD4-D99C-4092-BB85-F781C68BF5EB}" name="Day High"/>
    <tableColumn id="35" xr3:uid="{72259E1E-46AE-47B6-88E1-9996962D507A}" name="Current Week Low"/>
    <tableColumn id="34" xr3:uid="{5E59EC82-47A5-4B2F-BB02-3B3B9E671B7A}" name="Current Week High"/>
    <tableColumn id="33" xr3:uid="{8189FDA5-B158-4EBA-A007-E766203F3B1F}" name="Current Month Low"/>
    <tableColumn id="32" xr3:uid="{A6DC470A-35A1-4DAA-A497-1F97A48ED526}" name="Current Month High"/>
    <tableColumn id="31" xr3:uid="{E9AC14D8-103D-45C1-BDDF-0C5A729CED11}" name="% Away From Day Low" dataDxfId="0">
      <calculatedColumnFormula>(Table2[[#This Row],[Close Price]]/Table2[[#This Row],[Day Low]])-1</calculatedColumnFormula>
    </tableColumn>
    <tableColumn id="30" xr3:uid="{E165D61C-14D0-4613-AFF4-BB528E9C7A27}" name="% Away From Day High" dataDxfId="14">
      <calculatedColumnFormula>(Table2[[#This Row],[Day High]]/Table2[[#This Row],[Close Price]])-1</calculatedColumnFormula>
    </tableColumn>
    <tableColumn id="29" xr3:uid="{F6493EC4-72E7-41FB-BF1B-D796074CAC65}" name="% Away From Current Week Low" dataDxfId="13">
      <calculatedColumnFormula>(Table2[[#This Row],[Close Price]]/Table2[[#This Row],[Current Week Low]])-1</calculatedColumnFormula>
    </tableColumn>
    <tableColumn id="28" xr3:uid="{E8ED040B-F309-460E-8324-D119B6BA38B8}" name="% Away From Current Week High" dataDxfId="12">
      <calculatedColumnFormula>(Table2[[#This Row],[Current Week High]]/Table2[[#This Row],[Close Price]])-1</calculatedColumnFormula>
    </tableColumn>
    <tableColumn id="27" xr3:uid="{A2298D55-FA1A-4272-8C51-5535AA8B580A}" name="% Away From Current Month Low" dataDxfId="11">
      <calculatedColumnFormula>(Table2[[#This Row],[Close Price]]/Table2[[#This Row],[Current Month Low]])-1</calculatedColumnFormula>
    </tableColumn>
    <tableColumn id="26" xr3:uid="{F1A29F9A-2A24-44EF-A93B-E772059E60EC}" name="% Away From Current Month High" dataDxfId="10">
      <calculatedColumnFormula>(Table2[[#This Row],[Current Month High]]/Table2[[#This Row],[Close Price]])-1</calculatedColumnFormula>
    </tableColumn>
    <tableColumn id="15" xr3:uid="{0F8E0108-5179-47CF-9139-D6712A69B77A}" name="% Away From 52W High"/>
    <tableColumn id="16" xr3:uid="{FA15452F-8859-4BBC-9AE1-7EB10E0198F7}" name="% Away From 52W Low"/>
    <tableColumn id="42" xr3:uid="{57F4DCA3-B4EA-4700-82AD-321379815EE3}" name="Uptrend" dataDxfId="9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3BEEAAC3-2E1E-4DF4-800B-69485D88734F}" name="Relative Strength Sector Index" dataDxfId="8"/>
    <tableColumn id="40" xr3:uid="{826B205B-4D53-46A5-B017-413CCA0DE361}" name="Relative Strength Sector Index - Zone"/>
    <tableColumn id="39" xr3:uid="{DEAA157B-132B-41F8-AB9B-1C2109C3B0D0}" name="Rate of Change"/>
    <tableColumn id="38" xr3:uid="{98D18C8F-7373-4AEE-958D-C01CE117C914}" name="Rate of Change - Zone"/>
    <tableColumn id="17" xr3:uid="{1CBF1754-52C5-4733-93ED-5D6AD2D11CCC}" name="Sharpe Ratio"/>
    <tableColumn id="43" xr3:uid="{5DB21A12-F28F-4908-A707-5300CA4B412F}" name="Sharpe Ratio Z-Score" dataDxfId="7">
      <calculatedColumnFormula>(Table2[[#This Row],[Sharpe Ratio]]-AVERAGE(Table2[Sharpe Ratio]))/_xlfn.STDEV.P(Table2[Sharpe Ratio])</calculatedColumnFormula>
    </tableColumn>
    <tableColumn id="44" xr3:uid="{3841F549-1D21-49A8-BD90-7EDF970CA12C}" name="Score" dataDxfId="6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CC421CBD-BC6A-401F-A7A1-EDA3E62C5E69}" name="Rank 1Y" dataDxfId="5">
      <calculatedColumnFormula>_xlfn.RANK.AVG(Table2[[#This Row],[1Y Return vs Nifty Z-Score]],Table2[1Y Return vs Nifty Z-Score])</calculatedColumnFormula>
    </tableColumn>
    <tableColumn id="46" xr3:uid="{695F6E2F-AEEF-49D5-8C4E-4BDFFC18312F}" name="Rank 6M" dataDxfId="4">
      <calculatedColumnFormula>_xlfn.RANK.AVG(Table2[[#This Row],[6M Return vs Nifty Z-Score]],Table2[6M Return vs Nifty Z-Score])</calculatedColumnFormula>
    </tableColumn>
    <tableColumn id="47" xr3:uid="{23026F0F-6050-49A5-9C9B-0669139C8318}" name="Rank Sharpe" dataDxfId="3">
      <calculatedColumnFormula>_xlfn.RANK.AVG(Table2[[#This Row],[Sharpe Ratio Z-Score]],Table2[Sharpe Ratio Z-Score])</calculatedColumnFormula>
    </tableColumn>
    <tableColumn id="48" xr3:uid="{AE9BB9EB-34A2-4392-ADAA-5C696DD6293D}" name="Avg" dataDxfId="2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70BD56-22F8-4FB2-A070-5760279F0646}" name="Table1" displayName="Table1" ref="A1:Q1471" totalsRowShown="0">
  <autoFilter ref="A1:Q1471" xr:uid="{3F70BD56-22F8-4FB2-A070-5760279F0646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51DBB9A3-6760-4B04-AF03-5BD89B7403B8}" name="Name"/>
    <tableColumn id="2" xr3:uid="{AC37D7F3-96E7-4E8A-B5C2-4EDC78F47E1A}" name="Ticker"/>
    <tableColumn id="17" xr3:uid="{3E996037-FBEE-4667-859E-8516BAACC1DB}" name="Industry" dataDxfId="1"/>
    <tableColumn id="3" xr3:uid="{ED98C3D4-11B7-4418-A254-597B3267FC23}" name="Sub-Sector"/>
    <tableColumn id="4" xr3:uid="{F130CCB9-6CA1-43F0-8E46-68A4AF2F5590}" name="Market Cap"/>
    <tableColumn id="5" xr3:uid="{3AF44EE0-4CEF-4150-805E-C7CC90F07C58}" name="Close Price"/>
    <tableColumn id="6" xr3:uid="{B0C84F6F-982C-4AA0-897C-B7F3DE2FBDE4}" name="1Y Return vs Nifty"/>
    <tableColumn id="7" xr3:uid="{2EF9085E-BB72-4405-B50A-40236B77CF0E}" name="1M Return vs Nifty"/>
    <tableColumn id="8" xr3:uid="{E43B32DF-8F21-4F65-8DF7-D36307409847}" name="6M Return vs Nifty"/>
    <tableColumn id="9" xr3:uid="{5F4C9AD2-75A0-4CC5-A3EA-C90F1A07640A}" name="1W Return vs Nifty"/>
    <tableColumn id="10" xr3:uid="{D4F116EA-9599-4BE8-B048-94E271014C09}" name="50D EMA"/>
    <tableColumn id="11" xr3:uid="{2302F797-312B-4849-84EC-90410B747F75}" name="200D EMA"/>
    <tableColumn id="12" xr3:uid="{27AFC11B-7E78-4352-A998-851C8D3ECE08}" name="RSI Exponential â€“ 14D"/>
    <tableColumn id="13" xr3:uid="{4EE03DB2-09CE-431C-B5CA-EA3C4F31C689}" name="Relative Volume"/>
    <tableColumn id="14" xr3:uid="{309C9F6F-6880-4A9D-9287-66D7A6F20454}" name="% Away From 52W High"/>
    <tableColumn id="15" xr3:uid="{D02F422F-8EF9-4111-A212-5B778BA70CBE}" name="% Away From 52W Low"/>
    <tableColumn id="16" xr3:uid="{B6529C69-C3BC-4F52-878B-5E174472B237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C84E-7C9C-4B3F-A908-93C2FB903A4B}">
  <dimension ref="A1:Z126"/>
  <sheetViews>
    <sheetView topLeftCell="P1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3175</v>
      </c>
      <c r="C1" s="1" t="s">
        <v>3161</v>
      </c>
      <c r="D1" s="1" t="s">
        <v>3176</v>
      </c>
      <c r="E1" s="1" t="s">
        <v>3177</v>
      </c>
      <c r="F1" s="1" t="s">
        <v>7</v>
      </c>
      <c r="G1" s="1" t="s">
        <v>5</v>
      </c>
      <c r="H1" s="1" t="s">
        <v>3178</v>
      </c>
      <c r="I1" s="1" t="s">
        <v>12</v>
      </c>
      <c r="J1" s="1" t="s">
        <v>3155</v>
      </c>
      <c r="K1" s="1" t="s">
        <v>3156</v>
      </c>
      <c r="L1" s="1" t="s">
        <v>3157</v>
      </c>
      <c r="M1" s="1" t="s">
        <v>3158</v>
      </c>
      <c r="N1" s="1" t="s">
        <v>3159</v>
      </c>
      <c r="O1" s="1" t="s">
        <v>3160</v>
      </c>
      <c r="P1" s="1" t="s">
        <v>13</v>
      </c>
      <c r="Q1" s="1" t="s">
        <v>14</v>
      </c>
      <c r="R1" s="1" t="s">
        <v>3179</v>
      </c>
      <c r="S1" s="1" t="s">
        <v>3147</v>
      </c>
      <c r="T1" s="1" t="s">
        <v>3148</v>
      </c>
      <c r="U1" s="1" t="s">
        <v>3165</v>
      </c>
      <c r="V1" s="1" t="s">
        <v>15</v>
      </c>
      <c r="W1" t="s">
        <v>3170</v>
      </c>
      <c r="X1" t="s">
        <v>3180</v>
      </c>
      <c r="Y1" t="s">
        <v>3181</v>
      </c>
      <c r="Z1" t="s">
        <v>3182</v>
      </c>
    </row>
    <row r="2" spans="1:26" x14ac:dyDescent="0.3">
      <c r="A2" t="s">
        <v>614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0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1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204.5</v>
      </c>
      <c r="X2">
        <f>_xlfn.RANK.AVG(Table3[[#This Row],[Score]],Table3[Score],1)</f>
        <v>7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</v>
      </c>
      <c r="Z2">
        <f>_xlfn.RANK.AVG(Table3[[#This Row],[Score 2 ]],Table3[[Score 2 ]],1)</f>
        <v>2</v>
      </c>
    </row>
    <row r="3" spans="1:26" x14ac:dyDescent="0.3">
      <c r="A3" t="s">
        <v>654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0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</v>
      </c>
      <c r="Z3">
        <f>_xlfn.RANK.AVG(Table3[[#This Row],[Score 2 ]],Table3[[Score 2 ]],1)</f>
        <v>2</v>
      </c>
    </row>
    <row r="4" spans="1:26" x14ac:dyDescent="0.3">
      <c r="A4" t="s">
        <v>757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115.5</v>
      </c>
      <c r="X4">
        <f>_xlfn.RANK.AVG(Table3[[#This Row],[Score]],Table3[Score],1)</f>
        <v>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</v>
      </c>
      <c r="Z4">
        <f>_xlfn.RANK.AVG(Table3[[#This Row],[Score 2 ]],Table3[[Score 2 ]],1)</f>
        <v>2</v>
      </c>
    </row>
    <row r="5" spans="1:26" x14ac:dyDescent="0.3">
      <c r="A5" t="s">
        <v>300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0.33333333333333331</v>
      </c>
      <c r="D5" s="1">
        <f>COUNTIFS(Table2[Sub-Sector],Table3[[#This Row],[Sub-Sector]],Table2[1W Return vs Nifty],"&gt;=5")/Table3[[#This Row],[Count]]</f>
        <v>0.33333333333333331</v>
      </c>
      <c r="E5" s="1">
        <f>COUNTIFS(Table2[Sub-Sector],Table3[[#This Row],[Sub-Sector]],Table2[1M Return vs Nifty],"&gt;=5")/Table3[[#This Row],[Count]]</f>
        <v>0.33333333333333331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0.66666666666666663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0.33333333333333331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0.33333333333333331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0.66666666666666663</v>
      </c>
      <c r="O5" s="1">
        <f>COUNTIFS(Table2[Sub-Sector],Table3[[#This Row],[Sub-Sector]],Table2[% Away From Current Month High],"&lt;=0.05")/Table3[[#This Row],[Count]]</f>
        <v>0.33333333333333331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0.66666666666666663</v>
      </c>
      <c r="S5" s="1">
        <f>COUNTIFS(Table2[Sub-Sector],Table3[[#This Row],[Sub-Sector]],Table2[% Price above 50 EMA],"&gt;=0")/Table3[[#This Row],[Count]]</f>
        <v>0.33333333333333331</v>
      </c>
      <c r="T5" s="1">
        <f>COUNTIFS(Table2[Sub-Sector],Table3[[#This Row],[Sub-Sector]],Table2[% Price above 200 EMA],"&gt;=0")/Table3[[#This Row],[Count]]</f>
        <v>0.66666666666666663</v>
      </c>
      <c r="U5" s="1">
        <f>COUNTIFS(Table2[Sub-Sector],Table3[[#This Row],[Sub-Sector]],Table2[Rate of Change - Zone],"Positive")/Table3[[#This Row],[Count]]</f>
        <v>0.33333333333333331</v>
      </c>
      <c r="V5" s="1">
        <f>COUNTIFS(Table2[Sub-Sector],Table3[[#This Row],[Sub-Sector]],Table2[Sharpe Ratio],"&gt;=0.10")/Table3[[#This Row],[Count]]</f>
        <v>0.33333333333333331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152</v>
      </c>
      <c r="X5">
        <f>_xlfn.RANK.AVG(Table3[[#This Row],[Score]],Table3[Score],1)</f>
        <v>3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96.5</v>
      </c>
      <c r="Z5">
        <f>_xlfn.RANK.AVG(Table3[[#This Row],[Score 2 ]],Table3[[Score 2 ]],1)</f>
        <v>4</v>
      </c>
    </row>
    <row r="6" spans="1:26" x14ac:dyDescent="0.3">
      <c r="A6" t="s">
        <v>80</v>
      </c>
      <c r="B6">
        <f>COUNTIFS(Table2[Sub-Sector],Table3[[#This Row],[Sub-Sector]])</f>
        <v>5</v>
      </c>
      <c r="C6" s="1">
        <f>COUNTIFS(Table2[Sub-Sector],Table3[[#This Row],[Sub-Sector]],Table2[Uptrend],"Uptrend")/Table3[[#This Row],[Count]]</f>
        <v>0.2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0.2</v>
      </c>
      <c r="F6" s="1">
        <f>COUNTIFS(Table2[Sub-Sector],Table3[[#This Row],[Sub-Sector]],Table2[6M Return vs Nifty],"&gt;=10")/Table3[[#This Row],[Count]]</f>
        <v>0.6</v>
      </c>
      <c r="G6" s="1">
        <f>COUNTIFS(Table2[Sub-Sector],Table3[[#This Row],[Sub-Sector]],Table2[1Y Return vs Nifty],"&gt;=10")/Table3[[#This Row],[Count]]</f>
        <v>0.6</v>
      </c>
      <c r="H6" s="1">
        <f>COUNTIFS(Table2[Sub-Sector],Table3[[#This Row],[Sub-Sector]],Table2[RSI Exponential â€“ 14D],"&gt;=50")/Table3[[#This Row],[Count]]</f>
        <v>0.8</v>
      </c>
      <c r="I6" s="1">
        <f>COUNTIFS(Table2[Sub-Sector],Table3[[#This Row],[Sub-Sector]],Table2[Relative Volume],"&gt;=1")/Table3[[#This Row],[Count]]</f>
        <v>0.6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0.8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0.8</v>
      </c>
      <c r="N6" s="1">
        <f>COUNTIFS(Table2[Sub-Sector],Table3[[#This Row],[Sub-Sector]],Table2[% Away From Current Month Low],"&gt;=0.05")/Table3[[#This Row],[Count]]</f>
        <v>0.8</v>
      </c>
      <c r="O6" s="1">
        <f>COUNTIFS(Table2[Sub-Sector],Table3[[#This Row],[Sub-Sector]],Table2[% Away From Current Month High],"&lt;=0.05")/Table3[[#This Row],[Count]]</f>
        <v>0.4</v>
      </c>
      <c r="P6" s="1">
        <f>COUNTIFS(Table2[Sub-Sector],Table3[[#This Row],[Sub-Sector]],Table2[% Away From 52W High],"&lt;=10")/Table3[[#This Row],[Count]]</f>
        <v>0</v>
      </c>
      <c r="Q6" s="1">
        <f>COUNTIFS(Table2[Sub-Sector],Table3[[#This Row],[Sub-Sector]],Table2[% Away From 52W Low],"&gt;=10")/Table3[[#This Row],[Count]]</f>
        <v>0.6</v>
      </c>
      <c r="R6" s="1">
        <f>COUNTIFS(Table2[Sub-Sector],Table3[[#This Row],[Sub-Sector]],Table2[% Price above 20 EMA],"&gt;=0")/Table3[[#This Row],[Count]]</f>
        <v>0.8</v>
      </c>
      <c r="S6" s="1">
        <f>COUNTIFS(Table2[Sub-Sector],Table3[[#This Row],[Sub-Sector]],Table2[% Price above 50 EMA],"&gt;=0")/Table3[[#This Row],[Count]]</f>
        <v>0.2</v>
      </c>
      <c r="T6" s="1">
        <f>COUNTIFS(Table2[Sub-Sector],Table3[[#This Row],[Sub-Sector]],Table2[% Price above 200 EMA],"&gt;=0")/Table3[[#This Row],[Count]]</f>
        <v>0.6</v>
      </c>
      <c r="U6" s="1">
        <f>COUNTIFS(Table2[Sub-Sector],Table3[[#This Row],[Sub-Sector]],Table2[Rate of Change - Zone],"Positive")/Table3[[#This Row],[Count]]</f>
        <v>0.8</v>
      </c>
      <c r="V6" s="1">
        <f>COUNTIFS(Table2[Sub-Sector],Table3[[#This Row],[Sub-Sector]],Table2[Sharpe Ratio],"&gt;=0.10")/Table3[[#This Row],[Count]]</f>
        <v>0.4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252.5</v>
      </c>
      <c r="X6">
        <f>_xlfn.RANK.AVG(Table3[[#This Row],[Score]],Table3[Score],1)</f>
        <v>16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100</v>
      </c>
      <c r="Z6">
        <f>_xlfn.RANK.AVG(Table3[[#This Row],[Score 2 ]],Table3[[Score 2 ]],1)</f>
        <v>5</v>
      </c>
    </row>
    <row r="7" spans="1:26" x14ac:dyDescent="0.3">
      <c r="A7" t="s">
        <v>391</v>
      </c>
      <c r="B7">
        <f>COUNTIFS(Table2[Sub-Sector],Table3[[#This Row],[Sub-Sector]])</f>
        <v>2</v>
      </c>
      <c r="C7" s="1">
        <f>COUNTIFS(Table2[Sub-Sector],Table3[[#This Row],[Sub-Sector]],Table2[Uptrend],"Uptrend")/Table3[[#This Row],[Count]]</f>
        <v>0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</v>
      </c>
      <c r="F7" s="1">
        <f>COUNTIFS(Table2[Sub-Sector],Table3[[#This Row],[Sub-Sector]],Table2[6M Return vs Nifty],"&gt;=10")/Table3[[#This Row],[Count]]</f>
        <v>0.5</v>
      </c>
      <c r="G7" s="1">
        <f>COUNTIFS(Table2[Sub-Sector],Table3[[#This Row],[Sub-Sector]],Table2[1Y Return vs Nifty],"&gt;=10")/Table3[[#This Row],[Count]]</f>
        <v>0.5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0.5</v>
      </c>
      <c r="S7" s="1">
        <f>COUNTIFS(Table2[Sub-Sector],Table3[[#This Row],[Sub-Sector]],Table2[% Price above 50 EMA],"&gt;=0")/Table3[[#This Row],[Count]]</f>
        <v>0.5</v>
      </c>
      <c r="T7" s="1">
        <f>COUNTIFS(Table2[Sub-Sector],Table3[[#This Row],[Sub-Sector]],Table2[% Price above 200 EMA],"&gt;=0")/Table3[[#This Row],[Count]]</f>
        <v>0.5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7">
        <f>_xlfn.RANK.AVG(Table3[[#This Row],[Score]],Table3[Score],1)</f>
        <v>41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116.5</v>
      </c>
      <c r="Z7">
        <f>_xlfn.RANK.AVG(Table3[[#This Row],[Score 2 ]],Table3[[Score 2 ]],1)</f>
        <v>6</v>
      </c>
    </row>
    <row r="8" spans="1:26" x14ac:dyDescent="0.3">
      <c r="A8" t="s">
        <v>248</v>
      </c>
      <c r="B8">
        <f>COUNTIFS(Table2[Sub-Sector],Table3[[#This Row],[Sub-Sector]])</f>
        <v>14</v>
      </c>
      <c r="C8" s="1">
        <f>COUNTIFS(Table2[Sub-Sector],Table3[[#This Row],[Sub-Sector]],Table2[Uptrend],"Uptrend")/Table3[[#This Row],[Count]]</f>
        <v>0.7857142857142857</v>
      </c>
      <c r="D8" s="1">
        <f>COUNTIFS(Table2[Sub-Sector],Table3[[#This Row],[Sub-Sector]],Table2[1W Return vs Nifty],"&gt;=5")/Table3[[#This Row],[Count]]</f>
        <v>7.1428571428571425E-2</v>
      </c>
      <c r="E8" s="1">
        <f>COUNTIFS(Table2[Sub-Sector],Table3[[#This Row],[Sub-Sector]],Table2[1M Return vs Nifty],"&gt;=5")/Table3[[#This Row],[Count]]</f>
        <v>0.5</v>
      </c>
      <c r="F8" s="1">
        <f>COUNTIFS(Table2[Sub-Sector],Table3[[#This Row],[Sub-Sector]],Table2[6M Return vs Nifty],"&gt;=10")/Table3[[#This Row],[Count]]</f>
        <v>0.7857142857142857</v>
      </c>
      <c r="G8" s="1">
        <f>COUNTIFS(Table2[Sub-Sector],Table3[[#This Row],[Sub-Sector]],Table2[1Y Return vs Nifty],"&gt;=10")/Table3[[#This Row],[Count]]</f>
        <v>0.5</v>
      </c>
      <c r="H8" s="1">
        <f>COUNTIFS(Table2[Sub-Sector],Table3[[#This Row],[Sub-Sector]],Table2[RSI Exponential â€“ 14D],"&gt;=50")/Table3[[#This Row],[Count]]</f>
        <v>0.7857142857142857</v>
      </c>
      <c r="I8" s="1">
        <f>COUNTIFS(Table2[Sub-Sector],Table3[[#This Row],[Sub-Sector]],Table2[Relative Volume],"&gt;=1")/Table3[[#This Row],[Count]]</f>
        <v>0.42857142857142855</v>
      </c>
      <c r="J8" s="1">
        <f>COUNTIFS(Table2[Sub-Sector],Table3[[#This Row],[Sub-Sector]],Table2[% Away From Day Low],"&gt;=0.05")/Table3[[#This Row],[Count]]</f>
        <v>7.1428571428571425E-2</v>
      </c>
      <c r="K8" s="1">
        <f>COUNTIFS(Table2[Sub-Sector],Table3[[#This Row],[Sub-Sector]],Table2[% Away From Day High],"&lt;=0.05")/Table3[[#This Row],[Count]]</f>
        <v>0.9285714285714286</v>
      </c>
      <c r="L8" s="1">
        <f>COUNTIFS(Table2[Sub-Sector],Table3[[#This Row],[Sub-Sector]],Table2[% Away From Current Week Low],"&gt;=0.05")/Table3[[#This Row],[Count]]</f>
        <v>7.1428571428571425E-2</v>
      </c>
      <c r="M8" s="1">
        <f>COUNTIFS(Table2[Sub-Sector],Table3[[#This Row],[Sub-Sector]],Table2[% Away From Current Week High],"&lt;=0.05")/Table3[[#This Row],[Count]]</f>
        <v>0.9285714285714286</v>
      </c>
      <c r="N8" s="1">
        <f>COUNTIFS(Table2[Sub-Sector],Table3[[#This Row],[Sub-Sector]],Table2[% Away From Current Month Low],"&gt;=0.05")/Table3[[#This Row],[Count]]</f>
        <v>0.8571428571428571</v>
      </c>
      <c r="O8" s="1">
        <f>COUNTIFS(Table2[Sub-Sector],Table3[[#This Row],[Sub-Sector]],Table2[% Away From Current Month High],"&lt;=0.05")/Table3[[#This Row],[Count]]</f>
        <v>0.5</v>
      </c>
      <c r="P8" s="1">
        <f>COUNTIFS(Table2[Sub-Sector],Table3[[#This Row],[Sub-Sector]],Table2[% Away From 52W High],"&lt;=10")/Table3[[#This Row],[Count]]</f>
        <v>0.5714285714285714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0.7857142857142857</v>
      </c>
      <c r="S8" s="1">
        <f>COUNTIFS(Table2[Sub-Sector],Table3[[#This Row],[Sub-Sector]],Table2[% Price above 50 EMA],"&gt;=0")/Table3[[#This Row],[Count]]</f>
        <v>0.7857142857142857</v>
      </c>
      <c r="T8" s="1">
        <f>COUNTIFS(Table2[Sub-Sector],Table3[[#This Row],[Sub-Sector]],Table2[% Price above 200 EMA],"&gt;=0")/Table3[[#This Row],[Count]]</f>
        <v>0.9285714285714286</v>
      </c>
      <c r="U8" s="1">
        <f>COUNTIFS(Table2[Sub-Sector],Table3[[#This Row],[Sub-Sector]],Table2[Rate of Change - Zone],"Positive")/Table3[[#This Row],[Count]]</f>
        <v>0.7142857142857143</v>
      </c>
      <c r="V8" s="1">
        <f>COUNTIFS(Table2[Sub-Sector],Table3[[#This Row],[Sub-Sector]],Table2[Sharpe Ratio],"&gt;=0.10")/Table3[[#This Row],[Count]]</f>
        <v>0.35714285714285715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158</v>
      </c>
      <c r="X8">
        <f>_xlfn.RANK.AVG(Table3[[#This Row],[Score]],Table3[Score],1)</f>
        <v>5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</v>
      </c>
      <c r="Z8">
        <f>_xlfn.RANK.AVG(Table3[[#This Row],[Score 2 ]],Table3[[Score 2 ]],1)</f>
        <v>7</v>
      </c>
    </row>
    <row r="9" spans="1:26" x14ac:dyDescent="0.3">
      <c r="A9" t="s">
        <v>176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0.5</v>
      </c>
      <c r="D9" s="1">
        <f>COUNTIFS(Table2[Sub-Sector],Table3[[#This Row],[Sub-Sector]],Table2[1W Return vs Nifty],"&gt;=5")/Table3[[#This Row],[Count]]</f>
        <v>0.5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0.5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0.5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155</v>
      </c>
      <c r="X9">
        <f>_xlfn.RANK.AVG(Table3[[#This Row],[Score]],Table3[Score],1)</f>
        <v>4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</v>
      </c>
      <c r="Z9">
        <f>_xlfn.RANK.AVG(Table3[[#This Row],[Score 2 ]],Table3[[Score 2 ]],1)</f>
        <v>8</v>
      </c>
    </row>
    <row r="10" spans="1:26" x14ac:dyDescent="0.3">
      <c r="A10" t="s">
        <v>158</v>
      </c>
      <c r="B10">
        <f>COUNTIFS(Table2[Sub-Sector],Table3[[#This Row],[Sub-Sector]])</f>
        <v>4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0.5</v>
      </c>
      <c r="F10" s="1">
        <f>COUNTIFS(Table2[Sub-Sector],Table3[[#This Row],[Sub-Sector]],Table2[6M Return vs Nifty],"&gt;=10")/Table3[[#This Row],[Count]]</f>
        <v>0.75</v>
      </c>
      <c r="G10" s="1">
        <f>COUNTIFS(Table2[Sub-Sector],Table3[[#This Row],[Sub-Sector]],Table2[1Y Return vs Nifty],"&gt;=10")/Table3[[#This Row],[Count]]</f>
        <v>0.75</v>
      </c>
      <c r="H10" s="1">
        <f>COUNTIFS(Table2[Sub-Sector],Table3[[#This Row],[Sub-Sector]],Table2[RSI Exponential â€“ 14D],"&gt;=50")/Table3[[#This Row],[Count]]</f>
        <v>0.75</v>
      </c>
      <c r="I10" s="1">
        <f>COUNTIFS(Table2[Sub-Sector],Table3[[#This Row],[Sub-Sector]],Table2[Relative Volume],"&gt;=1")/Table3[[#This Row],[Count]]</f>
        <v>0.25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0.75</v>
      </c>
      <c r="O10" s="1">
        <f>COUNTIFS(Table2[Sub-Sector],Table3[[#This Row],[Sub-Sector]],Table2[% Away From Current Month High],"&lt;=0.05")/Table3[[#This Row],[Count]]</f>
        <v>0.5</v>
      </c>
      <c r="P10" s="1">
        <f>COUNTIFS(Table2[Sub-Sector],Table3[[#This Row],[Sub-Sector]],Table2[% Away From 52W High],"&lt;=10")/Table3[[#This Row],[Count]]</f>
        <v>0.5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0.5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0.75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216</v>
      </c>
      <c r="X10">
        <f>_xlfn.RANK.AVG(Table3[[#This Row],[Score]],Table3[Score],1)</f>
        <v>10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10">
        <f>_xlfn.RANK.AVG(Table3[[#This Row],[Score 2 ]],Table3[[Score 2 ]],1)</f>
        <v>9</v>
      </c>
    </row>
    <row r="11" spans="1:26" x14ac:dyDescent="0.3">
      <c r="A11" t="s">
        <v>163</v>
      </c>
      <c r="B11">
        <f>COUNTIFS(Table2[Sub-Sector],Table3[[#This Row],[Sub-Sector]])</f>
        <v>13</v>
      </c>
      <c r="C11" s="1">
        <f>COUNTIFS(Table2[Sub-Sector],Table3[[#This Row],[Sub-Sector]],Table2[Uptrend],"Uptrend")/Table3[[#This Row],[Count]]</f>
        <v>0.15384615384615385</v>
      </c>
      <c r="D11" s="1">
        <f>COUNTIFS(Table2[Sub-Sector],Table3[[#This Row],[Sub-Sector]],Table2[1W Return vs Nifty],"&gt;=5")/Table3[[#This Row],[Count]]</f>
        <v>7.6923076923076927E-2</v>
      </c>
      <c r="E11" s="1">
        <f>COUNTIFS(Table2[Sub-Sector],Table3[[#This Row],[Sub-Sector]],Table2[1M Return vs Nifty],"&gt;=5")/Table3[[#This Row],[Count]]</f>
        <v>0.15384615384615385</v>
      </c>
      <c r="F11" s="1">
        <f>COUNTIFS(Table2[Sub-Sector],Table3[[#This Row],[Sub-Sector]],Table2[6M Return vs Nifty],"&gt;=10")/Table3[[#This Row],[Count]]</f>
        <v>0.23076923076923078</v>
      </c>
      <c r="G11" s="1">
        <f>COUNTIFS(Table2[Sub-Sector],Table3[[#This Row],[Sub-Sector]],Table2[1Y Return vs Nifty],"&gt;=10")/Table3[[#This Row],[Count]]</f>
        <v>0.92307692307692313</v>
      </c>
      <c r="H11" s="1">
        <f>COUNTIFS(Table2[Sub-Sector],Table3[[#This Row],[Sub-Sector]],Table2[RSI Exponential â€“ 14D],"&gt;=50")/Table3[[#This Row],[Count]]</f>
        <v>0.61538461538461542</v>
      </c>
      <c r="I11" s="1">
        <f>COUNTIFS(Table2[Sub-Sector],Table3[[#This Row],[Sub-Sector]],Table2[Relative Volume],"&gt;=1")/Table3[[#This Row],[Count]]</f>
        <v>0.53846153846153844</v>
      </c>
      <c r="J11" s="1">
        <f>COUNTIFS(Table2[Sub-Sector],Table3[[#This Row],[Sub-Sector]],Table2[% Away From Day Low],"&gt;=0.05")/Table3[[#This Row],[Count]]</f>
        <v>7.6923076923076927E-2</v>
      </c>
      <c r="K11" s="1">
        <f>COUNTIFS(Table2[Sub-Sector],Table3[[#This Row],[Sub-Sector]],Table2[% Away From Day High],"&lt;=0.05")/Table3[[#This Row],[Count]]</f>
        <v>0.76923076923076927</v>
      </c>
      <c r="L11" s="1">
        <f>COUNTIFS(Table2[Sub-Sector],Table3[[#This Row],[Sub-Sector]],Table2[% Away From Current Week Low],"&gt;=0.05")/Table3[[#This Row],[Count]]</f>
        <v>7.6923076923076927E-2</v>
      </c>
      <c r="M11" s="1">
        <f>COUNTIFS(Table2[Sub-Sector],Table3[[#This Row],[Sub-Sector]],Table2[% Away From Current Week High],"&lt;=0.05")/Table3[[#This Row],[Count]]</f>
        <v>0.76923076923076927</v>
      </c>
      <c r="N11" s="1">
        <f>COUNTIFS(Table2[Sub-Sector],Table3[[#This Row],[Sub-Sector]],Table2[% Away From Current Month Low],"&gt;=0.05")/Table3[[#This Row],[Count]]</f>
        <v>0.76923076923076927</v>
      </c>
      <c r="O11" s="1">
        <f>COUNTIFS(Table2[Sub-Sector],Table3[[#This Row],[Sub-Sector]],Table2[% Away From Current Month High],"&lt;=0.05")/Table3[[#This Row],[Count]]</f>
        <v>0.53846153846153844</v>
      </c>
      <c r="P11" s="1">
        <f>COUNTIFS(Table2[Sub-Sector],Table3[[#This Row],[Sub-Sector]],Table2[% Away From 52W High],"&lt;=10")/Table3[[#This Row],[Count]]</f>
        <v>0.15384615384615385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0.53846153846153844</v>
      </c>
      <c r="S11" s="1">
        <f>COUNTIFS(Table2[Sub-Sector],Table3[[#This Row],[Sub-Sector]],Table2[% Price above 50 EMA],"&gt;=0")/Table3[[#This Row],[Count]]</f>
        <v>0.30769230769230771</v>
      </c>
      <c r="T11" s="1">
        <f>COUNTIFS(Table2[Sub-Sector],Table3[[#This Row],[Sub-Sector]],Table2[% Price above 200 EMA],"&gt;=0")/Table3[[#This Row],[Count]]</f>
        <v>0.69230769230769229</v>
      </c>
      <c r="U11" s="1">
        <f>COUNTIFS(Table2[Sub-Sector],Table3[[#This Row],[Sub-Sector]],Table2[Rate of Change - Zone],"Positive")/Table3[[#This Row],[Count]]</f>
        <v>0.61538461538461542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</v>
      </c>
      <c r="X11">
        <f>_xlfn.RANK.AVG(Table3[[#This Row],[Score]],Table3[Score],1)</f>
        <v>12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</v>
      </c>
      <c r="Z11">
        <f>_xlfn.RANK.AVG(Table3[[#This Row],[Score 2 ]],Table3[[Score 2 ]],1)</f>
        <v>11</v>
      </c>
    </row>
    <row r="12" spans="1:26" x14ac:dyDescent="0.3">
      <c r="A12" t="s">
        <v>134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0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0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12">
        <f>_xlfn.RANK.AVG(Table3[[#This Row],[Score]],Table3[Score],1)</f>
        <v>45.5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</v>
      </c>
      <c r="Z12">
        <f>_xlfn.RANK.AVG(Table3[[#This Row],[Score 2 ]],Table3[[Score 2 ]],1)</f>
        <v>11</v>
      </c>
    </row>
    <row r="13" spans="1:26" x14ac:dyDescent="0.3">
      <c r="A13" t="s">
        <v>514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0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0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0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13">
        <f>_xlfn.RANK.AVG(Table3[[#This Row],[Score]],Table3[Score],1)</f>
        <v>45.5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</v>
      </c>
      <c r="Z13">
        <f>_xlfn.RANK.AVG(Table3[[#This Row],[Score 2 ]],Table3[[Score 2 ]],1)</f>
        <v>11</v>
      </c>
    </row>
    <row r="14" spans="1:26" x14ac:dyDescent="0.3">
      <c r="A14" t="s">
        <v>123</v>
      </c>
      <c r="B14">
        <f>COUNTIFS(Table2[Sub-Sector],Table3[[#This Row],[Sub-Sector]])</f>
        <v>6</v>
      </c>
      <c r="C14" s="1">
        <f>COUNTIFS(Table2[Sub-Sector],Table3[[#This Row],[Sub-Sector]],Table2[Uptrend],"Uptrend")/Table3[[#This Row],[Count]]</f>
        <v>0.66666666666666663</v>
      </c>
      <c r="D14" s="1">
        <f>COUNTIFS(Table2[Sub-Sector],Table3[[#This Row],[Sub-Sector]],Table2[1W Return vs Nifty],"&gt;=5")/Table3[[#This Row],[Count]]</f>
        <v>0.16666666666666666</v>
      </c>
      <c r="E14" s="1">
        <f>COUNTIFS(Table2[Sub-Sector],Table3[[#This Row],[Sub-Sector]],Table2[1M Return vs Nifty],"&gt;=5")/Table3[[#This Row],[Count]]</f>
        <v>0.5</v>
      </c>
      <c r="F14" s="1">
        <f>COUNTIFS(Table2[Sub-Sector],Table3[[#This Row],[Sub-Sector]],Table2[6M Return vs Nifty],"&gt;=10")/Table3[[#This Row],[Count]]</f>
        <v>0.5</v>
      </c>
      <c r="G14" s="1">
        <f>COUNTIFS(Table2[Sub-Sector],Table3[[#This Row],[Sub-Sector]],Table2[1Y Return vs Nifty],"&gt;=10")/Table3[[#This Row],[Count]]</f>
        <v>0.66666666666666663</v>
      </c>
      <c r="H14" s="1">
        <f>COUNTIFS(Table2[Sub-Sector],Table3[[#This Row],[Sub-Sector]],Table2[RSI Exponential â€“ 14D],"&gt;=50")/Table3[[#This Row],[Count]]</f>
        <v>0.83333333333333337</v>
      </c>
      <c r="I14" s="1">
        <f>COUNTIFS(Table2[Sub-Sector],Table3[[#This Row],[Sub-Sector]],Table2[Relative Volume],"&gt;=1")/Table3[[#This Row],[Count]]</f>
        <v>0.33333333333333331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0.83333333333333337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0.83333333333333337</v>
      </c>
      <c r="N14" s="1">
        <f>COUNTIFS(Table2[Sub-Sector],Table3[[#This Row],[Sub-Sector]],Table2[% Away From Current Month Low],"&gt;=0.05")/Table3[[#This Row],[Count]]</f>
        <v>0.83333333333333337</v>
      </c>
      <c r="O14" s="1">
        <f>COUNTIFS(Table2[Sub-Sector],Table3[[#This Row],[Sub-Sector]],Table2[% Away From Current Month High],"&lt;=0.05")/Table3[[#This Row],[Count]]</f>
        <v>0.33333333333333331</v>
      </c>
      <c r="P14" s="1">
        <f>COUNTIFS(Table2[Sub-Sector],Table3[[#This Row],[Sub-Sector]],Table2[% Away From 52W High],"&lt;=10")/Table3[[#This Row],[Count]]</f>
        <v>0.33333333333333331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0.66666666666666663</v>
      </c>
      <c r="S14" s="1">
        <f>COUNTIFS(Table2[Sub-Sector],Table3[[#This Row],[Sub-Sector]],Table2[% Price above 50 EMA],"&gt;=0")/Table3[[#This Row],[Count]]</f>
        <v>0.83333333333333337</v>
      </c>
      <c r="T14" s="1">
        <f>COUNTIFS(Table2[Sub-Sector],Table3[[#This Row],[Sub-Sector]],Table2[% Price above 200 EMA],"&gt;=0")/Table3[[#This Row],[Count]]</f>
        <v>0.83333333333333337</v>
      </c>
      <c r="U14" s="1">
        <f>COUNTIFS(Table2[Sub-Sector],Table3[[#This Row],[Sub-Sector]],Table2[Rate of Change - Zone],"Positive")/Table3[[#This Row],[Count]]</f>
        <v>0.66666666666666663</v>
      </c>
      <c r="V14" s="1">
        <f>COUNTIFS(Table2[Sub-Sector],Table3[[#This Row],[Sub-Sector]],Table2[Sharpe Ratio],"&gt;=0.10")/Table3[[#This Row],[Count]]</f>
        <v>0.5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162.5</v>
      </c>
      <c r="X14">
        <f>_xlfn.RANK.AVG(Table3[[#This Row],[Score]],Table3[Score],1)</f>
        <v>6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4">
        <f>_xlfn.RANK.AVG(Table3[[#This Row],[Score 2 ]],Table3[[Score 2 ]],1)</f>
        <v>13</v>
      </c>
    </row>
    <row r="15" spans="1:26" x14ac:dyDescent="0.3">
      <c r="A15" t="s">
        <v>993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0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0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0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</v>
      </c>
      <c r="S15" s="1">
        <f>COUNTIFS(Table2[Sub-Sector],Table3[[#This Row],[Sub-Sector]],Table2[% Price above 50 EMA],"&gt;=0")/Table3[[#This Row],[Count]]</f>
        <v>0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15">
        <f>_xlfn.RANK.AVG(Table3[[#This Row],[Score]],Table3[Score],1)</f>
        <v>48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</v>
      </c>
      <c r="Z15">
        <f>_xlfn.RANK.AVG(Table3[[#This Row],[Score 2 ]],Table3[[Score 2 ]],1)</f>
        <v>14.5</v>
      </c>
    </row>
    <row r="16" spans="1:26" x14ac:dyDescent="0.3">
      <c r="A16" t="s">
        <v>828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1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1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213.5</v>
      </c>
      <c r="X16">
        <f>_xlfn.RANK.AVG(Table3[[#This Row],[Score]],Table3[Score],1)</f>
        <v>8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</v>
      </c>
      <c r="Z16">
        <f>_xlfn.RANK.AVG(Table3[[#This Row],[Score 2 ]],Table3[[Score 2 ]],1)</f>
        <v>14.5</v>
      </c>
    </row>
    <row r="17" spans="1:26" x14ac:dyDescent="0.3">
      <c r="A17" t="s">
        <v>374</v>
      </c>
      <c r="B17">
        <f>COUNTIFS(Table2[Sub-Sector],Table3[[#This Row],[Sub-Sector]])</f>
        <v>4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0.5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0.75</v>
      </c>
      <c r="H17" s="1">
        <f>COUNTIFS(Table2[Sub-Sector],Table3[[#This Row],[Sub-Sector]],Table2[RSI Exponential â€“ 14D],"&gt;=50")/Table3[[#This Row],[Count]]</f>
        <v>0.5</v>
      </c>
      <c r="I17" s="1">
        <f>COUNTIFS(Table2[Sub-Sector],Table3[[#This Row],[Sub-Sector]],Table2[Relative Volume],"&gt;=1")/Table3[[#This Row],[Count]]</f>
        <v>0.25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0.5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0.5</v>
      </c>
      <c r="N17" s="1">
        <f>COUNTIFS(Table2[Sub-Sector],Table3[[#This Row],[Sub-Sector]],Table2[% Away From Current Month Low],"&gt;=0.05")/Table3[[#This Row],[Count]]</f>
        <v>0.75</v>
      </c>
      <c r="O17" s="1">
        <f>COUNTIFS(Table2[Sub-Sector],Table3[[#This Row],[Sub-Sector]],Table2[% Away From Current Month High],"&lt;=0.05")/Table3[[#This Row],[Count]]</f>
        <v>0</v>
      </c>
      <c r="P17" s="1">
        <f>COUNTIFS(Table2[Sub-Sector],Table3[[#This Row],[Sub-Sector]],Table2[% Away From 52W High],"&lt;=10")/Table3[[#This Row],[Count]]</f>
        <v>0.75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0.5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0.5</v>
      </c>
      <c r="V17" s="1">
        <f>COUNTIFS(Table2[Sub-Sector],Table3[[#This Row],[Sub-Sector]],Table2[Sharpe Ratio],"&gt;=0.10")/Table3[[#This Row],[Count]]</f>
        <v>0.5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224</v>
      </c>
      <c r="X17">
        <f>_xlfn.RANK.AVG(Table3[[#This Row],[Score]],Table3[Score],1)</f>
        <v>11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17">
        <f>_xlfn.RANK.AVG(Table3[[#This Row],[Score 2 ]],Table3[[Score 2 ]],1)</f>
        <v>16</v>
      </c>
    </row>
    <row r="18" spans="1:26" x14ac:dyDescent="0.3">
      <c r="A18" t="s">
        <v>208</v>
      </c>
      <c r="B18">
        <f>COUNTIFS(Table2[Sub-Sector],Table3[[#This Row],[Sub-Sector]])</f>
        <v>8</v>
      </c>
      <c r="C18" s="1">
        <f>COUNTIFS(Table2[Sub-Sector],Table3[[#This Row],[Sub-Sector]],Table2[Uptrend],"Uptrend")/Table3[[#This Row],[Count]]</f>
        <v>0.75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0.375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0.875</v>
      </c>
      <c r="I18" s="1">
        <f>COUNTIFS(Table2[Sub-Sector],Table3[[#This Row],[Sub-Sector]],Table2[Relative Volume],"&gt;=1")/Table3[[#This Row],[Count]]</f>
        <v>0.25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0.625</v>
      </c>
      <c r="O18" s="1">
        <f>COUNTIFS(Table2[Sub-Sector],Table3[[#This Row],[Sub-Sector]],Table2[% Away From Current Month High],"&lt;=0.05")/Table3[[#This Row],[Count]]</f>
        <v>0.375</v>
      </c>
      <c r="P18" s="1">
        <f>COUNTIFS(Table2[Sub-Sector],Table3[[#This Row],[Sub-Sector]],Table2[% Away From 52W High],"&lt;=10")/Table3[[#This Row],[Count]]</f>
        <v>0.625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0.875</v>
      </c>
      <c r="S18" s="1">
        <f>COUNTIFS(Table2[Sub-Sector],Table3[[#This Row],[Sub-Sector]],Table2[% Price above 50 EMA],"&gt;=0")/Table3[[#This Row],[Count]]</f>
        <v>0.75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0.5</v>
      </c>
      <c r="V18" s="1">
        <f>COUNTIFS(Table2[Sub-Sector],Table3[[#This Row],[Sub-Sector]],Table2[Sharpe Ratio],"&gt;=0.10")/Table3[[#This Row],[Count]]</f>
        <v>0.375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</v>
      </c>
      <c r="X18">
        <f>_xlfn.RANK.AVG(Table3[[#This Row],[Score]],Table3[Score],1)</f>
        <v>13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8">
        <f>_xlfn.RANK.AVG(Table3[[#This Row],[Score 2 ]],Table3[[Score 2 ]],1)</f>
        <v>17</v>
      </c>
    </row>
    <row r="19" spans="1:26" x14ac:dyDescent="0.3">
      <c r="A19" t="s">
        <v>51</v>
      </c>
      <c r="B19">
        <f>COUNTIFS(Table2[Sub-Sector],Table3[[#This Row],[Sub-Sector]])</f>
        <v>45</v>
      </c>
      <c r="C19" s="1">
        <f>COUNTIFS(Table2[Sub-Sector],Table3[[#This Row],[Sub-Sector]],Table2[Uptrend],"Uptrend")/Table3[[#This Row],[Count]]</f>
        <v>0.44444444444444442</v>
      </c>
      <c r="D19" s="1">
        <f>COUNTIFS(Table2[Sub-Sector],Table3[[#This Row],[Sub-Sector]],Table2[1W Return vs Nifty],"&gt;=5")/Table3[[#This Row],[Count]]</f>
        <v>2.2222222222222223E-2</v>
      </c>
      <c r="E19" s="1">
        <f>COUNTIFS(Table2[Sub-Sector],Table3[[#This Row],[Sub-Sector]],Table2[1M Return vs Nifty],"&gt;=5")/Table3[[#This Row],[Count]]</f>
        <v>0.33333333333333331</v>
      </c>
      <c r="F19" s="1">
        <f>COUNTIFS(Table2[Sub-Sector],Table3[[#This Row],[Sub-Sector]],Table2[6M Return vs Nifty],"&gt;=10")/Table3[[#This Row],[Count]]</f>
        <v>0.64444444444444449</v>
      </c>
      <c r="G19" s="1">
        <f>COUNTIFS(Table2[Sub-Sector],Table3[[#This Row],[Sub-Sector]],Table2[1Y Return vs Nifty],"&gt;=10")/Table3[[#This Row],[Count]]</f>
        <v>0.71111111111111114</v>
      </c>
      <c r="H19" s="1">
        <f>COUNTIFS(Table2[Sub-Sector],Table3[[#This Row],[Sub-Sector]],Table2[RSI Exponential â€“ 14D],"&gt;=50")/Table3[[#This Row],[Count]]</f>
        <v>0.57777777777777772</v>
      </c>
      <c r="I19" s="1">
        <f>COUNTIFS(Table2[Sub-Sector],Table3[[#This Row],[Sub-Sector]],Table2[Relative Volume],"&gt;=1")/Table3[[#This Row],[Count]]</f>
        <v>0.31111111111111112</v>
      </c>
      <c r="J19" s="1">
        <f>COUNTIFS(Table2[Sub-Sector],Table3[[#This Row],[Sub-Sector]],Table2[% Away From Day Low],"&gt;=0.05")/Table3[[#This Row],[Count]]</f>
        <v>4.4444444444444446E-2</v>
      </c>
      <c r="K19" s="1">
        <f>COUNTIFS(Table2[Sub-Sector],Table3[[#This Row],[Sub-Sector]],Table2[% Away From Day High],"&lt;=0.05")/Table3[[#This Row],[Count]]</f>
        <v>0.93333333333333335</v>
      </c>
      <c r="L19" s="1">
        <f>COUNTIFS(Table2[Sub-Sector],Table3[[#This Row],[Sub-Sector]],Table2[% Away From Current Week Low],"&gt;=0.05")/Table3[[#This Row],[Count]]</f>
        <v>4.4444444444444446E-2</v>
      </c>
      <c r="M19" s="1">
        <f>COUNTIFS(Table2[Sub-Sector],Table3[[#This Row],[Sub-Sector]],Table2[% Away From Current Week High],"&lt;=0.05")/Table3[[#This Row],[Count]]</f>
        <v>0.93333333333333335</v>
      </c>
      <c r="N19" s="1">
        <f>COUNTIFS(Table2[Sub-Sector],Table3[[#This Row],[Sub-Sector]],Table2[% Away From Current Month Low],"&gt;=0.05")/Table3[[#This Row],[Count]]</f>
        <v>0.53333333333333333</v>
      </c>
      <c r="O19" s="1">
        <f>COUNTIFS(Table2[Sub-Sector],Table3[[#This Row],[Sub-Sector]],Table2[% Away From Current Month High],"&lt;=0.05")/Table3[[#This Row],[Count]]</f>
        <v>0.28888888888888886</v>
      </c>
      <c r="P19" s="1">
        <f>COUNTIFS(Table2[Sub-Sector],Table3[[#This Row],[Sub-Sector]],Table2[% Away From 52W High],"&lt;=10")/Table3[[#This Row],[Count]]</f>
        <v>0.33333333333333331</v>
      </c>
      <c r="Q19" s="1">
        <f>COUNTIFS(Table2[Sub-Sector],Table3[[#This Row],[Sub-Sector]],Table2[% Away From 52W Low],"&gt;=10")/Table3[[#This Row],[Count]]</f>
        <v>0.9555555555555556</v>
      </c>
      <c r="R19" s="1">
        <f>COUNTIFS(Table2[Sub-Sector],Table3[[#This Row],[Sub-Sector]],Table2[% Price above 20 EMA],"&gt;=0")/Table3[[#This Row],[Count]]</f>
        <v>0.51111111111111107</v>
      </c>
      <c r="S19" s="1">
        <f>COUNTIFS(Table2[Sub-Sector],Table3[[#This Row],[Sub-Sector]],Table2[% Price above 50 EMA],"&gt;=0")/Table3[[#This Row],[Count]]</f>
        <v>0.46666666666666667</v>
      </c>
      <c r="T19" s="1">
        <f>COUNTIFS(Table2[Sub-Sector],Table3[[#This Row],[Sub-Sector]],Table2[% Price above 200 EMA],"&gt;=0")/Table3[[#This Row],[Count]]</f>
        <v>0.82222222222222219</v>
      </c>
      <c r="U19" s="1">
        <f>COUNTIFS(Table2[Sub-Sector],Table3[[#This Row],[Sub-Sector]],Table2[Rate of Change - Zone],"Positive")/Table3[[#This Row],[Count]]</f>
        <v>0.35555555555555557</v>
      </c>
      <c r="V19" s="1">
        <f>COUNTIFS(Table2[Sub-Sector],Table3[[#This Row],[Sub-Sector]],Table2[Sharpe Ratio],"&gt;=0.10")/Table3[[#This Row],[Count]]</f>
        <v>0.24444444444444444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214.5</v>
      </c>
      <c r="X19">
        <f>_xlfn.RANK.AVG(Table3[[#This Row],[Score]],Table3[Score],1)</f>
        <v>9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9">
        <f>_xlfn.RANK.AVG(Table3[[#This Row],[Score 2 ]],Table3[[Score 2 ]],1)</f>
        <v>18</v>
      </c>
    </row>
    <row r="20" spans="1:26" x14ac:dyDescent="0.3">
      <c r="A20" t="s">
        <v>108</v>
      </c>
      <c r="B20">
        <f>COUNTIFS(Table2[Sub-Sector],Table3[[#This Row],[Sub-Sector]])</f>
        <v>8</v>
      </c>
      <c r="C20" s="1">
        <f>COUNTIFS(Table2[Sub-Sector],Table3[[#This Row],[Sub-Sector]],Table2[Uptrend],"Uptrend")/Table3[[#This Row],[Count]]</f>
        <v>0.5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0.375</v>
      </c>
      <c r="F20" s="1">
        <f>COUNTIFS(Table2[Sub-Sector],Table3[[#This Row],[Sub-Sector]],Table2[6M Return vs Nifty],"&gt;=10")/Table3[[#This Row],[Count]]</f>
        <v>0.625</v>
      </c>
      <c r="G20" s="1">
        <f>COUNTIFS(Table2[Sub-Sector],Table3[[#This Row],[Sub-Sector]],Table2[1Y Return vs Nifty],"&gt;=10")/Table3[[#This Row],[Count]]</f>
        <v>0.625</v>
      </c>
      <c r="H20" s="1">
        <f>COUNTIFS(Table2[Sub-Sector],Table3[[#This Row],[Sub-Sector]],Table2[RSI Exponential â€“ 14D],"&gt;=50")/Table3[[#This Row],[Count]]</f>
        <v>0.75</v>
      </c>
      <c r="I20" s="1">
        <f>COUNTIFS(Table2[Sub-Sector],Table3[[#This Row],[Sub-Sector]],Table2[Relative Volume],"&gt;=1")/Table3[[#This Row],[Count]]</f>
        <v>0.25</v>
      </c>
      <c r="J20" s="1">
        <f>COUNTIFS(Table2[Sub-Sector],Table3[[#This Row],[Sub-Sector]],Table2[% Away From Day Low],"&gt;=0.05")/Table3[[#This Row],[Count]]</f>
        <v>0.125</v>
      </c>
      <c r="K20" s="1">
        <f>COUNTIFS(Table2[Sub-Sector],Table3[[#This Row],[Sub-Sector]],Table2[% Away From Day High],"&lt;=0.05")/Table3[[#This Row],[Count]]</f>
        <v>0.875</v>
      </c>
      <c r="L20" s="1">
        <f>COUNTIFS(Table2[Sub-Sector],Table3[[#This Row],[Sub-Sector]],Table2[% Away From Current Week Low],"&gt;=0.05")/Table3[[#This Row],[Count]]</f>
        <v>0.125</v>
      </c>
      <c r="M20" s="1">
        <f>COUNTIFS(Table2[Sub-Sector],Table3[[#This Row],[Sub-Sector]],Table2[% Away From Current Week High],"&lt;=0.05")/Table3[[#This Row],[Count]]</f>
        <v>0.875</v>
      </c>
      <c r="N20" s="1">
        <f>COUNTIFS(Table2[Sub-Sector],Table3[[#This Row],[Sub-Sector]],Table2[% Away From Current Month Low],"&gt;=0.05")/Table3[[#This Row],[Count]]</f>
        <v>0.75</v>
      </c>
      <c r="O20" s="1">
        <f>COUNTIFS(Table2[Sub-Sector],Table3[[#This Row],[Sub-Sector]],Table2[% Away From Current Month High],"&lt;=0.05")/Table3[[#This Row],[Count]]</f>
        <v>0.5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0.875</v>
      </c>
      <c r="R20" s="1">
        <f>COUNTIFS(Table2[Sub-Sector],Table3[[#This Row],[Sub-Sector]],Table2[% Price above 20 EMA],"&gt;=0")/Table3[[#This Row],[Count]]</f>
        <v>0.75</v>
      </c>
      <c r="S20" s="1">
        <f>COUNTIFS(Table2[Sub-Sector],Table3[[#This Row],[Sub-Sector]],Table2[% Price above 50 EMA],"&gt;=0")/Table3[[#This Row],[Count]]</f>
        <v>0.625</v>
      </c>
      <c r="T20" s="1">
        <f>COUNTIFS(Table2[Sub-Sector],Table3[[#This Row],[Sub-Sector]],Table2[% Price above 200 EMA],"&gt;=0")/Table3[[#This Row],[Count]]</f>
        <v>0.75</v>
      </c>
      <c r="U20" s="1">
        <f>COUNTIFS(Table2[Sub-Sector],Table3[[#This Row],[Sub-Sector]],Table2[Rate of Change - Zone],"Positive")/Table3[[#This Row],[Count]]</f>
        <v>0.625</v>
      </c>
      <c r="V20" s="1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</v>
      </c>
      <c r="X20">
        <f>_xlfn.RANK.AVG(Table3[[#This Row],[Score]],Table3[Score],1)</f>
        <v>17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20">
        <f>_xlfn.RANK.AVG(Table3[[#This Row],[Score 2 ]],Table3[[Score 2 ]],1)</f>
        <v>19</v>
      </c>
    </row>
    <row r="21" spans="1:26" x14ac:dyDescent="0.3">
      <c r="A21" t="s">
        <v>218</v>
      </c>
      <c r="B21">
        <f>COUNTIFS(Table2[Sub-Sector],Table3[[#This Row],[Sub-Sector]])</f>
        <v>6</v>
      </c>
      <c r="C21" s="1">
        <f>COUNTIFS(Table2[Sub-Sector],Table3[[#This Row],[Sub-Sector]],Table2[Uptrend],"Uptrend")/Table3[[#This Row],[Count]]</f>
        <v>0.33333333333333331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0.33333333333333331</v>
      </c>
      <c r="F21" s="1">
        <f>COUNTIFS(Table2[Sub-Sector],Table3[[#This Row],[Sub-Sector]],Table2[6M Return vs Nifty],"&gt;=10")/Table3[[#This Row],[Count]]</f>
        <v>0.16666666666666666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0.83333333333333337</v>
      </c>
      <c r="I21" s="1">
        <f>COUNTIFS(Table2[Sub-Sector],Table3[[#This Row],[Sub-Sector]],Table2[Relative Volume],"&gt;=1")/Table3[[#This Row],[Count]]</f>
        <v>0.83333333333333337</v>
      </c>
      <c r="J21" s="1">
        <f>COUNTIFS(Table2[Sub-Sector],Table3[[#This Row],[Sub-Sector]],Table2[% Away From Day Low],"&gt;=0.05")/Table3[[#This Row],[Count]]</f>
        <v>0.16666666666666666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0.16666666666666666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0.5</v>
      </c>
      <c r="O21" s="1">
        <f>COUNTIFS(Table2[Sub-Sector],Table3[[#This Row],[Sub-Sector]],Table2[% Away From Current Month High],"&lt;=0.05")/Table3[[#This Row],[Count]]</f>
        <v>0.33333333333333331</v>
      </c>
      <c r="P21" s="1">
        <f>COUNTIFS(Table2[Sub-Sector],Table3[[#This Row],[Sub-Sector]],Table2[% Away From 52W High],"&lt;=10")/Table3[[#This Row],[Count]]</f>
        <v>0.33333333333333331</v>
      </c>
      <c r="Q21" s="1">
        <f>COUNTIFS(Table2[Sub-Sector],Table3[[#This Row],[Sub-Sector]],Table2[% Away From 52W Low],"&gt;=10")/Table3[[#This Row],[Count]]</f>
        <v>0.83333333333333337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0.33333333333333331</v>
      </c>
      <c r="U21" s="1">
        <f>COUNTIFS(Table2[Sub-Sector],Table3[[#This Row],[Sub-Sector]],Table2[Rate of Change - Zone],"Positive")/Table3[[#This Row],[Count]]</f>
        <v>0.83333333333333337</v>
      </c>
      <c r="V21" s="1">
        <f>COUNTIFS(Table2[Sub-Sector],Table3[[#This Row],[Sub-Sector]],Table2[Sharpe Ratio],"&gt;=0.10")/Table3[[#This Row],[Count]]</f>
        <v>0.66666666666666663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277</v>
      </c>
      <c r="X21">
        <f>_xlfn.RANK.AVG(Table3[[#This Row],[Score]],Table3[Score],1)</f>
        <v>20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153.5</v>
      </c>
      <c r="Z21">
        <f>_xlfn.RANK.AVG(Table3[[#This Row],[Score 2 ]],Table3[[Score 2 ]],1)</f>
        <v>20</v>
      </c>
    </row>
    <row r="22" spans="1:26" x14ac:dyDescent="0.3">
      <c r="A22" t="s">
        <v>131</v>
      </c>
      <c r="B22">
        <f>COUNTIFS(Table2[Sub-Sector],Table3[[#This Row],[Sub-Sector]])</f>
        <v>20</v>
      </c>
      <c r="C22" s="1">
        <f>COUNTIFS(Table2[Sub-Sector],Table3[[#This Row],[Sub-Sector]],Table2[Uptrend],"Uptrend")/Table3[[#This Row],[Count]]</f>
        <v>0.2</v>
      </c>
      <c r="D22" s="1">
        <f>COUNTIFS(Table2[Sub-Sector],Table3[[#This Row],[Sub-Sector]],Table2[1W Return vs Nifty],"&gt;=5")/Table3[[#This Row],[Count]]</f>
        <v>0.15</v>
      </c>
      <c r="E22" s="1">
        <f>COUNTIFS(Table2[Sub-Sector],Table3[[#This Row],[Sub-Sector]],Table2[1M Return vs Nifty],"&gt;=5")/Table3[[#This Row],[Count]]</f>
        <v>0.2</v>
      </c>
      <c r="F22" s="1">
        <f>COUNTIFS(Table2[Sub-Sector],Table3[[#This Row],[Sub-Sector]],Table2[6M Return vs Nifty],"&gt;=10")/Table3[[#This Row],[Count]]</f>
        <v>0.2</v>
      </c>
      <c r="G22" s="1">
        <f>COUNTIFS(Table2[Sub-Sector],Table3[[#This Row],[Sub-Sector]],Table2[1Y Return vs Nifty],"&gt;=10")/Table3[[#This Row],[Count]]</f>
        <v>0.65</v>
      </c>
      <c r="H22" s="1">
        <f>COUNTIFS(Table2[Sub-Sector],Table3[[#This Row],[Sub-Sector]],Table2[RSI Exponential â€“ 14D],"&gt;=50")/Table3[[#This Row],[Count]]</f>
        <v>0.7</v>
      </c>
      <c r="I22" s="1">
        <f>COUNTIFS(Table2[Sub-Sector],Table3[[#This Row],[Sub-Sector]],Table2[Relative Volume],"&gt;=1")/Table3[[#This Row],[Count]]</f>
        <v>0.45</v>
      </c>
      <c r="J22" s="1">
        <f>COUNTIFS(Table2[Sub-Sector],Table3[[#This Row],[Sub-Sector]],Table2[% Away From Day Low],"&gt;=0.05")/Table3[[#This Row],[Count]]</f>
        <v>0.05</v>
      </c>
      <c r="K22" s="1">
        <f>COUNTIFS(Table2[Sub-Sector],Table3[[#This Row],[Sub-Sector]],Table2[% Away From Day High],"&lt;=0.05")/Table3[[#This Row],[Count]]</f>
        <v>0.85</v>
      </c>
      <c r="L22" s="1">
        <f>COUNTIFS(Table2[Sub-Sector],Table3[[#This Row],[Sub-Sector]],Table2[% Away From Current Week Low],"&gt;=0.05")/Table3[[#This Row],[Count]]</f>
        <v>0.05</v>
      </c>
      <c r="M22" s="1">
        <f>COUNTIFS(Table2[Sub-Sector],Table3[[#This Row],[Sub-Sector]],Table2[% Away From Current Week High],"&lt;=0.05")/Table3[[#This Row],[Count]]</f>
        <v>0.85</v>
      </c>
      <c r="N22" s="1">
        <f>COUNTIFS(Table2[Sub-Sector],Table3[[#This Row],[Sub-Sector]],Table2[% Away From Current Month Low],"&gt;=0.05")/Table3[[#This Row],[Count]]</f>
        <v>0.85</v>
      </c>
      <c r="O22" s="1">
        <f>COUNTIFS(Table2[Sub-Sector],Table3[[#This Row],[Sub-Sector]],Table2[% Away From Current Month High],"&lt;=0.05")/Table3[[#This Row],[Count]]</f>
        <v>0.4</v>
      </c>
      <c r="P22" s="1">
        <f>COUNTIFS(Table2[Sub-Sector],Table3[[#This Row],[Sub-Sector]],Table2[% Away From 52W High],"&lt;=10")/Table3[[#This Row],[Count]]</f>
        <v>0.15</v>
      </c>
      <c r="Q22" s="1">
        <f>COUNTIFS(Table2[Sub-Sector],Table3[[#This Row],[Sub-Sector]],Table2[% Away From 52W Low],"&gt;=10")/Table3[[#This Row],[Count]]</f>
        <v>0.85</v>
      </c>
      <c r="R22" s="1">
        <f>COUNTIFS(Table2[Sub-Sector],Table3[[#This Row],[Sub-Sector]],Table2[% Price above 20 EMA],"&gt;=0")/Table3[[#This Row],[Count]]</f>
        <v>0.6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0.7</v>
      </c>
      <c r="U22" s="1">
        <f>COUNTIFS(Table2[Sub-Sector],Table3[[#This Row],[Sub-Sector]],Table2[Rate of Change - Zone],"Positive")/Table3[[#This Row],[Count]]</f>
        <v>0.6</v>
      </c>
      <c r="V22" s="1">
        <f>COUNTIFS(Table2[Sub-Sector],Table3[[#This Row],[Sub-Sector]],Table2[Sharpe Ratio],"&gt;=0.10")/Table3[[#This Row],[Count]]</f>
        <v>0.45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246.5</v>
      </c>
      <c r="X22">
        <f>_xlfn.RANK.AVG(Table3[[#This Row],[Score]],Table3[Score],1)</f>
        <v>15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22">
        <f>_xlfn.RANK.AVG(Table3[[#This Row],[Score 2 ]],Table3[[Score 2 ]],1)</f>
        <v>21</v>
      </c>
    </row>
    <row r="23" spans="1:26" x14ac:dyDescent="0.3">
      <c r="A23" t="s">
        <v>62</v>
      </c>
      <c r="B23">
        <f>COUNTIFS(Table2[Sub-Sector],Table3[[#This Row],[Sub-Sector]])</f>
        <v>4</v>
      </c>
      <c r="C23" s="1">
        <f>COUNTIFS(Table2[Sub-Sector],Table3[[#This Row],[Sub-Sector]],Table2[Uptrend],"Uptrend")/Table3[[#This Row],[Count]]</f>
        <v>0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</v>
      </c>
      <c r="F23" s="1">
        <f>COUNTIFS(Table2[Sub-Sector],Table3[[#This Row],[Sub-Sector]],Table2[6M Return vs Nifty],"&gt;=10")/Table3[[#This Row],[Count]]</f>
        <v>0.25</v>
      </c>
      <c r="G23" s="1">
        <f>COUNTIFS(Table2[Sub-Sector],Table3[[#This Row],[Sub-Sector]],Table2[1Y Return vs Nifty],"&gt;=10")/Table3[[#This Row],[Count]]</f>
        <v>0.75</v>
      </c>
      <c r="H23" s="1">
        <f>COUNTIFS(Table2[Sub-Sector],Table3[[#This Row],[Sub-Sector]],Table2[RSI Exponential â€“ 14D],"&gt;=50")/Table3[[#This Row],[Count]]</f>
        <v>0</v>
      </c>
      <c r="I23" s="1">
        <f>COUNTIFS(Table2[Sub-Sector],Table3[[#This Row],[Sub-Sector]],Table2[Relative Volume],"&gt;=1")/Table3[[#This Row],[Count]]</f>
        <v>0.75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0.5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0.5</v>
      </c>
      <c r="N23" s="1">
        <f>COUNTIFS(Table2[Sub-Sector],Table3[[#This Row],[Sub-Sector]],Table2[% Away From Current Month Low],"&gt;=0.05")/Table3[[#This Row],[Count]]</f>
        <v>0</v>
      </c>
      <c r="O23" s="1">
        <f>COUNTIFS(Table2[Sub-Sector],Table3[[#This Row],[Sub-Sector]],Table2[% Away From Current Month High],"&lt;=0.05")/Table3[[#This Row],[Count]]</f>
        <v>0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0.75</v>
      </c>
      <c r="R23" s="1">
        <f>COUNTIFS(Table2[Sub-Sector],Table3[[#This Row],[Sub-Sector]],Table2[% Price above 20 EMA],"&gt;=0")/Table3[[#This Row],[Count]]</f>
        <v>0</v>
      </c>
      <c r="S23" s="1">
        <f>COUNTIFS(Table2[Sub-Sector],Table3[[#This Row],[Sub-Sector]],Table2[% Price above 50 EMA],"&gt;=0")/Table3[[#This Row],[Count]]</f>
        <v>0</v>
      </c>
      <c r="T23" s="1">
        <f>COUNTIFS(Table2[Sub-Sector],Table3[[#This Row],[Sub-Sector]],Table2[% Price above 200 EMA],"&gt;=0")/Table3[[#This Row],[Count]]</f>
        <v>0.5</v>
      </c>
      <c r="U23" s="1">
        <f>COUNTIFS(Table2[Sub-Sector],Table3[[#This Row],[Sub-Sector]],Table2[Rate of Change - Zone],"Positive")/Table3[[#This Row],[Count]]</f>
        <v>0.25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23">
        <f>_xlfn.RANK.AVG(Table3[[#This Row],[Score]],Table3[Score],1)</f>
        <v>56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23">
        <f>_xlfn.RANK.AVG(Table3[[#This Row],[Score 2 ]],Table3[[Score 2 ]],1)</f>
        <v>22</v>
      </c>
    </row>
    <row r="24" spans="1:26" x14ac:dyDescent="0.3">
      <c r="A24" t="s">
        <v>91</v>
      </c>
      <c r="B24">
        <f>COUNTIFS(Table2[Sub-Sector],Table3[[#This Row],[Sub-Sector]])</f>
        <v>2</v>
      </c>
      <c r="C24" s="1">
        <f>COUNTIFS(Table2[Sub-Sector],Table3[[#This Row],[Sub-Sector]],Table2[Uptrend],"Uptrend")/Table3[[#This Row],[Count]]</f>
        <v>0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</v>
      </c>
      <c r="F24" s="1">
        <f>COUNTIFS(Table2[Sub-Sector],Table3[[#This Row],[Sub-Sector]],Table2[6M Return vs Nifty],"&gt;=10")/Table3[[#This Row],[Count]]</f>
        <v>0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1</v>
      </c>
      <c r="I24" s="1">
        <f>COUNTIFS(Table2[Sub-Sector],Table3[[#This Row],[Sub-Sector]],Table2[Relative Volume],"&gt;=1")/Table3[[#This Row],[Count]]</f>
        <v>0.5</v>
      </c>
      <c r="J24" s="1">
        <f>COUNTIFS(Table2[Sub-Sector],Table3[[#This Row],[Sub-Sector]],Table2[% Away From Day Low],"&gt;=0.05")/Table3[[#This Row],[Count]]</f>
        <v>0.5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0.5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1</v>
      </c>
      <c r="O24" s="1">
        <f>COUNTIFS(Table2[Sub-Sector],Table3[[#This Row],[Sub-Sector]],Table2[% Away From Current Month High],"&lt;=0.05")/Table3[[#This Row],[Count]]</f>
        <v>0.5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0.5</v>
      </c>
      <c r="S24" s="1">
        <f>COUNTIFS(Table2[Sub-Sector],Table3[[#This Row],[Sub-Sector]],Table2[% Price above 50 EMA],"&gt;=0")/Table3[[#This Row],[Count]]</f>
        <v>0.5</v>
      </c>
      <c r="T24" s="1">
        <f>COUNTIFS(Table2[Sub-Sector],Table3[[#This Row],[Sub-Sector]],Table2[% Price above 200 EMA],"&gt;=0")/Table3[[#This Row],[Count]]</f>
        <v>0.5</v>
      </c>
      <c r="U24" s="1">
        <f>COUNTIFS(Table2[Sub-Sector],Table3[[#This Row],[Sub-Sector]],Table2[Rate of Change - Zone],"Positive")/Table3[[#This Row],[Count]]</f>
        <v>0.5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24">
        <f>_xlfn.RANK.AVG(Table3[[#This Row],[Score]],Table3[Score],1)</f>
        <v>60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4">
        <f>_xlfn.RANK.AVG(Table3[[#This Row],[Score 2 ]],Table3[[Score 2 ]],1)</f>
        <v>23</v>
      </c>
    </row>
    <row r="25" spans="1:26" x14ac:dyDescent="0.3">
      <c r="A25" t="s">
        <v>273</v>
      </c>
      <c r="B25">
        <f>COUNTIFS(Table2[Sub-Sector],Table3[[#This Row],[Sub-Sector]])</f>
        <v>11</v>
      </c>
      <c r="C25" s="1">
        <f>COUNTIFS(Table2[Sub-Sector],Table3[[#This Row],[Sub-Sector]],Table2[Uptrend],"Uptrend")/Table3[[#This Row],[Count]]</f>
        <v>0.18181818181818182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9.0909090909090912E-2</v>
      </c>
      <c r="F25" s="1">
        <f>COUNTIFS(Table2[Sub-Sector],Table3[[#This Row],[Sub-Sector]],Table2[6M Return vs Nifty],"&gt;=10")/Table3[[#This Row],[Count]]</f>
        <v>0.45454545454545453</v>
      </c>
      <c r="G25" s="1">
        <f>COUNTIFS(Table2[Sub-Sector],Table3[[#This Row],[Sub-Sector]],Table2[1Y Return vs Nifty],"&gt;=10")/Table3[[#This Row],[Count]]</f>
        <v>0.63636363636363635</v>
      </c>
      <c r="H25" s="1">
        <f>COUNTIFS(Table2[Sub-Sector],Table3[[#This Row],[Sub-Sector]],Table2[RSI Exponential â€“ 14D],"&gt;=50")/Table3[[#This Row],[Count]]</f>
        <v>0.36363636363636365</v>
      </c>
      <c r="I25" s="1">
        <f>COUNTIFS(Table2[Sub-Sector],Table3[[#This Row],[Sub-Sector]],Table2[Relative Volume],"&gt;=1")/Table3[[#This Row],[Count]]</f>
        <v>0.36363636363636365</v>
      </c>
      <c r="J25" s="1">
        <f>COUNTIFS(Table2[Sub-Sector],Table3[[#This Row],[Sub-Sector]],Table2[% Away From Day Low],"&gt;=0.05")/Table3[[#This Row],[Count]]</f>
        <v>9.0909090909090912E-2</v>
      </c>
      <c r="K25" s="1">
        <f>COUNTIFS(Table2[Sub-Sector],Table3[[#This Row],[Sub-Sector]],Table2[% Away From Day High],"&lt;=0.05")/Table3[[#This Row],[Count]]</f>
        <v>0.90909090909090906</v>
      </c>
      <c r="L25" s="1">
        <f>COUNTIFS(Table2[Sub-Sector],Table3[[#This Row],[Sub-Sector]],Table2[% Away From Current Week Low],"&gt;=0.05")/Table3[[#This Row],[Count]]</f>
        <v>9.0909090909090912E-2</v>
      </c>
      <c r="M25" s="1">
        <f>COUNTIFS(Table2[Sub-Sector],Table3[[#This Row],[Sub-Sector]],Table2[% Away From Current Week High],"&lt;=0.05")/Table3[[#This Row],[Count]]</f>
        <v>0.90909090909090906</v>
      </c>
      <c r="N25" s="1">
        <f>COUNTIFS(Table2[Sub-Sector],Table3[[#This Row],[Sub-Sector]],Table2[% Away From Current Month Low],"&gt;=0.05")/Table3[[#This Row],[Count]]</f>
        <v>0.54545454545454541</v>
      </c>
      <c r="O25" s="1">
        <f>COUNTIFS(Table2[Sub-Sector],Table3[[#This Row],[Sub-Sector]],Table2[% Away From Current Month High],"&lt;=0.05")/Table3[[#This Row],[Count]]</f>
        <v>0.36363636363636365</v>
      </c>
      <c r="P25" s="1">
        <f>COUNTIFS(Table2[Sub-Sector],Table3[[#This Row],[Sub-Sector]],Table2[% Away From 52W High],"&lt;=10")/Table3[[#This Row],[Count]]</f>
        <v>0.18181818181818182</v>
      </c>
      <c r="Q25" s="1">
        <f>COUNTIFS(Table2[Sub-Sector],Table3[[#This Row],[Sub-Sector]],Table2[% Away From 52W Low],"&gt;=10")/Table3[[#This Row],[Count]]</f>
        <v>0.90909090909090906</v>
      </c>
      <c r="R25" s="1">
        <f>COUNTIFS(Table2[Sub-Sector],Table3[[#This Row],[Sub-Sector]],Table2[% Price above 20 EMA],"&gt;=0")/Table3[[#This Row],[Count]]</f>
        <v>0.36363636363636365</v>
      </c>
      <c r="S25" s="1">
        <f>COUNTIFS(Table2[Sub-Sector],Table3[[#This Row],[Sub-Sector]],Table2[% Price above 50 EMA],"&gt;=0")/Table3[[#This Row],[Count]]</f>
        <v>0.18181818181818182</v>
      </c>
      <c r="T25" s="1">
        <f>COUNTIFS(Table2[Sub-Sector],Table3[[#This Row],[Sub-Sector]],Table2[% Price above 200 EMA],"&gt;=0")/Table3[[#This Row],[Count]]</f>
        <v>0.63636363636363635</v>
      </c>
      <c r="U25" s="1">
        <f>COUNTIFS(Table2[Sub-Sector],Table3[[#This Row],[Sub-Sector]],Table2[Rate of Change - Zone],"Positive")/Table3[[#This Row],[Count]]</f>
        <v>0.27272727272727271</v>
      </c>
      <c r="V25" s="1">
        <f>COUNTIFS(Table2[Sub-Sector],Table3[[#This Row],[Sub-Sector]],Table2[Sharpe Ratio],"&gt;=0.10")/Table3[[#This Row],[Count]]</f>
        <v>0.18181818181818182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25">
        <f>_xlfn.RANK.AVG(Table3[[#This Row],[Score]],Table3[Score],1)</f>
        <v>32.5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5">
        <f>_xlfn.RANK.AVG(Table3[[#This Row],[Score 2 ]],Table3[[Score 2 ]],1)</f>
        <v>24</v>
      </c>
    </row>
    <row r="26" spans="1:26" x14ac:dyDescent="0.3">
      <c r="A26" t="s">
        <v>707</v>
      </c>
      <c r="B26">
        <f>COUNTIFS(Table2[Sub-Sector],Table3[[#This Row],[Sub-Sector]])</f>
        <v>3</v>
      </c>
      <c r="C26" s="1">
        <f>COUNTIFS(Table2[Sub-Sector],Table3[[#This Row],[Sub-Sector]],Table2[Uptrend],"Uptrend")/Table3[[#This Row],[Count]]</f>
        <v>1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0.33333333333333331</v>
      </c>
      <c r="F26" s="1">
        <f>COUNTIFS(Table2[Sub-Sector],Table3[[#This Row],[Sub-Sector]],Table2[6M Return vs Nifty],"&gt;=10")/Table3[[#This Row],[Count]]</f>
        <v>1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0.66666666666666663</v>
      </c>
      <c r="I26" s="1">
        <f>COUNTIFS(Table2[Sub-Sector],Table3[[#This Row],[Sub-Sector]],Table2[Relative Volume],"&gt;=1")/Table3[[#This Row],[Count]]</f>
        <v>0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0.66666666666666663</v>
      </c>
      <c r="O26" s="1">
        <f>COUNTIFS(Table2[Sub-Sector],Table3[[#This Row],[Sub-Sector]],Table2[% Away From Current Month High],"&lt;=0.05")/Table3[[#This Row],[Count]]</f>
        <v>0.33333333333333331</v>
      </c>
      <c r="P26" s="1">
        <f>COUNTIFS(Table2[Sub-Sector],Table3[[#This Row],[Sub-Sector]],Table2[% Away From 52W High],"&lt;=10")/Table3[[#This Row],[Count]]</f>
        <v>0.66666666666666663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0.66666666666666663</v>
      </c>
      <c r="S26" s="1">
        <f>COUNTIFS(Table2[Sub-Sector],Table3[[#This Row],[Sub-Sector]],Table2[% Price above 50 EMA],"&gt;=0")/Table3[[#This Row],[Count]]</f>
        <v>0.66666666666666663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0.33333333333333331</v>
      </c>
      <c r="V26" s="1">
        <f>COUNTIFS(Table2[Sub-Sector],Table3[[#This Row],[Sub-Sector]],Table2[Sharpe Ratio],"&gt;=0.10")/Table3[[#This Row],[Count]]</f>
        <v>0.33333333333333331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275.5</v>
      </c>
      <c r="X26">
        <f>_xlfn.RANK.AVG(Table3[[#This Row],[Score]],Table3[Score],1)</f>
        <v>19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6">
        <f>_xlfn.RANK.AVG(Table3[[#This Row],[Score 2 ]],Table3[[Score 2 ]],1)</f>
        <v>25</v>
      </c>
    </row>
    <row r="27" spans="1:26" x14ac:dyDescent="0.3">
      <c r="A27" t="s">
        <v>139</v>
      </c>
      <c r="B27">
        <f>COUNTIFS(Table2[Sub-Sector],Table3[[#This Row],[Sub-Sector]])</f>
        <v>8</v>
      </c>
      <c r="C27" s="1">
        <f>COUNTIFS(Table2[Sub-Sector],Table3[[#This Row],[Sub-Sector]],Table2[Uptrend],"Uptrend")/Table3[[#This Row],[Count]]</f>
        <v>0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0.125</v>
      </c>
      <c r="F27" s="1">
        <f>COUNTIFS(Table2[Sub-Sector],Table3[[#This Row],[Sub-Sector]],Table2[6M Return vs Nifty],"&gt;=10")/Table3[[#This Row],[Count]]</f>
        <v>0.125</v>
      </c>
      <c r="G27" s="1">
        <f>COUNTIFS(Table2[Sub-Sector],Table3[[#This Row],[Sub-Sector]],Table2[1Y Return vs Nifty],"&gt;=10")/Table3[[#This Row],[Count]]</f>
        <v>0.875</v>
      </c>
      <c r="H27" s="1">
        <f>COUNTIFS(Table2[Sub-Sector],Table3[[#This Row],[Sub-Sector]],Table2[RSI Exponential â€“ 14D],"&gt;=50")/Table3[[#This Row],[Count]]</f>
        <v>0.875</v>
      </c>
      <c r="I27" s="1">
        <f>COUNTIFS(Table2[Sub-Sector],Table3[[#This Row],[Sub-Sector]],Table2[Relative Volume],"&gt;=1")/Table3[[#This Row],[Count]]</f>
        <v>0.375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0.75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0.75</v>
      </c>
      <c r="N27" s="1">
        <f>COUNTIFS(Table2[Sub-Sector],Table3[[#This Row],[Sub-Sector]],Table2[% Away From Current Month Low],"&gt;=0.05")/Table3[[#This Row],[Count]]</f>
        <v>0.875</v>
      </c>
      <c r="O27" s="1">
        <f>COUNTIFS(Table2[Sub-Sector],Table3[[#This Row],[Sub-Sector]],Table2[% Away From Current Month High],"&lt;=0.05")/Table3[[#This Row],[Count]]</f>
        <v>0.25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0.75</v>
      </c>
      <c r="S27" s="1">
        <f>COUNTIFS(Table2[Sub-Sector],Table3[[#This Row],[Sub-Sector]],Table2[% Price above 50 EMA],"&gt;=0")/Table3[[#This Row],[Count]]</f>
        <v>0.375</v>
      </c>
      <c r="T27" s="1">
        <f>COUNTIFS(Table2[Sub-Sector],Table3[[#This Row],[Sub-Sector]],Table2[% Price above 200 EMA],"&gt;=0")/Table3[[#This Row],[Count]]</f>
        <v>0.75</v>
      </c>
      <c r="U27" s="1">
        <f>COUNTIFS(Table2[Sub-Sector],Table3[[#This Row],[Sub-Sector]],Table2[Rate of Change - Zone],"Positive")/Table3[[#This Row],[Count]]</f>
        <v>0.375</v>
      </c>
      <c r="V27" s="1">
        <f>COUNTIFS(Table2[Sub-Sector],Table3[[#This Row],[Sub-Sector]],Table2[Sharpe Ratio],"&gt;=0.10")/Table3[[#This Row],[Count]]</f>
        <v>0.75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27">
        <f>_xlfn.RANK.AVG(Table3[[#This Row],[Score]],Table3[Score],1)</f>
        <v>47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27">
        <f>_xlfn.RANK.AVG(Table3[[#This Row],[Score 2 ]],Table3[[Score 2 ]],1)</f>
        <v>26</v>
      </c>
    </row>
    <row r="28" spans="1:26" x14ac:dyDescent="0.3">
      <c r="A28" t="s">
        <v>1602</v>
      </c>
      <c r="B28">
        <f>COUNTIFS(Table2[Sub-Sector],Table3[[#This Row],[Sub-Sector]])</f>
        <v>2</v>
      </c>
      <c r="C28" s="1">
        <f>COUNTIFS(Table2[Sub-Sector],Table3[[#This Row],[Sub-Sector]],Table2[Uptrend],"Uptrend")/Table3[[#This Row],[Count]]</f>
        <v>0.5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</v>
      </c>
      <c r="H28" s="1">
        <f>COUNTIFS(Table2[Sub-Sector],Table3[[#This Row],[Sub-Sector]],Table2[RSI Exponential â€“ 14D],"&gt;=50")/Table3[[#This Row],[Count]]</f>
        <v>0</v>
      </c>
      <c r="I28" s="1">
        <f>COUNTIFS(Table2[Sub-Sector],Table3[[#This Row],[Sub-Sector]],Table2[Relative Volume],"&gt;=1")/Table3[[#This Row],[Count]]</f>
        <v>1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0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</v>
      </c>
      <c r="S28" s="1">
        <f>COUNTIFS(Table2[Sub-Sector],Table3[[#This Row],[Sub-Sector]],Table2[% Price above 50 EMA],"&gt;=0")/Table3[[#This Row],[Count]]</f>
        <v>0</v>
      </c>
      <c r="T28" s="1">
        <f>COUNTIFS(Table2[Sub-Sector],Table3[[#This Row],[Sub-Sector]],Table2[% Price above 200 EMA],"&gt;=0")/Table3[[#This Row],[Count]]</f>
        <v>0.5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28">
        <f>_xlfn.RANK.AVG(Table3[[#This Row],[Score]],Table3[Score],1)</f>
        <v>38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28">
        <f>_xlfn.RANK.AVG(Table3[[#This Row],[Score 2 ]],Table3[[Score 2 ]],1)</f>
        <v>27</v>
      </c>
    </row>
    <row r="29" spans="1:26" x14ac:dyDescent="0.3">
      <c r="A29" t="s">
        <v>72</v>
      </c>
      <c r="B29">
        <f>COUNTIFS(Table2[Sub-Sector],Table3[[#This Row],[Sub-Sector]])</f>
        <v>3</v>
      </c>
      <c r="C29" s="1">
        <f>COUNTIFS(Table2[Sub-Sector],Table3[[#This Row],[Sub-Sector]],Table2[Uptrend],"Uptrend")/Table3[[#This Row],[Count]]</f>
        <v>0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</v>
      </c>
      <c r="F29" s="1">
        <f>COUNTIFS(Table2[Sub-Sector],Table3[[#This Row],[Sub-Sector]],Table2[6M Return vs Nifty],"&gt;=10")/Table3[[#This Row],[Count]]</f>
        <v>0.33333333333333331</v>
      </c>
      <c r="G29" s="1">
        <f>COUNTIFS(Table2[Sub-Sector],Table3[[#This Row],[Sub-Sector]],Table2[1Y Return vs Nifty],"&gt;=10")/Table3[[#This Row],[Count]]</f>
        <v>0.66666666666666663</v>
      </c>
      <c r="H29" s="1">
        <f>COUNTIFS(Table2[Sub-Sector],Table3[[#This Row],[Sub-Sector]],Table2[RSI Exponential â€“ 14D],"&gt;=50")/Table3[[#This Row],[Count]]</f>
        <v>0.66666666666666663</v>
      </c>
      <c r="I29" s="1">
        <f>COUNTIFS(Table2[Sub-Sector],Table3[[#This Row],[Sub-Sector]],Table2[Relative Volume],"&gt;=1")/Table3[[#This Row],[Count]]</f>
        <v>0.33333333333333331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1</v>
      </c>
      <c r="O29" s="1">
        <f>COUNTIFS(Table2[Sub-Sector],Table3[[#This Row],[Sub-Sector]],Table2[% Away From Current Month High],"&lt;=0.05")/Table3[[#This Row],[Count]]</f>
        <v>0.33333333333333331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0.33333333333333331</v>
      </c>
      <c r="S29" s="1">
        <f>COUNTIFS(Table2[Sub-Sector],Table3[[#This Row],[Sub-Sector]],Table2[% Price above 50 EMA],"&gt;=0")/Table3[[#This Row],[Count]]</f>
        <v>0</v>
      </c>
      <c r="T29" s="1">
        <f>COUNTIFS(Table2[Sub-Sector],Table3[[#This Row],[Sub-Sector]],Table2[% Price above 200 EMA],"&gt;=0")/Table3[[#This Row],[Count]]</f>
        <v>0.33333333333333331</v>
      </c>
      <c r="U29" s="1">
        <f>COUNTIFS(Table2[Sub-Sector],Table3[[#This Row],[Sub-Sector]],Table2[Rate of Change - Zone],"Positive")/Table3[[#This Row],[Count]]</f>
        <v>0.33333333333333331</v>
      </c>
      <c r="V29" s="1">
        <f>COUNTIFS(Table2[Sub-Sector],Table3[[#This Row],[Sub-Sector]],Table2[Sharpe Ratio],"&gt;=0.10")/Table3[[#This Row],[Count]]</f>
        <v>0.33333333333333331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437.5</v>
      </c>
      <c r="X29">
        <f>_xlfn.RANK.AVG(Table3[[#This Row],[Score]],Table3[Score],1)</f>
        <v>62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9">
        <f>_xlfn.RANK.AVG(Table3[[#This Row],[Score 2 ]],Table3[[Score 2 ]],1)</f>
        <v>28</v>
      </c>
    </row>
    <row r="30" spans="1:26" x14ac:dyDescent="0.3">
      <c r="A30" t="s">
        <v>419</v>
      </c>
      <c r="B30">
        <f>COUNTIFS(Table2[Sub-Sector],Table3[[#This Row],[Sub-Sector]])</f>
        <v>6</v>
      </c>
      <c r="C30" s="1">
        <f>COUNTIFS(Table2[Sub-Sector],Table3[[#This Row],[Sub-Sector]],Table2[Uptrend],"Uptrend")/Table3[[#This Row],[Count]]</f>
        <v>0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</v>
      </c>
      <c r="F30" s="1">
        <f>COUNTIFS(Table2[Sub-Sector],Table3[[#This Row],[Sub-Sector]],Table2[6M Return vs Nifty],"&gt;=10")/Table3[[#This Row],[Count]]</f>
        <v>0.33333333333333331</v>
      </c>
      <c r="G30" s="1">
        <f>COUNTIFS(Table2[Sub-Sector],Table3[[#This Row],[Sub-Sector]],Table2[1Y Return vs Nifty],"&gt;=10")/Table3[[#This Row],[Count]]</f>
        <v>0.33333333333333331</v>
      </c>
      <c r="H30" s="1">
        <f>COUNTIFS(Table2[Sub-Sector],Table3[[#This Row],[Sub-Sector]],Table2[RSI Exponential â€“ 14D],"&gt;=50")/Table3[[#This Row],[Count]]</f>
        <v>0.66666666666666663</v>
      </c>
      <c r="I30" s="1">
        <f>COUNTIFS(Table2[Sub-Sector],Table3[[#This Row],[Sub-Sector]],Table2[Relative Volume],"&gt;=1")/Table3[[#This Row],[Count]]</f>
        <v>0.33333333333333331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0.66666666666666663</v>
      </c>
      <c r="O30" s="1">
        <f>COUNTIFS(Table2[Sub-Sector],Table3[[#This Row],[Sub-Sector]],Table2[% Away From Current Month High],"&lt;=0.05")/Table3[[#This Row],[Count]]</f>
        <v>0.66666666666666663</v>
      </c>
      <c r="P30" s="1">
        <f>COUNTIFS(Table2[Sub-Sector],Table3[[#This Row],[Sub-Sector]],Table2[% Away From 52W High],"&lt;=10")/Table3[[#This Row],[Count]]</f>
        <v>0.16666666666666666</v>
      </c>
      <c r="Q30" s="1">
        <f>COUNTIFS(Table2[Sub-Sector],Table3[[#This Row],[Sub-Sector]],Table2[% Away From 52W Low],"&gt;=10")/Table3[[#This Row],[Count]]</f>
        <v>0.83333333333333337</v>
      </c>
      <c r="R30" s="1">
        <f>COUNTIFS(Table2[Sub-Sector],Table3[[#This Row],[Sub-Sector]],Table2[% Price above 20 EMA],"&gt;=0")/Table3[[#This Row],[Count]]</f>
        <v>0.66666666666666663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0.5</v>
      </c>
      <c r="U30" s="1">
        <f>COUNTIFS(Table2[Sub-Sector],Table3[[#This Row],[Sub-Sector]],Table2[Rate of Change - Zone],"Positive")/Table3[[#This Row],[Count]]</f>
        <v>0.66666666666666663</v>
      </c>
      <c r="V30" s="1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30">
        <f>_xlfn.RANK.AVG(Table3[[#This Row],[Score]],Table3[Score],1)</f>
        <v>64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30">
        <f>_xlfn.RANK.AVG(Table3[[#This Row],[Score 2 ]],Table3[[Score 2 ]],1)</f>
        <v>29</v>
      </c>
    </row>
    <row r="31" spans="1:26" x14ac:dyDescent="0.3">
      <c r="A31" t="s">
        <v>94</v>
      </c>
      <c r="B31">
        <f>COUNTIFS(Table2[Sub-Sector],Table3[[#This Row],[Sub-Sector]])</f>
        <v>3</v>
      </c>
      <c r="C31" s="1">
        <f>COUNTIFS(Table2[Sub-Sector],Table3[[#This Row],[Sub-Sector]],Table2[Uptrend],"Uptrend")/Table3[[#This Row],[Count]]</f>
        <v>0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</v>
      </c>
      <c r="G31" s="1">
        <f>COUNTIFS(Table2[Sub-Sector],Table3[[#This Row],[Sub-Sector]],Table2[1Y Return vs Nifty],"&gt;=10")/Table3[[#This Row],[Count]]</f>
        <v>0.66666666666666663</v>
      </c>
      <c r="H31" s="1">
        <f>COUNTIFS(Table2[Sub-Sector],Table3[[#This Row],[Sub-Sector]],Table2[RSI Exponential â€“ 14D],"&gt;=50")/Table3[[#This Row],[Count]]</f>
        <v>0.33333333333333331</v>
      </c>
      <c r="I31" s="1">
        <f>COUNTIFS(Table2[Sub-Sector],Table3[[#This Row],[Sub-Sector]],Table2[Relative Volume],"&gt;=1")/Table3[[#This Row],[Count]]</f>
        <v>1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0.66666666666666663</v>
      </c>
      <c r="O31" s="1">
        <f>COUNTIFS(Table2[Sub-Sector],Table3[[#This Row],[Sub-Sector]],Table2[% Away From Current Month High],"&lt;=0.05")/Table3[[#This Row],[Count]]</f>
        <v>0.33333333333333331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0.33333333333333331</v>
      </c>
      <c r="S31" s="1">
        <f>COUNTIFS(Table2[Sub-Sector],Table3[[#This Row],[Sub-Sector]],Table2[% Price above 50 EMA],"&gt;=0")/Table3[[#This Row],[Count]]</f>
        <v>0</v>
      </c>
      <c r="T31" s="1">
        <f>COUNTIFS(Table2[Sub-Sector],Table3[[#This Row],[Sub-Sector]],Table2[% Price above 200 EMA],"&gt;=0")/Table3[[#This Row],[Count]]</f>
        <v>0</v>
      </c>
      <c r="U31" s="1">
        <f>COUNTIFS(Table2[Sub-Sector],Table3[[#This Row],[Sub-Sector]],Table2[Rate of Change - Zone],"Positive")/Table3[[#This Row],[Count]]</f>
        <v>0.33333333333333331</v>
      </c>
      <c r="V31" s="1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31">
        <f>_xlfn.RANK.AVG(Table3[[#This Row],[Score]],Table3[Score],1)</f>
        <v>66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1">
        <f>_xlfn.RANK.AVG(Table3[[#This Row],[Score 2 ]],Table3[[Score 2 ]],1)</f>
        <v>30</v>
      </c>
    </row>
    <row r="32" spans="1:26" x14ac:dyDescent="0.3">
      <c r="A32" t="s">
        <v>114</v>
      </c>
      <c r="B32">
        <f>COUNTIFS(Table2[Sub-Sector],Table3[[#This Row],[Sub-Sector]])</f>
        <v>2</v>
      </c>
      <c r="C32" s="1">
        <f>COUNTIFS(Table2[Sub-Sector],Table3[[#This Row],[Sub-Sector]],Table2[Uptrend],"Uptrend")/Table3[[#This Row],[Count]]</f>
        <v>0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0.5</v>
      </c>
      <c r="I32" s="1">
        <f>COUNTIFS(Table2[Sub-Sector],Table3[[#This Row],[Sub-Sector]],Table2[Relative Volume],"&gt;=1")/Table3[[#This Row],[Count]]</f>
        <v>1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0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0.5</v>
      </c>
      <c r="R32" s="1">
        <f>COUNTIFS(Table2[Sub-Sector],Table3[[#This Row],[Sub-Sector]],Table2[% Price above 20 EMA],"&gt;=0")/Table3[[#This Row],[Count]]</f>
        <v>0</v>
      </c>
      <c r="S32" s="1">
        <f>COUNTIFS(Table2[Sub-Sector],Table3[[#This Row],[Sub-Sector]],Table2[% Price above 50 EMA],"&gt;=0")/Table3[[#This Row],[Count]]</f>
        <v>0</v>
      </c>
      <c r="T32" s="1">
        <f>COUNTIFS(Table2[Sub-Sector],Table3[[#This Row],[Sub-Sector]],Table2[% Price above 200 EMA],"&gt;=0")/Table3[[#This Row],[Count]]</f>
        <v>0.5</v>
      </c>
      <c r="U32" s="1">
        <f>COUNTIFS(Table2[Sub-Sector],Table3[[#This Row],[Sub-Sector]],Table2[Rate of Change - Zone],"Positive")/Table3[[#This Row],[Count]]</f>
        <v>0</v>
      </c>
      <c r="V32" s="1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32">
        <f>_xlfn.RANK.AVG(Table3[[#This Row],[Score]],Table3[Score],1)</f>
        <v>67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2">
        <f>_xlfn.RANK.AVG(Table3[[#This Row],[Score 2 ]],Table3[[Score 2 ]],1)</f>
        <v>31</v>
      </c>
    </row>
    <row r="33" spans="1:26" x14ac:dyDescent="0.3">
      <c r="A33" t="s">
        <v>257</v>
      </c>
      <c r="B33">
        <f>COUNTIFS(Table2[Sub-Sector],Table3[[#This Row],[Sub-Sector]])</f>
        <v>26</v>
      </c>
      <c r="C33" s="1">
        <f>COUNTIFS(Table2[Sub-Sector],Table3[[#This Row],[Sub-Sector]],Table2[Uptrend],"Uptrend")/Table3[[#This Row],[Count]]</f>
        <v>0.19230769230769232</v>
      </c>
      <c r="D33" s="1">
        <f>COUNTIFS(Table2[Sub-Sector],Table3[[#This Row],[Sub-Sector]],Table2[1W Return vs Nifty],"&gt;=5")/Table3[[#This Row],[Count]]</f>
        <v>7.6923076923076927E-2</v>
      </c>
      <c r="E33" s="1">
        <f>COUNTIFS(Table2[Sub-Sector],Table3[[#This Row],[Sub-Sector]],Table2[1M Return vs Nifty],"&gt;=5")/Table3[[#This Row],[Count]]</f>
        <v>0.15384615384615385</v>
      </c>
      <c r="F33" s="1">
        <f>COUNTIFS(Table2[Sub-Sector],Table3[[#This Row],[Sub-Sector]],Table2[6M Return vs Nifty],"&gt;=10")/Table3[[#This Row],[Count]]</f>
        <v>0.19230769230769232</v>
      </c>
      <c r="G33" s="1">
        <f>COUNTIFS(Table2[Sub-Sector],Table3[[#This Row],[Sub-Sector]],Table2[1Y Return vs Nifty],"&gt;=10")/Table3[[#This Row],[Count]]</f>
        <v>0.34615384615384615</v>
      </c>
      <c r="H33" s="1">
        <f>COUNTIFS(Table2[Sub-Sector],Table3[[#This Row],[Sub-Sector]],Table2[RSI Exponential â€“ 14D],"&gt;=50")/Table3[[#This Row],[Count]]</f>
        <v>0.38461538461538464</v>
      </c>
      <c r="I33" s="1">
        <f>COUNTIFS(Table2[Sub-Sector],Table3[[#This Row],[Sub-Sector]],Table2[Relative Volume],"&gt;=1")/Table3[[#This Row],[Count]]</f>
        <v>0.57692307692307687</v>
      </c>
      <c r="J33" s="1">
        <f>COUNTIFS(Table2[Sub-Sector],Table3[[#This Row],[Sub-Sector]],Table2[% Away From Day Low],"&gt;=0.05")/Table3[[#This Row],[Count]]</f>
        <v>7.6923076923076927E-2</v>
      </c>
      <c r="K33" s="1">
        <f>COUNTIFS(Table2[Sub-Sector],Table3[[#This Row],[Sub-Sector]],Table2[% Away From Day High],"&lt;=0.05")/Table3[[#This Row],[Count]]</f>
        <v>0.96153846153846156</v>
      </c>
      <c r="L33" s="1">
        <f>COUNTIFS(Table2[Sub-Sector],Table3[[#This Row],[Sub-Sector]],Table2[% Away From Current Week Low],"&gt;=0.05")/Table3[[#This Row],[Count]]</f>
        <v>7.6923076923076927E-2</v>
      </c>
      <c r="M33" s="1">
        <f>COUNTIFS(Table2[Sub-Sector],Table3[[#This Row],[Sub-Sector]],Table2[% Away From Current Week High],"&lt;=0.05")/Table3[[#This Row],[Count]]</f>
        <v>0.96153846153846156</v>
      </c>
      <c r="N33" s="1">
        <f>COUNTIFS(Table2[Sub-Sector],Table3[[#This Row],[Sub-Sector]],Table2[% Away From Current Month Low],"&gt;=0.05")/Table3[[#This Row],[Count]]</f>
        <v>0.53846153846153844</v>
      </c>
      <c r="O33" s="1">
        <f>COUNTIFS(Table2[Sub-Sector],Table3[[#This Row],[Sub-Sector]],Table2[% Away From Current Month High],"&lt;=0.05")/Table3[[#This Row],[Count]]</f>
        <v>0.26923076923076922</v>
      </c>
      <c r="P33" s="1">
        <f>COUNTIFS(Table2[Sub-Sector],Table3[[#This Row],[Sub-Sector]],Table2[% Away From 52W High],"&lt;=10")/Table3[[#This Row],[Count]]</f>
        <v>7.6923076923076927E-2</v>
      </c>
      <c r="Q33" s="1">
        <f>COUNTIFS(Table2[Sub-Sector],Table3[[#This Row],[Sub-Sector]],Table2[% Away From 52W Low],"&gt;=10")/Table3[[#This Row],[Count]]</f>
        <v>0.88461538461538458</v>
      </c>
      <c r="R33" s="1">
        <f>COUNTIFS(Table2[Sub-Sector],Table3[[#This Row],[Sub-Sector]],Table2[% Price above 20 EMA],"&gt;=0")/Table3[[#This Row],[Count]]</f>
        <v>0.34615384615384615</v>
      </c>
      <c r="S33" s="1">
        <f>COUNTIFS(Table2[Sub-Sector],Table3[[#This Row],[Sub-Sector]],Table2[% Price above 50 EMA],"&gt;=0")/Table3[[#This Row],[Count]]</f>
        <v>0.23076923076923078</v>
      </c>
      <c r="T33" s="1">
        <f>COUNTIFS(Table2[Sub-Sector],Table3[[#This Row],[Sub-Sector]],Table2[% Price above 200 EMA],"&gt;=0")/Table3[[#This Row],[Count]]</f>
        <v>0.42307692307692307</v>
      </c>
      <c r="U33" s="1">
        <f>COUNTIFS(Table2[Sub-Sector],Table3[[#This Row],[Sub-Sector]],Table2[Rate of Change - Zone],"Positive")/Table3[[#This Row],[Count]]</f>
        <v>0.42307692307692307</v>
      </c>
      <c r="V33" s="1">
        <f>COUNTIFS(Table2[Sub-Sector],Table3[[#This Row],[Sub-Sector]],Table2[Sharpe Ratio],"&gt;=0.10")/Table3[[#This Row],[Count]]</f>
        <v>0.38461538461538464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299.5</v>
      </c>
      <c r="X33">
        <f>_xlfn.RANK.AVG(Table3[[#This Row],[Score]],Table3[Score],1)</f>
        <v>22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33">
        <f>_xlfn.RANK.AVG(Table3[[#This Row],[Score 2 ]],Table3[[Score 2 ]],1)</f>
        <v>32</v>
      </c>
    </row>
    <row r="34" spans="1:26" x14ac:dyDescent="0.3">
      <c r="A34" t="s">
        <v>438</v>
      </c>
      <c r="B34">
        <f>COUNTIFS(Table2[Sub-Sector],Table3[[#This Row],[Sub-Sector]])</f>
        <v>10</v>
      </c>
      <c r="C34" s="1">
        <f>COUNTIFS(Table2[Sub-Sector],Table3[[#This Row],[Sub-Sector]],Table2[Uptrend],"Uptrend")/Table3[[#This Row],[Count]]</f>
        <v>0.2</v>
      </c>
      <c r="D34" s="1">
        <f>COUNTIFS(Table2[Sub-Sector],Table3[[#This Row],[Sub-Sector]],Table2[1W Return vs Nifty],"&gt;=5")/Table3[[#This Row],[Count]]</f>
        <v>0.1</v>
      </c>
      <c r="E34" s="1">
        <f>COUNTIFS(Table2[Sub-Sector],Table3[[#This Row],[Sub-Sector]],Table2[1M Return vs Nifty],"&gt;=5")/Table3[[#This Row],[Count]]</f>
        <v>0.3</v>
      </c>
      <c r="F34" s="1">
        <f>COUNTIFS(Table2[Sub-Sector],Table3[[#This Row],[Sub-Sector]],Table2[6M Return vs Nifty],"&gt;=10")/Table3[[#This Row],[Count]]</f>
        <v>0.4</v>
      </c>
      <c r="G34" s="1">
        <f>COUNTIFS(Table2[Sub-Sector],Table3[[#This Row],[Sub-Sector]],Table2[1Y Return vs Nifty],"&gt;=10")/Table3[[#This Row],[Count]]</f>
        <v>0.3</v>
      </c>
      <c r="H34" s="1">
        <f>COUNTIFS(Table2[Sub-Sector],Table3[[#This Row],[Sub-Sector]],Table2[RSI Exponential â€“ 14D],"&gt;=50")/Table3[[#This Row],[Count]]</f>
        <v>0.6</v>
      </c>
      <c r="I34" s="1">
        <f>COUNTIFS(Table2[Sub-Sector],Table3[[#This Row],[Sub-Sector]],Table2[Relative Volume],"&gt;=1")/Table3[[#This Row],[Count]]</f>
        <v>0.3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0.7</v>
      </c>
      <c r="O34" s="1">
        <f>COUNTIFS(Table2[Sub-Sector],Table3[[#This Row],[Sub-Sector]],Table2[% Away From Current Month High],"&lt;=0.05")/Table3[[#This Row],[Count]]</f>
        <v>0.5</v>
      </c>
      <c r="P34" s="1">
        <f>COUNTIFS(Table2[Sub-Sector],Table3[[#This Row],[Sub-Sector]],Table2[% Away From 52W High],"&lt;=10")/Table3[[#This Row],[Count]]</f>
        <v>0.2</v>
      </c>
      <c r="Q34" s="1">
        <f>COUNTIFS(Table2[Sub-Sector],Table3[[#This Row],[Sub-Sector]],Table2[% Away From 52W Low],"&gt;=10")/Table3[[#This Row],[Count]]</f>
        <v>0.9</v>
      </c>
      <c r="R34" s="1">
        <f>COUNTIFS(Table2[Sub-Sector],Table3[[#This Row],[Sub-Sector]],Table2[% Price above 20 EMA],"&gt;=0")/Table3[[#This Row],[Count]]</f>
        <v>0.6</v>
      </c>
      <c r="S34" s="1">
        <f>COUNTIFS(Table2[Sub-Sector],Table3[[#This Row],[Sub-Sector]],Table2[% Price above 50 EMA],"&gt;=0")/Table3[[#This Row],[Count]]</f>
        <v>0.5</v>
      </c>
      <c r="T34" s="1">
        <f>COUNTIFS(Table2[Sub-Sector],Table3[[#This Row],[Sub-Sector]],Table2[% Price above 200 EMA],"&gt;=0")/Table3[[#This Row],[Count]]</f>
        <v>0.6</v>
      </c>
      <c r="U34" s="1">
        <f>COUNTIFS(Table2[Sub-Sector],Table3[[#This Row],[Sub-Sector]],Table2[Rate of Change - Zone],"Positive")/Table3[[#This Row],[Count]]</f>
        <v>0.6</v>
      </c>
      <c r="V34" s="1">
        <f>COUNTIFS(Table2[Sub-Sector],Table3[[#This Row],[Sub-Sector]],Table2[Sharpe Ratio],"&gt;=0.10")/Table3[[#This Row],[Count]]</f>
        <v>0.4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279.5</v>
      </c>
      <c r="X34">
        <f>_xlfn.RANK.AVG(Table3[[#This Row],[Score]],Table3[Score],1)</f>
        <v>21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4">
        <f>_xlfn.RANK.AVG(Table3[[#This Row],[Score 2 ]],Table3[[Score 2 ]],1)</f>
        <v>33.5</v>
      </c>
    </row>
    <row r="35" spans="1:26" x14ac:dyDescent="0.3">
      <c r="A35" t="s">
        <v>1322</v>
      </c>
      <c r="B35">
        <f>COUNTIFS(Table2[Sub-Sector],Table3[[#This Row],[Sub-Sector]])</f>
        <v>2</v>
      </c>
      <c r="C35" s="1">
        <f>COUNTIFS(Table2[Sub-Sector],Table3[[#This Row],[Sub-Sector]],Table2[Uptrend],"Uptrend")/Table3[[#This Row],[Count]]</f>
        <v>1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1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0.5</v>
      </c>
      <c r="I35" s="1">
        <f>COUNTIFS(Table2[Sub-Sector],Table3[[#This Row],[Sub-Sector]],Table2[Relative Volume],"&gt;=1")/Table3[[#This Row],[Count]]</f>
        <v>0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0.5</v>
      </c>
      <c r="O35" s="1">
        <f>COUNTIFS(Table2[Sub-Sector],Table3[[#This Row],[Sub-Sector]],Table2[% Away From Current Month High],"&lt;=0.05")/Table3[[#This Row],[Count]]</f>
        <v>0.5</v>
      </c>
      <c r="P35" s="1">
        <f>COUNTIFS(Table2[Sub-Sector],Table3[[#This Row],[Sub-Sector]],Table2[% Away From 52W High],"&lt;=10")/Table3[[#This Row],[Count]]</f>
        <v>0.5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0.5</v>
      </c>
      <c r="S35" s="1">
        <f>COUNTIFS(Table2[Sub-Sector],Table3[[#This Row],[Sub-Sector]],Table2[% Price above 50 EMA],"&gt;=0")/Table3[[#This Row],[Count]]</f>
        <v>0.5</v>
      </c>
      <c r="T35" s="1">
        <f>COUNTIFS(Table2[Sub-Sector],Table3[[#This Row],[Sub-Sector]],Table2[% Price above 200 EMA],"&gt;=0")/Table3[[#This Row],[Count]]</f>
        <v>1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35">
        <f>_xlfn.RANK.AVG(Table3[[#This Row],[Score]],Table3[Score],1)</f>
        <v>39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5">
        <f>_xlfn.RANK.AVG(Table3[[#This Row],[Score 2 ]],Table3[[Score 2 ]],1)</f>
        <v>33.5</v>
      </c>
    </row>
    <row r="36" spans="1:26" x14ac:dyDescent="0.3">
      <c r="A36" t="s">
        <v>57</v>
      </c>
      <c r="B36">
        <f>COUNTIFS(Table2[Sub-Sector],Table3[[#This Row],[Sub-Sector]])</f>
        <v>4</v>
      </c>
      <c r="C36" s="1">
        <f>COUNTIFS(Table2[Sub-Sector],Table3[[#This Row],[Sub-Sector]],Table2[Uptrend],"Uptrend")/Table3[[#This Row],[Count]]</f>
        <v>0.25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0.25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0.5</v>
      </c>
      <c r="O36" s="1">
        <f>COUNTIFS(Table2[Sub-Sector],Table3[[#This Row],[Sub-Sector]],Table2[% Away From Current Month High],"&lt;=0.05")/Table3[[#This Row],[Count]]</f>
        <v>0.5</v>
      </c>
      <c r="P36" s="1">
        <f>COUNTIFS(Table2[Sub-Sector],Table3[[#This Row],[Sub-Sector]],Table2[% Away From 52W High],"&lt;=10")/Table3[[#This Row],[Count]]</f>
        <v>0.25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0.5</v>
      </c>
      <c r="S36" s="1">
        <f>COUNTIFS(Table2[Sub-Sector],Table3[[#This Row],[Sub-Sector]],Table2[% Price above 50 EMA],"&gt;=0")/Table3[[#This Row],[Count]]</f>
        <v>0.25</v>
      </c>
      <c r="T36" s="1">
        <f>COUNTIFS(Table2[Sub-Sector],Table3[[#This Row],[Sub-Sector]],Table2[% Price above 200 EMA],"&gt;=0")/Table3[[#This Row],[Count]]</f>
        <v>0.25</v>
      </c>
      <c r="U36" s="1">
        <f>COUNTIFS(Table2[Sub-Sector],Table3[[#This Row],[Sub-Sector]],Table2[Rate of Change - Zone],"Positive")/Table3[[#This Row],[Count]]</f>
        <v>0.25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36">
        <f>_xlfn.RANK.AVG(Table3[[#This Row],[Score]],Table3[Score],1)</f>
        <v>26.5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36">
        <f>_xlfn.RANK.AVG(Table3[[#This Row],[Score 2 ]],Table3[[Score 2 ]],1)</f>
        <v>35.5</v>
      </c>
    </row>
    <row r="37" spans="1:26" x14ac:dyDescent="0.3">
      <c r="A37" t="s">
        <v>672</v>
      </c>
      <c r="B37">
        <f>COUNTIFS(Table2[Sub-Sector],Table3[[#This Row],[Sub-Sector]])</f>
        <v>4</v>
      </c>
      <c r="C37" s="1">
        <f>COUNTIFS(Table2[Sub-Sector],Table3[[#This Row],[Sub-Sector]],Table2[Uptrend],"Uptrend")/Table3[[#This Row],[Count]]</f>
        <v>0.25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0.5</v>
      </c>
      <c r="F37" s="1">
        <f>COUNTIFS(Table2[Sub-Sector],Table3[[#This Row],[Sub-Sector]],Table2[6M Return vs Nifty],"&gt;=10")/Table3[[#This Row],[Count]]</f>
        <v>0.25</v>
      </c>
      <c r="G37" s="1">
        <f>COUNTIFS(Table2[Sub-Sector],Table3[[#This Row],[Sub-Sector]],Table2[1Y Return vs Nifty],"&gt;=10")/Table3[[#This Row],[Count]]</f>
        <v>0.5</v>
      </c>
      <c r="H37" s="1">
        <f>COUNTIFS(Table2[Sub-Sector],Table3[[#This Row],[Sub-Sector]],Table2[RSI Exponential â€“ 14D],"&gt;=50")/Table3[[#This Row],[Count]]</f>
        <v>0.75</v>
      </c>
      <c r="I37" s="1">
        <f>COUNTIFS(Table2[Sub-Sector],Table3[[#This Row],[Sub-Sector]],Table2[Relative Volume],"&gt;=1")/Table3[[#This Row],[Count]]</f>
        <v>0.5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0.5</v>
      </c>
      <c r="O37" s="1">
        <f>COUNTIFS(Table2[Sub-Sector],Table3[[#This Row],[Sub-Sector]],Table2[% Away From Current Month High],"&lt;=0.05")/Table3[[#This Row],[Count]]</f>
        <v>0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0.75</v>
      </c>
      <c r="R37" s="1">
        <f>COUNTIFS(Table2[Sub-Sector],Table3[[#This Row],[Sub-Sector]],Table2[% Price above 20 EMA],"&gt;=0")/Table3[[#This Row],[Count]]</f>
        <v>0.5</v>
      </c>
      <c r="S37" s="1">
        <f>COUNTIFS(Table2[Sub-Sector],Table3[[#This Row],[Sub-Sector]],Table2[% Price above 50 EMA],"&gt;=0")/Table3[[#This Row],[Count]]</f>
        <v>0.5</v>
      </c>
      <c r="T37" s="1">
        <f>COUNTIFS(Table2[Sub-Sector],Table3[[#This Row],[Sub-Sector]],Table2[% Price above 200 EMA],"&gt;=0")/Table3[[#This Row],[Count]]</f>
        <v>0.75</v>
      </c>
      <c r="U37" s="1">
        <f>COUNTIFS(Table2[Sub-Sector],Table3[[#This Row],[Sub-Sector]],Table2[Rate of Change - Zone],"Positive")/Table3[[#This Row],[Count]]</f>
        <v>0.25</v>
      </c>
      <c r="V37" s="1">
        <f>COUNTIFS(Table2[Sub-Sector],Table3[[#This Row],[Sub-Sector]],Table2[Sharpe Ratio],"&gt;=0.10")/Table3[[#This Row],[Count]]</f>
        <v>0.25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37">
        <f>_xlfn.RANK.AVG(Table3[[#This Row],[Score]],Table3[Score],1)</f>
        <v>26.5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37">
        <f>_xlfn.RANK.AVG(Table3[[#This Row],[Score 2 ]],Table3[[Score 2 ]],1)</f>
        <v>35.5</v>
      </c>
    </row>
    <row r="38" spans="1:26" x14ac:dyDescent="0.3">
      <c r="A38" t="s">
        <v>46</v>
      </c>
      <c r="B38">
        <f>COUNTIFS(Table2[Sub-Sector],Table3[[#This Row],[Sub-Sector]])</f>
        <v>26</v>
      </c>
      <c r="C38" s="1">
        <f>COUNTIFS(Table2[Sub-Sector],Table3[[#This Row],[Sub-Sector]],Table2[Uptrend],"Uptrend")/Table3[[#This Row],[Count]]</f>
        <v>7.6923076923076927E-2</v>
      </c>
      <c r="D38" s="1">
        <f>COUNTIFS(Table2[Sub-Sector],Table3[[#This Row],[Sub-Sector]],Table2[1W Return vs Nifty],"&gt;=5")/Table3[[#This Row],[Count]]</f>
        <v>3.8461538461538464E-2</v>
      </c>
      <c r="E38" s="1">
        <f>COUNTIFS(Table2[Sub-Sector],Table3[[#This Row],[Sub-Sector]],Table2[1M Return vs Nifty],"&gt;=5")/Table3[[#This Row],[Count]]</f>
        <v>0.11538461538461539</v>
      </c>
      <c r="F38" s="1">
        <f>COUNTIFS(Table2[Sub-Sector],Table3[[#This Row],[Sub-Sector]],Table2[6M Return vs Nifty],"&gt;=10")/Table3[[#This Row],[Count]]</f>
        <v>0.26923076923076922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0.61538461538461542</v>
      </c>
      <c r="I38" s="1">
        <f>COUNTIFS(Table2[Sub-Sector],Table3[[#This Row],[Sub-Sector]],Table2[Relative Volume],"&gt;=1")/Table3[[#This Row],[Count]]</f>
        <v>0.30769230769230771</v>
      </c>
      <c r="J38" s="1">
        <f>COUNTIFS(Table2[Sub-Sector],Table3[[#This Row],[Sub-Sector]],Table2[% Away From Day Low],"&gt;=0.05")/Table3[[#This Row],[Count]]</f>
        <v>3.8461538461538464E-2</v>
      </c>
      <c r="K38" s="1">
        <f>COUNTIFS(Table2[Sub-Sector],Table3[[#This Row],[Sub-Sector]],Table2[% Away From Day High],"&lt;=0.05")/Table3[[#This Row],[Count]]</f>
        <v>0.92307692307692313</v>
      </c>
      <c r="L38" s="1">
        <f>COUNTIFS(Table2[Sub-Sector],Table3[[#This Row],[Sub-Sector]],Table2[% Away From Current Week Low],"&gt;=0.05")/Table3[[#This Row],[Count]]</f>
        <v>3.8461538461538464E-2</v>
      </c>
      <c r="M38" s="1">
        <f>COUNTIFS(Table2[Sub-Sector],Table3[[#This Row],[Sub-Sector]],Table2[% Away From Current Week High],"&lt;=0.05")/Table3[[#This Row],[Count]]</f>
        <v>0.92307692307692313</v>
      </c>
      <c r="N38" s="1">
        <f>COUNTIFS(Table2[Sub-Sector],Table3[[#This Row],[Sub-Sector]],Table2[% Away From Current Month Low],"&gt;=0.05")/Table3[[#This Row],[Count]]</f>
        <v>0.73076923076923073</v>
      </c>
      <c r="O38" s="1">
        <f>COUNTIFS(Table2[Sub-Sector],Table3[[#This Row],[Sub-Sector]],Table2[% Away From Current Month High],"&lt;=0.05")/Table3[[#This Row],[Count]]</f>
        <v>0.38461538461538464</v>
      </c>
      <c r="P38" s="1">
        <f>COUNTIFS(Table2[Sub-Sector],Table3[[#This Row],[Sub-Sector]],Table2[% Away From 52W High],"&lt;=10")/Table3[[#This Row],[Count]]</f>
        <v>0.11538461538461539</v>
      </c>
      <c r="Q38" s="1">
        <f>COUNTIFS(Table2[Sub-Sector],Table3[[#This Row],[Sub-Sector]],Table2[% Away From 52W Low],"&gt;=10")/Table3[[#This Row],[Count]]</f>
        <v>0.96153846153846156</v>
      </c>
      <c r="R38" s="1">
        <f>COUNTIFS(Table2[Sub-Sector],Table3[[#This Row],[Sub-Sector]],Table2[% Price above 20 EMA],"&gt;=0")/Table3[[#This Row],[Count]]</f>
        <v>0.5</v>
      </c>
      <c r="S38" s="1">
        <f>COUNTIFS(Table2[Sub-Sector],Table3[[#This Row],[Sub-Sector]],Table2[% Price above 50 EMA],"&gt;=0")/Table3[[#This Row],[Count]]</f>
        <v>0.30769230769230771</v>
      </c>
      <c r="T38" s="1">
        <f>COUNTIFS(Table2[Sub-Sector],Table3[[#This Row],[Sub-Sector]],Table2[% Price above 200 EMA],"&gt;=0")/Table3[[#This Row],[Count]]</f>
        <v>0.46153846153846156</v>
      </c>
      <c r="U38" s="1">
        <f>COUNTIFS(Table2[Sub-Sector],Table3[[#This Row],[Sub-Sector]],Table2[Rate of Change - Zone],"Positive")/Table3[[#This Row],[Count]]</f>
        <v>0.42307692307692307</v>
      </c>
      <c r="V38" s="1">
        <f>COUNTIFS(Table2[Sub-Sector],Table3[[#This Row],[Sub-Sector]],Table2[Sharpe Ratio],"&gt;=0.10")/Table3[[#This Row],[Count]]</f>
        <v>0.46153846153846156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38">
        <f>_xlfn.RANK.AVG(Table3[[#This Row],[Score]],Table3[Score],1)</f>
        <v>28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38">
        <f>_xlfn.RANK.AVG(Table3[[#This Row],[Score 2 ]],Table3[[Score 2 ]],1)</f>
        <v>37</v>
      </c>
    </row>
    <row r="39" spans="1:26" x14ac:dyDescent="0.3">
      <c r="A39" t="s">
        <v>241</v>
      </c>
      <c r="B39">
        <f>COUNTIFS(Table2[Sub-Sector],Table3[[#This Row],[Sub-Sector]])</f>
        <v>12</v>
      </c>
      <c r="C39" s="1">
        <f>COUNTIFS(Table2[Sub-Sector],Table3[[#This Row],[Sub-Sector]],Table2[Uptrend],"Uptrend")/Table3[[#This Row],[Count]]</f>
        <v>0.25</v>
      </c>
      <c r="D39" s="1">
        <f>COUNTIFS(Table2[Sub-Sector],Table3[[#This Row],[Sub-Sector]],Table2[1W Return vs Nifty],"&gt;=5")/Table3[[#This Row],[Count]]</f>
        <v>8.3333333333333329E-2</v>
      </c>
      <c r="E39" s="1">
        <f>COUNTIFS(Table2[Sub-Sector],Table3[[#This Row],[Sub-Sector]],Table2[1M Return vs Nifty],"&gt;=5")/Table3[[#This Row],[Count]]</f>
        <v>8.3333333333333329E-2</v>
      </c>
      <c r="F39" s="1">
        <f>COUNTIFS(Table2[Sub-Sector],Table3[[#This Row],[Sub-Sector]],Table2[6M Return vs Nifty],"&gt;=10")/Table3[[#This Row],[Count]]</f>
        <v>0.41666666666666669</v>
      </c>
      <c r="G39" s="1">
        <f>COUNTIFS(Table2[Sub-Sector],Table3[[#This Row],[Sub-Sector]],Table2[1Y Return vs Nifty],"&gt;=10")/Table3[[#This Row],[Count]]</f>
        <v>0.25</v>
      </c>
      <c r="H39" s="1">
        <f>COUNTIFS(Table2[Sub-Sector],Table3[[#This Row],[Sub-Sector]],Table2[RSI Exponential â€“ 14D],"&gt;=50")/Table3[[#This Row],[Count]]</f>
        <v>0.5</v>
      </c>
      <c r="I39" s="1">
        <f>COUNTIFS(Table2[Sub-Sector],Table3[[#This Row],[Sub-Sector]],Table2[Relative Volume],"&gt;=1")/Table3[[#This Row],[Count]]</f>
        <v>0.41666666666666669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0.75</v>
      </c>
      <c r="O39" s="1">
        <f>COUNTIFS(Table2[Sub-Sector],Table3[[#This Row],[Sub-Sector]],Table2[% Away From Current Month High],"&lt;=0.05")/Table3[[#This Row],[Count]]</f>
        <v>0.41666666666666669</v>
      </c>
      <c r="P39" s="1">
        <f>COUNTIFS(Table2[Sub-Sector],Table3[[#This Row],[Sub-Sector]],Table2[% Away From 52W High],"&lt;=10")/Table3[[#This Row],[Count]]</f>
        <v>0.33333333333333331</v>
      </c>
      <c r="Q39" s="1">
        <f>COUNTIFS(Table2[Sub-Sector],Table3[[#This Row],[Sub-Sector]],Table2[% Away From 52W Low],"&gt;=10")/Table3[[#This Row],[Count]]</f>
        <v>0.66666666666666663</v>
      </c>
      <c r="R39" s="1">
        <f>COUNTIFS(Table2[Sub-Sector],Table3[[#This Row],[Sub-Sector]],Table2[% Price above 20 EMA],"&gt;=0")/Table3[[#This Row],[Count]]</f>
        <v>0.41666666666666669</v>
      </c>
      <c r="S39" s="1">
        <f>COUNTIFS(Table2[Sub-Sector],Table3[[#This Row],[Sub-Sector]],Table2[% Price above 50 EMA],"&gt;=0")/Table3[[#This Row],[Count]]</f>
        <v>0.33333333333333331</v>
      </c>
      <c r="T39" s="1">
        <f>COUNTIFS(Table2[Sub-Sector],Table3[[#This Row],[Sub-Sector]],Table2[% Price above 200 EMA],"&gt;=0")/Table3[[#This Row],[Count]]</f>
        <v>0.41666666666666669</v>
      </c>
      <c r="U39" s="1">
        <f>COUNTIFS(Table2[Sub-Sector],Table3[[#This Row],[Sub-Sector]],Table2[Rate of Change - Zone],"Positive")/Table3[[#This Row],[Count]]</f>
        <v>0.33333333333333331</v>
      </c>
      <c r="V39" s="1">
        <f>COUNTIFS(Table2[Sub-Sector],Table3[[#This Row],[Sub-Sector]],Table2[Sharpe Ratio],"&gt;=0.10")/Table3[[#This Row],[Count]]</f>
        <v>0.33333333333333331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307.5</v>
      </c>
      <c r="X39">
        <f>_xlfn.RANK.AVG(Table3[[#This Row],[Score]],Table3[Score],1)</f>
        <v>23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39">
        <f>_xlfn.RANK.AVG(Table3[[#This Row],[Score 2 ]],Table3[[Score 2 ]],1)</f>
        <v>38</v>
      </c>
    </row>
    <row r="40" spans="1:26" x14ac:dyDescent="0.3">
      <c r="A40" t="s">
        <v>21</v>
      </c>
      <c r="B40">
        <f>COUNTIFS(Table2[Sub-Sector],Table3[[#This Row],[Sub-Sector]])</f>
        <v>21</v>
      </c>
      <c r="C40" s="1">
        <f>COUNTIFS(Table2[Sub-Sector],Table3[[#This Row],[Sub-Sector]],Table2[Uptrend],"Uptrend")/Table3[[#This Row],[Count]]</f>
        <v>0.33333333333333331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0.19047619047619047</v>
      </c>
      <c r="F40" s="1">
        <f>COUNTIFS(Table2[Sub-Sector],Table3[[#This Row],[Sub-Sector]],Table2[6M Return vs Nifty],"&gt;=10")/Table3[[#This Row],[Count]]</f>
        <v>0.47619047619047616</v>
      </c>
      <c r="G40" s="1">
        <f>COUNTIFS(Table2[Sub-Sector],Table3[[#This Row],[Sub-Sector]],Table2[1Y Return vs Nifty],"&gt;=10")/Table3[[#This Row],[Count]]</f>
        <v>0.42857142857142855</v>
      </c>
      <c r="H40" s="1">
        <f>COUNTIFS(Table2[Sub-Sector],Table3[[#This Row],[Sub-Sector]],Table2[RSI Exponential â€“ 14D],"&gt;=50")/Table3[[#This Row],[Count]]</f>
        <v>0.61904761904761907</v>
      </c>
      <c r="I40" s="1">
        <f>COUNTIFS(Table2[Sub-Sector],Table3[[#This Row],[Sub-Sector]],Table2[Relative Volume],"&gt;=1")/Table3[[#This Row],[Count]]</f>
        <v>0.14285714285714285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0.66666666666666663</v>
      </c>
      <c r="O40" s="1">
        <f>COUNTIFS(Table2[Sub-Sector],Table3[[#This Row],[Sub-Sector]],Table2[% Away From Current Month High],"&lt;=0.05")/Table3[[#This Row],[Count]]</f>
        <v>0.61904761904761907</v>
      </c>
      <c r="P40" s="1">
        <f>COUNTIFS(Table2[Sub-Sector],Table3[[#This Row],[Sub-Sector]],Table2[% Away From 52W High],"&lt;=10")/Table3[[#This Row],[Count]]</f>
        <v>0.47619047619047616</v>
      </c>
      <c r="Q40" s="1">
        <f>COUNTIFS(Table2[Sub-Sector],Table3[[#This Row],[Sub-Sector]],Table2[% Away From 52W Low],"&gt;=10")/Table3[[#This Row],[Count]]</f>
        <v>0.7142857142857143</v>
      </c>
      <c r="R40" s="1">
        <f>COUNTIFS(Table2[Sub-Sector],Table3[[#This Row],[Sub-Sector]],Table2[% Price above 20 EMA],"&gt;=0")/Table3[[#This Row],[Count]]</f>
        <v>0.61904761904761907</v>
      </c>
      <c r="S40" s="1">
        <f>COUNTIFS(Table2[Sub-Sector],Table3[[#This Row],[Sub-Sector]],Table2[% Price above 50 EMA],"&gt;=0")/Table3[[#This Row],[Count]]</f>
        <v>0.5714285714285714</v>
      </c>
      <c r="T40" s="1">
        <f>COUNTIFS(Table2[Sub-Sector],Table3[[#This Row],[Sub-Sector]],Table2[% Price above 200 EMA],"&gt;=0")/Table3[[#This Row],[Count]]</f>
        <v>0.5714285714285714</v>
      </c>
      <c r="U40" s="1">
        <f>COUNTIFS(Table2[Sub-Sector],Table3[[#This Row],[Sub-Sector]],Table2[Rate of Change - Zone],"Positive")/Table3[[#This Row],[Count]]</f>
        <v>0.5714285714285714</v>
      </c>
      <c r="V40" s="1">
        <f>COUNTIFS(Table2[Sub-Sector],Table3[[#This Row],[Sub-Sector]],Table2[Sharpe Ratio],"&gt;=0.10")/Table3[[#This Row],[Count]]</f>
        <v>9.5238095238095233E-2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40">
        <f>_xlfn.RANK.AVG(Table3[[#This Row],[Score]],Table3[Score],1)</f>
        <v>34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40">
        <f>_xlfn.RANK.AVG(Table3[[#This Row],[Score 2 ]],Table3[[Score 2 ]],1)</f>
        <v>39</v>
      </c>
    </row>
    <row r="41" spans="1:26" x14ac:dyDescent="0.3">
      <c r="A41" t="s">
        <v>85</v>
      </c>
      <c r="B41">
        <f>COUNTIFS(Table2[Sub-Sector],Table3[[#This Row],[Sub-Sector]])</f>
        <v>5</v>
      </c>
      <c r="C41" s="1">
        <f>COUNTIFS(Table2[Sub-Sector],Table3[[#This Row],[Sub-Sector]],Table2[Uptrend],"Uptrend")/Table3[[#This Row],[Count]]</f>
        <v>0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</v>
      </c>
      <c r="G41" s="1">
        <f>COUNTIFS(Table2[Sub-Sector],Table3[[#This Row],[Sub-Sector]],Table2[1Y Return vs Nifty],"&gt;=10")/Table3[[#This Row],[Count]]</f>
        <v>0.6</v>
      </c>
      <c r="H41" s="1">
        <f>COUNTIFS(Table2[Sub-Sector],Table3[[#This Row],[Sub-Sector]],Table2[RSI Exponential â€“ 14D],"&gt;=50")/Table3[[#This Row],[Count]]</f>
        <v>0.6</v>
      </c>
      <c r="I41" s="1">
        <f>COUNTIFS(Table2[Sub-Sector],Table3[[#This Row],[Sub-Sector]],Table2[Relative Volume],"&gt;=1")/Table3[[#This Row],[Count]]</f>
        <v>0.6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0.8</v>
      </c>
      <c r="O41" s="1">
        <f>COUNTIFS(Table2[Sub-Sector],Table3[[#This Row],[Sub-Sector]],Table2[% Away From Current Month High],"&lt;=0.05")/Table3[[#This Row],[Count]]</f>
        <v>0.2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0.8</v>
      </c>
      <c r="R41" s="1">
        <f>COUNTIFS(Table2[Sub-Sector],Table3[[#This Row],[Sub-Sector]],Table2[% Price above 20 EMA],"&gt;=0")/Table3[[#This Row],[Count]]</f>
        <v>0.6</v>
      </c>
      <c r="S41" s="1">
        <f>COUNTIFS(Table2[Sub-Sector],Table3[[#This Row],[Sub-Sector]],Table2[% Price above 50 EMA],"&gt;=0")/Table3[[#This Row],[Count]]</f>
        <v>0</v>
      </c>
      <c r="T41" s="1">
        <f>COUNTIFS(Table2[Sub-Sector],Table3[[#This Row],[Sub-Sector]],Table2[% Price above 200 EMA],"&gt;=0")/Table3[[#This Row],[Count]]</f>
        <v>0.4</v>
      </c>
      <c r="U41" s="1">
        <f>COUNTIFS(Table2[Sub-Sector],Table3[[#This Row],[Sub-Sector]],Table2[Rate of Change - Zone],"Positive")/Table3[[#This Row],[Count]]</f>
        <v>0.4</v>
      </c>
      <c r="V41" s="1">
        <f>COUNTIFS(Table2[Sub-Sector],Table3[[#This Row],[Sub-Sector]],Table2[Sharpe Ratio],"&gt;=0.10")/Table3[[#This Row],[Count]]</f>
        <v>0.6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41">
        <f>_xlfn.RANK.AVG(Table3[[#This Row],[Score]],Table3[Score],1)</f>
        <v>68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1">
        <f>_xlfn.RANK.AVG(Table3[[#This Row],[Score 2 ]],Table3[[Score 2 ]],1)</f>
        <v>40</v>
      </c>
    </row>
    <row r="42" spans="1:26" x14ac:dyDescent="0.3">
      <c r="A42" t="s">
        <v>398</v>
      </c>
      <c r="B42">
        <f>COUNTIFS(Table2[Sub-Sector],Table3[[#This Row],[Sub-Sector]])</f>
        <v>4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0.5</v>
      </c>
      <c r="E42" s="1">
        <f>COUNTIFS(Table2[Sub-Sector],Table3[[#This Row],[Sub-Sector]],Table2[1M Return vs Nifty],"&gt;=5")/Table3[[#This Row],[Count]]</f>
        <v>0.5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0.25</v>
      </c>
      <c r="H42" s="1">
        <f>COUNTIFS(Table2[Sub-Sector],Table3[[#This Row],[Sub-Sector]],Table2[RSI Exponential â€“ 14D],"&gt;=50")/Table3[[#This Row],[Count]]</f>
        <v>0.75</v>
      </c>
      <c r="I42" s="1">
        <f>COUNTIFS(Table2[Sub-Sector],Table3[[#This Row],[Sub-Sector]],Table2[Relative Volume],"&gt;=1")/Table3[[#This Row],[Count]]</f>
        <v>0.25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0.5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0.5</v>
      </c>
      <c r="N42" s="1">
        <f>COUNTIFS(Table2[Sub-Sector],Table3[[#This Row],[Sub-Sector]],Table2[% Away From Current Month Low],"&gt;=0.05")/Table3[[#This Row],[Count]]</f>
        <v>1</v>
      </c>
      <c r="O42" s="1">
        <f>COUNTIFS(Table2[Sub-Sector],Table3[[#This Row],[Sub-Sector]],Table2[% Away From Current Month High],"&lt;=0.05")/Table3[[#This Row],[Count]]</f>
        <v>0.25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0.75</v>
      </c>
      <c r="R42" s="1">
        <f>COUNTIFS(Table2[Sub-Sector],Table3[[#This Row],[Sub-Sector]],Table2[% Price above 20 EMA],"&gt;=0")/Table3[[#This Row],[Count]]</f>
        <v>0.75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0.5</v>
      </c>
      <c r="V42" s="1">
        <f>COUNTIFS(Table2[Sub-Sector],Table3[[#This Row],[Sub-Sector]],Table2[Sharpe Ratio],"&gt;=0.10")/Table3[[#This Row],[Count]]</f>
        <v>0.25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243.5</v>
      </c>
      <c r="X42">
        <f>_xlfn.RANK.AVG(Table3[[#This Row],[Score]],Table3[Score],1)</f>
        <v>14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42">
        <f>_xlfn.RANK.AVG(Table3[[#This Row],[Score 2 ]],Table3[[Score 2 ]],1)</f>
        <v>41</v>
      </c>
    </row>
    <row r="43" spans="1:26" x14ac:dyDescent="0.3">
      <c r="A43" t="s">
        <v>75</v>
      </c>
      <c r="B43">
        <f>COUNTIFS(Table2[Sub-Sector],Table3[[#This Row],[Sub-Sector]])</f>
        <v>3</v>
      </c>
      <c r="C43" s="1">
        <f>COUNTIFS(Table2[Sub-Sector],Table3[[#This Row],[Sub-Sector]],Table2[Uptrend],"Uptrend")/Table3[[#This Row],[Count]]</f>
        <v>0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0.33333333333333331</v>
      </c>
      <c r="F43" s="1">
        <f>COUNTIFS(Table2[Sub-Sector],Table3[[#This Row],[Sub-Sector]],Table2[6M Return vs Nifty],"&gt;=10")/Table3[[#This Row],[Count]]</f>
        <v>0</v>
      </c>
      <c r="G43" s="1">
        <f>COUNTIFS(Table2[Sub-Sector],Table3[[#This Row],[Sub-Sector]],Table2[1Y Return vs Nifty],"&gt;=10")/Table3[[#This Row],[Count]]</f>
        <v>1</v>
      </c>
      <c r="H43" s="1">
        <f>COUNTIFS(Table2[Sub-Sector],Table3[[#This Row],[Sub-Sector]],Table2[RSI Exponential â€“ 14D],"&gt;=50")/Table3[[#This Row],[Count]]</f>
        <v>0.33333333333333331</v>
      </c>
      <c r="I43" s="1">
        <f>COUNTIFS(Table2[Sub-Sector],Table3[[#This Row],[Sub-Sector]],Table2[Relative Volume],"&gt;=1")/Table3[[#This Row],[Count]]</f>
        <v>0.33333333333333331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0.66666666666666663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0.66666666666666663</v>
      </c>
      <c r="N43" s="1">
        <f>COUNTIFS(Table2[Sub-Sector],Table3[[#This Row],[Sub-Sector]],Table2[% Away From Current Month Low],"&gt;=0.05")/Table3[[#This Row],[Count]]</f>
        <v>0.33333333333333331</v>
      </c>
      <c r="O43" s="1">
        <f>COUNTIFS(Table2[Sub-Sector],Table3[[#This Row],[Sub-Sector]],Table2[% Away From Current Month High],"&lt;=0.05")/Table3[[#This Row],[Count]]</f>
        <v>0.33333333333333331</v>
      </c>
      <c r="P43" s="1">
        <f>COUNTIFS(Table2[Sub-Sector],Table3[[#This Row],[Sub-Sector]],Table2[% Away From 52W High],"&lt;=10")/Table3[[#This Row],[Count]]</f>
        <v>0.33333333333333331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0.33333333333333331</v>
      </c>
      <c r="S43" s="1">
        <f>COUNTIFS(Table2[Sub-Sector],Table3[[#This Row],[Sub-Sector]],Table2[% Price above 50 EMA],"&gt;=0")/Table3[[#This Row],[Count]]</f>
        <v>0.33333333333333331</v>
      </c>
      <c r="T43" s="1">
        <f>COUNTIFS(Table2[Sub-Sector],Table3[[#This Row],[Sub-Sector]],Table2[% Price above 200 EMA],"&gt;=0")/Table3[[#This Row],[Count]]</f>
        <v>0.66666666666666663</v>
      </c>
      <c r="U43" s="1">
        <f>COUNTIFS(Table2[Sub-Sector],Table3[[#This Row],[Sub-Sector]],Table2[Rate of Change - Zone],"Positive")/Table3[[#This Row],[Count]]</f>
        <v>0.33333333333333331</v>
      </c>
      <c r="V43" s="1">
        <f>COUNTIFS(Table2[Sub-Sector],Table3[[#This Row],[Sub-Sector]],Table2[Sharpe Ratio],"&gt;=0.10")/Table3[[#This Row],[Count]]</f>
        <v>0.66666666666666663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</v>
      </c>
      <c r="X43">
        <f>_xlfn.RANK.AVG(Table3[[#This Row],[Score]],Table3[Score],1)</f>
        <v>52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3">
        <f>_xlfn.RANK.AVG(Table3[[#This Row],[Score 2 ]],Table3[[Score 2 ]],1)</f>
        <v>42</v>
      </c>
    </row>
    <row r="44" spans="1:26" x14ac:dyDescent="0.3">
      <c r="A44" t="s">
        <v>227</v>
      </c>
      <c r="B44">
        <f>COUNTIFS(Table2[Sub-Sector],Table3[[#This Row],[Sub-Sector]])</f>
        <v>5</v>
      </c>
      <c r="C44" s="1">
        <f>COUNTIFS(Table2[Sub-Sector],Table3[[#This Row],[Sub-Sector]],Table2[Uptrend],"Uptrend")/Table3[[#This Row],[Count]]</f>
        <v>0.4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0.2</v>
      </c>
      <c r="F44" s="1">
        <f>COUNTIFS(Table2[Sub-Sector],Table3[[#This Row],[Sub-Sector]],Table2[6M Return vs Nifty],"&gt;=10")/Table3[[#This Row],[Count]]</f>
        <v>0.6</v>
      </c>
      <c r="G44" s="1">
        <f>COUNTIFS(Table2[Sub-Sector],Table3[[#This Row],[Sub-Sector]],Table2[1Y Return vs Nifty],"&gt;=10")/Table3[[#This Row],[Count]]</f>
        <v>0.6</v>
      </c>
      <c r="H44" s="1">
        <f>COUNTIFS(Table2[Sub-Sector],Table3[[#This Row],[Sub-Sector]],Table2[RSI Exponential â€“ 14D],"&gt;=50")/Table3[[#This Row],[Count]]</f>
        <v>0.8</v>
      </c>
      <c r="I44" s="1">
        <f>COUNTIFS(Table2[Sub-Sector],Table3[[#This Row],[Sub-Sector]],Table2[Relative Volume],"&gt;=1")/Table3[[#This Row],[Count]]</f>
        <v>0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0.8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0.8</v>
      </c>
      <c r="N44" s="1">
        <f>COUNTIFS(Table2[Sub-Sector],Table3[[#This Row],[Sub-Sector]],Table2[% Away From Current Month Low],"&gt;=0.05")/Table3[[#This Row],[Count]]</f>
        <v>0.6</v>
      </c>
      <c r="O44" s="1">
        <f>COUNTIFS(Table2[Sub-Sector],Table3[[#This Row],[Sub-Sector]],Table2[% Away From Current Month High],"&lt;=0.05")/Table3[[#This Row],[Count]]</f>
        <v>0.4</v>
      </c>
      <c r="P44" s="1">
        <f>COUNTIFS(Table2[Sub-Sector],Table3[[#This Row],[Sub-Sector]],Table2[% Away From 52W High],"&lt;=10")/Table3[[#This Row],[Count]]</f>
        <v>0.6</v>
      </c>
      <c r="Q44" s="1">
        <f>COUNTIFS(Table2[Sub-Sector],Table3[[#This Row],[Sub-Sector]],Table2[% Away From 52W Low],"&gt;=10")/Table3[[#This Row],[Count]]</f>
        <v>0.8</v>
      </c>
      <c r="R44" s="1">
        <f>COUNTIFS(Table2[Sub-Sector],Table3[[#This Row],[Sub-Sector]],Table2[% Price above 20 EMA],"&gt;=0")/Table3[[#This Row],[Count]]</f>
        <v>0.6</v>
      </c>
      <c r="S44" s="1">
        <f>COUNTIFS(Table2[Sub-Sector],Table3[[#This Row],[Sub-Sector]],Table2[% Price above 50 EMA],"&gt;=0")/Table3[[#This Row],[Count]]</f>
        <v>0.6</v>
      </c>
      <c r="T44" s="1">
        <f>COUNTIFS(Table2[Sub-Sector],Table3[[#This Row],[Sub-Sector]],Table2[% Price above 200 EMA],"&gt;=0")/Table3[[#This Row],[Count]]</f>
        <v>0.6</v>
      </c>
      <c r="U44" s="1">
        <f>COUNTIFS(Table2[Sub-Sector],Table3[[#This Row],[Sub-Sector]],Table2[Rate of Change - Zone],"Positive")/Table3[[#This Row],[Count]]</f>
        <v>0.4</v>
      </c>
      <c r="V44" s="1">
        <f>COUNTIFS(Table2[Sub-Sector],Table3[[#This Row],[Sub-Sector]],Table2[Sharpe Ratio],"&gt;=0.10")/Table3[[#This Row],[Count]]</f>
        <v>0.2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44">
        <f>_xlfn.RANK.AVG(Table3[[#This Row],[Score]],Table3[Score],1)</f>
        <v>32.5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4">
        <f>_xlfn.RANK.AVG(Table3[[#This Row],[Score 2 ]],Table3[[Score 2 ]],1)</f>
        <v>43</v>
      </c>
    </row>
    <row r="45" spans="1:26" x14ac:dyDescent="0.3">
      <c r="A45" t="s">
        <v>292</v>
      </c>
      <c r="B45">
        <f>COUNTIFS(Table2[Sub-Sector],Table3[[#This Row],[Sub-Sector]])</f>
        <v>20</v>
      </c>
      <c r="C45" s="1">
        <f>COUNTIFS(Table2[Sub-Sector],Table3[[#This Row],[Sub-Sector]],Table2[Uptrend],"Uptrend")/Table3[[#This Row],[Count]]</f>
        <v>0.1</v>
      </c>
      <c r="D45" s="1">
        <f>COUNTIFS(Table2[Sub-Sector],Table3[[#This Row],[Sub-Sector]],Table2[1W Return vs Nifty],"&gt;=5")/Table3[[#This Row],[Count]]</f>
        <v>0.05</v>
      </c>
      <c r="E45" s="1">
        <f>COUNTIFS(Table2[Sub-Sector],Table3[[#This Row],[Sub-Sector]],Table2[1M Return vs Nifty],"&gt;=5")/Table3[[#This Row],[Count]]</f>
        <v>0.1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0.5</v>
      </c>
      <c r="H45" s="1">
        <f>COUNTIFS(Table2[Sub-Sector],Table3[[#This Row],[Sub-Sector]],Table2[RSI Exponential â€“ 14D],"&gt;=50")/Table3[[#This Row],[Count]]</f>
        <v>0.3</v>
      </c>
      <c r="I45" s="1">
        <f>COUNTIFS(Table2[Sub-Sector],Table3[[#This Row],[Sub-Sector]],Table2[Relative Volume],"&gt;=1")/Table3[[#This Row],[Count]]</f>
        <v>0.25</v>
      </c>
      <c r="J45" s="1">
        <f>COUNTIFS(Table2[Sub-Sector],Table3[[#This Row],[Sub-Sector]],Table2[% Away From Day Low],"&gt;=0.05")/Table3[[#This Row],[Count]]</f>
        <v>0.05</v>
      </c>
      <c r="K45" s="1">
        <f>COUNTIFS(Table2[Sub-Sector],Table3[[#This Row],[Sub-Sector]],Table2[% Away From Day High],"&lt;=0.05")/Table3[[#This Row],[Count]]</f>
        <v>0.9</v>
      </c>
      <c r="L45" s="1">
        <f>COUNTIFS(Table2[Sub-Sector],Table3[[#This Row],[Sub-Sector]],Table2[% Away From Current Week Low],"&gt;=0.05")/Table3[[#This Row],[Count]]</f>
        <v>0.05</v>
      </c>
      <c r="M45" s="1">
        <f>COUNTIFS(Table2[Sub-Sector],Table3[[#This Row],[Sub-Sector]],Table2[% Away From Current Week High],"&lt;=0.05")/Table3[[#This Row],[Count]]</f>
        <v>0.9</v>
      </c>
      <c r="N45" s="1">
        <f>COUNTIFS(Table2[Sub-Sector],Table3[[#This Row],[Sub-Sector]],Table2[% Away From Current Month Low],"&gt;=0.05")/Table3[[#This Row],[Count]]</f>
        <v>0.45</v>
      </c>
      <c r="O45" s="1">
        <f>COUNTIFS(Table2[Sub-Sector],Table3[[#This Row],[Sub-Sector]],Table2[% Away From Current Month High],"&lt;=0.05")/Table3[[#This Row],[Count]]</f>
        <v>0.1</v>
      </c>
      <c r="P45" s="1">
        <f>COUNTIFS(Table2[Sub-Sector],Table3[[#This Row],[Sub-Sector]],Table2[% Away From 52W High],"&lt;=10")/Table3[[#This Row],[Count]]</f>
        <v>0.05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0.25</v>
      </c>
      <c r="S45" s="1">
        <f>COUNTIFS(Table2[Sub-Sector],Table3[[#This Row],[Sub-Sector]],Table2[% Price above 50 EMA],"&gt;=0")/Table3[[#This Row],[Count]]</f>
        <v>0.2</v>
      </c>
      <c r="T45" s="1">
        <f>COUNTIFS(Table2[Sub-Sector],Table3[[#This Row],[Sub-Sector]],Table2[% Price above 200 EMA],"&gt;=0")/Table3[[#This Row],[Count]]</f>
        <v>0.55000000000000004</v>
      </c>
      <c r="U45" s="1">
        <f>COUNTIFS(Table2[Sub-Sector],Table3[[#This Row],[Sub-Sector]],Table2[Rate of Change - Zone],"Positive")/Table3[[#This Row],[Count]]</f>
        <v>0.25</v>
      </c>
      <c r="V45" s="1">
        <f>COUNTIFS(Table2[Sub-Sector],Table3[[#This Row],[Sub-Sector]],Table2[Sharpe Ratio],"&gt;=0.10")/Table3[[#This Row],[Count]]</f>
        <v>0.25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</v>
      </c>
      <c r="X45">
        <f>_xlfn.RANK.AVG(Table3[[#This Row],[Score]],Table3[Score],1)</f>
        <v>30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5">
        <f>_xlfn.RANK.AVG(Table3[[#This Row],[Score 2 ]],Table3[[Score 2 ]],1)</f>
        <v>44</v>
      </c>
    </row>
    <row r="46" spans="1:26" x14ac:dyDescent="0.3">
      <c r="A46" t="s">
        <v>232</v>
      </c>
      <c r="B46">
        <f>COUNTIFS(Table2[Sub-Sector],Table3[[#This Row],[Sub-Sector]])</f>
        <v>8</v>
      </c>
      <c r="C46" s="1">
        <f>COUNTIFS(Table2[Sub-Sector],Table3[[#This Row],[Sub-Sector]],Table2[Uptrend],"Uptrend")/Table3[[#This Row],[Count]]</f>
        <v>0.125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0.125</v>
      </c>
      <c r="F46" s="1">
        <f>COUNTIFS(Table2[Sub-Sector],Table3[[#This Row],[Sub-Sector]],Table2[6M Return vs Nifty],"&gt;=10")/Table3[[#This Row],[Count]]</f>
        <v>0.25</v>
      </c>
      <c r="G46" s="1">
        <f>COUNTIFS(Table2[Sub-Sector],Table3[[#This Row],[Sub-Sector]],Table2[1Y Return vs Nifty],"&gt;=10")/Table3[[#This Row],[Count]]</f>
        <v>0.625</v>
      </c>
      <c r="H46" s="1">
        <f>COUNTIFS(Table2[Sub-Sector],Table3[[#This Row],[Sub-Sector]],Table2[RSI Exponential â€“ 14D],"&gt;=50")/Table3[[#This Row],[Count]]</f>
        <v>0.5</v>
      </c>
      <c r="I46" s="1">
        <f>COUNTIFS(Table2[Sub-Sector],Table3[[#This Row],[Sub-Sector]],Table2[Relative Volume],"&gt;=1")/Table3[[#This Row],[Count]]</f>
        <v>0.125</v>
      </c>
      <c r="J46" s="1">
        <f>COUNTIFS(Table2[Sub-Sector],Table3[[#This Row],[Sub-Sector]],Table2[% Away From Day Low],"&gt;=0.05")/Table3[[#This Row],[Count]]</f>
        <v>0.125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0.125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0.75</v>
      </c>
      <c r="O46" s="1">
        <f>COUNTIFS(Table2[Sub-Sector],Table3[[#This Row],[Sub-Sector]],Table2[% Away From Current Month High],"&lt;=0.05")/Table3[[#This Row],[Count]]</f>
        <v>0.375</v>
      </c>
      <c r="P46" s="1">
        <f>COUNTIFS(Table2[Sub-Sector],Table3[[#This Row],[Sub-Sector]],Table2[% Away From 52W High],"&lt;=10")/Table3[[#This Row],[Count]]</f>
        <v>0.125</v>
      </c>
      <c r="Q46" s="1">
        <f>COUNTIFS(Table2[Sub-Sector],Table3[[#This Row],[Sub-Sector]],Table2[% Away From 52W Low],"&gt;=10")/Table3[[#This Row],[Count]]</f>
        <v>0.875</v>
      </c>
      <c r="R46" s="1">
        <f>COUNTIFS(Table2[Sub-Sector],Table3[[#This Row],[Sub-Sector]],Table2[% Price above 20 EMA],"&gt;=0")/Table3[[#This Row],[Count]]</f>
        <v>0.5</v>
      </c>
      <c r="S46" s="1">
        <f>COUNTIFS(Table2[Sub-Sector],Table3[[#This Row],[Sub-Sector]],Table2[% Price above 50 EMA],"&gt;=0")/Table3[[#This Row],[Count]]</f>
        <v>0.375</v>
      </c>
      <c r="T46" s="1">
        <f>COUNTIFS(Table2[Sub-Sector],Table3[[#This Row],[Sub-Sector]],Table2[% Price above 200 EMA],"&gt;=0")/Table3[[#This Row],[Count]]</f>
        <v>0.5</v>
      </c>
      <c r="U46" s="1">
        <f>COUNTIFS(Table2[Sub-Sector],Table3[[#This Row],[Sub-Sector]],Table2[Rate of Change - Zone],"Positive")/Table3[[#This Row],[Count]]</f>
        <v>0.5</v>
      </c>
      <c r="V46" s="1">
        <f>COUNTIFS(Table2[Sub-Sector],Table3[[#This Row],[Sub-Sector]],Table2[Sharpe Ratio],"&gt;=0.10")/Table3[[#This Row],[Count]]</f>
        <v>0.375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46">
        <f>_xlfn.RANK.AVG(Table3[[#This Row],[Score]],Table3[Score],1)</f>
        <v>44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6">
        <f>_xlfn.RANK.AVG(Table3[[#This Row],[Score 2 ]],Table3[[Score 2 ]],1)</f>
        <v>45</v>
      </c>
    </row>
    <row r="47" spans="1:26" x14ac:dyDescent="0.3">
      <c r="A47" t="s">
        <v>494</v>
      </c>
      <c r="B47">
        <f>COUNTIFS(Table2[Sub-Sector],Table3[[#This Row],[Sub-Sector]])</f>
        <v>9</v>
      </c>
      <c r="C47" s="1">
        <f>COUNTIFS(Table2[Sub-Sector],Table3[[#This Row],[Sub-Sector]],Table2[Uptrend],"Uptrend")/Table3[[#This Row],[Count]]</f>
        <v>0.66666666666666663</v>
      </c>
      <c r="D47" s="1">
        <f>COUNTIFS(Table2[Sub-Sector],Table3[[#This Row],[Sub-Sector]],Table2[1W Return vs Nifty],"&gt;=5")/Table3[[#This Row],[Count]]</f>
        <v>0.1111111111111111</v>
      </c>
      <c r="E47" s="1">
        <f>COUNTIFS(Table2[Sub-Sector],Table3[[#This Row],[Sub-Sector]],Table2[1M Return vs Nifty],"&gt;=5")/Table3[[#This Row],[Count]]</f>
        <v>0.22222222222222221</v>
      </c>
      <c r="F47" s="1">
        <f>COUNTIFS(Table2[Sub-Sector],Table3[[#This Row],[Sub-Sector]],Table2[6M Return vs Nifty],"&gt;=10")/Table3[[#This Row],[Count]]</f>
        <v>0.66666666666666663</v>
      </c>
      <c r="G47" s="1">
        <f>COUNTIFS(Table2[Sub-Sector],Table3[[#This Row],[Sub-Sector]],Table2[1Y Return vs Nifty],"&gt;=10")/Table3[[#This Row],[Count]]</f>
        <v>0.44444444444444442</v>
      </c>
      <c r="H47" s="1">
        <f>COUNTIFS(Table2[Sub-Sector],Table3[[#This Row],[Sub-Sector]],Table2[RSI Exponential â€“ 14D],"&gt;=50")/Table3[[#This Row],[Count]]</f>
        <v>0.66666666666666663</v>
      </c>
      <c r="I47" s="1">
        <f>COUNTIFS(Table2[Sub-Sector],Table3[[#This Row],[Sub-Sector]],Table2[Relative Volume],"&gt;=1")/Table3[[#This Row],[Count]]</f>
        <v>0.1111111111111111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0.88888888888888884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0.88888888888888884</v>
      </c>
      <c r="N47" s="1">
        <f>COUNTIFS(Table2[Sub-Sector],Table3[[#This Row],[Sub-Sector]],Table2[% Away From Current Month Low],"&gt;=0.05")/Table3[[#This Row],[Count]]</f>
        <v>0.66666666666666663</v>
      </c>
      <c r="O47" s="1">
        <f>COUNTIFS(Table2[Sub-Sector],Table3[[#This Row],[Sub-Sector]],Table2[% Away From Current Month High],"&lt;=0.05")/Table3[[#This Row],[Count]]</f>
        <v>0.44444444444444442</v>
      </c>
      <c r="P47" s="1">
        <f>COUNTIFS(Table2[Sub-Sector],Table3[[#This Row],[Sub-Sector]],Table2[% Away From 52W High],"&lt;=10")/Table3[[#This Row],[Count]]</f>
        <v>0.33333333333333331</v>
      </c>
      <c r="Q47" s="1">
        <f>COUNTIFS(Table2[Sub-Sector],Table3[[#This Row],[Sub-Sector]],Table2[% Away From 52W Low],"&gt;=10")/Table3[[#This Row],[Count]]</f>
        <v>0.88888888888888884</v>
      </c>
      <c r="R47" s="1">
        <f>COUNTIFS(Table2[Sub-Sector],Table3[[#This Row],[Sub-Sector]],Table2[% Price above 20 EMA],"&gt;=0")/Table3[[#This Row],[Count]]</f>
        <v>0.55555555555555558</v>
      </c>
      <c r="S47" s="1">
        <f>COUNTIFS(Table2[Sub-Sector],Table3[[#This Row],[Sub-Sector]],Table2[% Price above 50 EMA],"&gt;=0")/Table3[[#This Row],[Count]]</f>
        <v>0.55555555555555558</v>
      </c>
      <c r="T47" s="1">
        <f>COUNTIFS(Table2[Sub-Sector],Table3[[#This Row],[Sub-Sector]],Table2[% Price above 200 EMA],"&gt;=0")/Table3[[#This Row],[Count]]</f>
        <v>0.77777777777777779</v>
      </c>
      <c r="U47" s="1">
        <f>COUNTIFS(Table2[Sub-Sector],Table3[[#This Row],[Sub-Sector]],Table2[Rate of Change - Zone],"Positive")/Table3[[#This Row],[Count]]</f>
        <v>0.33333333333333331</v>
      </c>
      <c r="V47" s="1">
        <f>COUNTIFS(Table2[Sub-Sector],Table3[[#This Row],[Sub-Sector]],Table2[Sharpe Ratio],"&gt;=0.10")/Table3[[#This Row],[Count]]</f>
        <v>0.22222222222222221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</v>
      </c>
      <c r="X47">
        <f>_xlfn.RANK.AVG(Table3[[#This Row],[Score]],Table3[Score],1)</f>
        <v>18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7">
        <f>_xlfn.RANK.AVG(Table3[[#This Row],[Score 2 ]],Table3[[Score 2 ]],1)</f>
        <v>46</v>
      </c>
    </row>
    <row r="48" spans="1:26" x14ac:dyDescent="0.3">
      <c r="A48" t="s">
        <v>411</v>
      </c>
      <c r="B48">
        <f>COUNTIFS(Table2[Sub-Sector],Table3[[#This Row],[Sub-Sector]])</f>
        <v>9</v>
      </c>
      <c r="C48" s="1">
        <f>COUNTIFS(Table2[Sub-Sector],Table3[[#This Row],[Sub-Sector]],Table2[Uptrend],"Uptrend")/Table3[[#This Row],[Count]]</f>
        <v>0.55555555555555558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0.77777777777777779</v>
      </c>
      <c r="G48" s="1">
        <f>COUNTIFS(Table2[Sub-Sector],Table3[[#This Row],[Sub-Sector]],Table2[1Y Return vs Nifty],"&gt;=10")/Table3[[#This Row],[Count]]</f>
        <v>0.66666666666666663</v>
      </c>
      <c r="H48" s="1">
        <f>COUNTIFS(Table2[Sub-Sector],Table3[[#This Row],[Sub-Sector]],Table2[RSI Exponential â€“ 14D],"&gt;=50")/Table3[[#This Row],[Count]]</f>
        <v>0.22222222222222221</v>
      </c>
      <c r="I48" s="1">
        <f>COUNTIFS(Table2[Sub-Sector],Table3[[#This Row],[Sub-Sector]],Table2[Relative Volume],"&gt;=1")/Table3[[#This Row],[Count]]</f>
        <v>0.1111111111111111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0.88888888888888884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0.88888888888888884</v>
      </c>
      <c r="N48" s="1">
        <f>COUNTIFS(Table2[Sub-Sector],Table3[[#This Row],[Sub-Sector]],Table2[% Away From Current Month Low],"&gt;=0.05")/Table3[[#This Row],[Count]]</f>
        <v>0.55555555555555558</v>
      </c>
      <c r="O48" s="1">
        <f>COUNTIFS(Table2[Sub-Sector],Table3[[#This Row],[Sub-Sector]],Table2[% Away From Current Month High],"&lt;=0.05")/Table3[[#This Row],[Count]]</f>
        <v>0.1111111111111111</v>
      </c>
      <c r="P48" s="1">
        <f>COUNTIFS(Table2[Sub-Sector],Table3[[#This Row],[Sub-Sector]],Table2[% Away From 52W High],"&lt;=10")/Table3[[#This Row],[Count]]</f>
        <v>0.22222222222222221</v>
      </c>
      <c r="Q48" s="1">
        <f>COUNTIFS(Table2[Sub-Sector],Table3[[#This Row],[Sub-Sector]],Table2[% Away From 52W Low],"&gt;=10")/Table3[[#This Row],[Count]]</f>
        <v>0.88888888888888884</v>
      </c>
      <c r="R48" s="1">
        <f>COUNTIFS(Table2[Sub-Sector],Table3[[#This Row],[Sub-Sector]],Table2[% Price above 20 EMA],"&gt;=0")/Table3[[#This Row],[Count]]</f>
        <v>0.22222222222222221</v>
      </c>
      <c r="S48" s="1">
        <f>COUNTIFS(Table2[Sub-Sector],Table3[[#This Row],[Sub-Sector]],Table2[% Price above 50 EMA],"&gt;=0")/Table3[[#This Row],[Count]]</f>
        <v>0.33333333333333331</v>
      </c>
      <c r="T48" s="1">
        <f>COUNTIFS(Table2[Sub-Sector],Table3[[#This Row],[Sub-Sector]],Table2[% Price above 200 EMA],"&gt;=0")/Table3[[#This Row],[Count]]</f>
        <v>0.77777777777777779</v>
      </c>
      <c r="U48" s="1">
        <f>COUNTIFS(Table2[Sub-Sector],Table3[[#This Row],[Sub-Sector]],Table2[Rate of Change - Zone],"Positive")/Table3[[#This Row],[Count]]</f>
        <v>0.1111111111111111</v>
      </c>
      <c r="V48" s="1">
        <f>COUNTIFS(Table2[Sub-Sector],Table3[[#This Row],[Sub-Sector]],Table2[Sharpe Ratio],"&gt;=0.10")/Table3[[#This Row],[Count]]</f>
        <v>0.33333333333333331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397.5</v>
      </c>
      <c r="X48">
        <f>_xlfn.RANK.AVG(Table3[[#This Row],[Score]],Table3[Score],1)</f>
        <v>51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8">
        <f>_xlfn.RANK.AVG(Table3[[#This Row],[Score 2 ]],Table3[[Score 2 ]],1)</f>
        <v>47</v>
      </c>
    </row>
    <row r="49" spans="1:26" x14ac:dyDescent="0.3">
      <c r="A49" t="s">
        <v>966</v>
      </c>
      <c r="B49">
        <f>COUNTIFS(Table2[Sub-Sector],Table3[[#This Row],[Sub-Sector]])</f>
        <v>2</v>
      </c>
      <c r="C49" s="1">
        <f>COUNTIFS(Table2[Sub-Sector],Table3[[#This Row],[Sub-Sector]],Table2[Uptrend],"Uptrend")/Table3[[#This Row],[Count]]</f>
        <v>0.5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1</v>
      </c>
      <c r="F49" s="1">
        <f>COUNTIFS(Table2[Sub-Sector],Table3[[#This Row],[Sub-Sector]],Table2[6M Return vs Nifty],"&gt;=10")/Table3[[#This Row],[Count]]</f>
        <v>0.5</v>
      </c>
      <c r="G49" s="1">
        <f>COUNTIFS(Table2[Sub-Sector],Table3[[#This Row],[Sub-Sector]],Table2[1Y Return vs Nifty],"&gt;=10")/Table3[[#This Row],[Count]]</f>
        <v>0.5</v>
      </c>
      <c r="H49" s="1">
        <f>COUNTIFS(Table2[Sub-Sector],Table3[[#This Row],[Sub-Sector]],Table2[RSI Exponential â€“ 14D],"&gt;=50")/Table3[[#This Row],[Count]]</f>
        <v>1</v>
      </c>
      <c r="I49" s="1">
        <f>COUNTIFS(Table2[Sub-Sector],Table3[[#This Row],[Sub-Sector]],Table2[Relative Volume],"&gt;=1")/Table3[[#This Row],[Count]]</f>
        <v>0.5</v>
      </c>
      <c r="J49" s="1">
        <f>COUNTIFS(Table2[Sub-Sector],Table3[[#This Row],[Sub-Sector]],Table2[% Away From Day Low],"&gt;=0.05")/Table3[[#This Row],[Count]]</f>
        <v>0.5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0.5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0.5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1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0.5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49">
        <f>_xlfn.RANK.AVG(Table3[[#This Row],[Score]],Table3[Score],1)</f>
        <v>24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9">
        <f>_xlfn.RANK.AVG(Table3[[#This Row],[Score 2 ]],Table3[[Score 2 ]],1)</f>
        <v>48</v>
      </c>
    </row>
    <row r="50" spans="1:26" x14ac:dyDescent="0.3">
      <c r="A50" t="s">
        <v>1004</v>
      </c>
      <c r="B50">
        <f>COUNTIFS(Table2[Sub-Sector],Table3[[#This Row],[Sub-Sector]])</f>
        <v>2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0.5</v>
      </c>
      <c r="G50" s="1">
        <f>COUNTIFS(Table2[Sub-Sector],Table3[[#This Row],[Sub-Sector]],Table2[1Y Return vs Nifty],"&gt;=10")/Table3[[#This Row],[Count]]</f>
        <v>0.5</v>
      </c>
      <c r="H50" s="1">
        <f>COUNTIFS(Table2[Sub-Sector],Table3[[#This Row],[Sub-Sector]],Table2[RSI Exponential â€“ 14D],"&gt;=50")/Table3[[#This Row],[Count]]</f>
        <v>0.5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0.5</v>
      </c>
      <c r="O50" s="1">
        <f>COUNTIFS(Table2[Sub-Sector],Table3[[#This Row],[Sub-Sector]],Table2[% Away From Current Month High],"&lt;=0.05")/Table3[[#This Row],[Count]]</f>
        <v>0.5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0.5</v>
      </c>
      <c r="R50" s="1">
        <f>COUNTIFS(Table2[Sub-Sector],Table3[[#This Row],[Sub-Sector]],Table2[% Price above 20 EMA],"&gt;=0")/Table3[[#This Row],[Count]]</f>
        <v>0.5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0.5</v>
      </c>
      <c r="U50" s="1">
        <f>COUNTIFS(Table2[Sub-Sector],Table3[[#This Row],[Sub-Sector]],Table2[Rate of Change - Zone],"Positive")/Table3[[#This Row],[Count]]</f>
        <v>0.5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50">
        <f>_xlfn.RANK.AVG(Table3[[#This Row],[Score]],Table3[Score],1)</f>
        <v>71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50">
        <f>_xlfn.RANK.AVG(Table3[[#This Row],[Score 2 ]],Table3[[Score 2 ]],1)</f>
        <v>49</v>
      </c>
    </row>
    <row r="51" spans="1:26" x14ac:dyDescent="0.3">
      <c r="A51" t="s">
        <v>414</v>
      </c>
      <c r="B51">
        <f>COUNTIFS(Table2[Sub-Sector],Table3[[#This Row],[Sub-Sector]])</f>
        <v>14</v>
      </c>
      <c r="C51" s="1">
        <f>COUNTIFS(Table2[Sub-Sector],Table3[[#This Row],[Sub-Sector]],Table2[Uptrend],"Uptrend")/Table3[[#This Row],[Count]]</f>
        <v>0.21428571428571427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0.2857142857142857</v>
      </c>
      <c r="F51" s="1">
        <f>COUNTIFS(Table2[Sub-Sector],Table3[[#This Row],[Sub-Sector]],Table2[6M Return vs Nifty],"&gt;=10")/Table3[[#This Row],[Count]]</f>
        <v>0.5</v>
      </c>
      <c r="G51" s="1">
        <f>COUNTIFS(Table2[Sub-Sector],Table3[[#This Row],[Sub-Sector]],Table2[1Y Return vs Nifty],"&gt;=10")/Table3[[#This Row],[Count]]</f>
        <v>0.5</v>
      </c>
      <c r="H51" s="1">
        <f>COUNTIFS(Table2[Sub-Sector],Table3[[#This Row],[Sub-Sector]],Table2[RSI Exponential â€“ 14D],"&gt;=50")/Table3[[#This Row],[Count]]</f>
        <v>0.7142857142857143</v>
      </c>
      <c r="I51" s="1">
        <f>COUNTIFS(Table2[Sub-Sector],Table3[[#This Row],[Sub-Sector]],Table2[Relative Volume],"&gt;=1")/Table3[[#This Row],[Count]]</f>
        <v>0.2857142857142857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0.9285714285714286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0.9285714285714286</v>
      </c>
      <c r="N51" s="1">
        <f>COUNTIFS(Table2[Sub-Sector],Table3[[#This Row],[Sub-Sector]],Table2[% Away From Current Month Low],"&gt;=0.05")/Table3[[#This Row],[Count]]</f>
        <v>0.7142857142857143</v>
      </c>
      <c r="O51" s="1">
        <f>COUNTIFS(Table2[Sub-Sector],Table3[[#This Row],[Sub-Sector]],Table2[% Away From Current Month High],"&lt;=0.05")/Table3[[#This Row],[Count]]</f>
        <v>7.1428571428571425E-2</v>
      </c>
      <c r="P51" s="1">
        <f>COUNTIFS(Table2[Sub-Sector],Table3[[#This Row],[Sub-Sector]],Table2[% Away From 52W High],"&lt;=10")/Table3[[#This Row],[Count]]</f>
        <v>0.14285714285714285</v>
      </c>
      <c r="Q51" s="1">
        <f>COUNTIFS(Table2[Sub-Sector],Table3[[#This Row],[Sub-Sector]],Table2[% Away From 52W Low],"&gt;=10")/Table3[[#This Row],[Count]]</f>
        <v>0.8571428571428571</v>
      </c>
      <c r="R51" s="1">
        <f>COUNTIFS(Table2[Sub-Sector],Table3[[#This Row],[Sub-Sector]],Table2[% Price above 20 EMA],"&gt;=0")/Table3[[#This Row],[Count]]</f>
        <v>0.5</v>
      </c>
      <c r="S51" s="1">
        <f>COUNTIFS(Table2[Sub-Sector],Table3[[#This Row],[Sub-Sector]],Table2[% Price above 50 EMA],"&gt;=0")/Table3[[#This Row],[Count]]</f>
        <v>0.2857142857142857</v>
      </c>
      <c r="T51" s="1">
        <f>COUNTIFS(Table2[Sub-Sector],Table3[[#This Row],[Sub-Sector]],Table2[% Price above 200 EMA],"&gt;=0")/Table3[[#This Row],[Count]]</f>
        <v>0.5</v>
      </c>
      <c r="U51" s="1">
        <f>COUNTIFS(Table2[Sub-Sector],Table3[[#This Row],[Sub-Sector]],Table2[Rate of Change - Zone],"Positive")/Table3[[#This Row],[Count]]</f>
        <v>0.14285714285714285</v>
      </c>
      <c r="V51" s="1">
        <f>COUNTIFS(Table2[Sub-Sector],Table3[[#This Row],[Sub-Sector]],Table2[Sharpe Ratio],"&gt;=0.10")/Table3[[#This Row],[Count]]</f>
        <v>0.21428571428571427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362.5</v>
      </c>
      <c r="X51">
        <f>_xlfn.RANK.AVG(Table3[[#This Row],[Score]],Table3[Score],1)</f>
        <v>37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1">
        <f>_xlfn.RANK.AVG(Table3[[#This Row],[Score 2 ]],Table3[[Score 2 ]],1)</f>
        <v>50</v>
      </c>
    </row>
    <row r="52" spans="1:26" x14ac:dyDescent="0.3">
      <c r="A52" t="s">
        <v>155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</v>
      </c>
      <c r="X52">
        <f>_xlfn.RANK.AVG(Table3[[#This Row],[Score]],Table3[Score],1)</f>
        <v>73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2">
        <f>_xlfn.RANK.AVG(Table3[[#This Row],[Score 2 ]],Table3[[Score 2 ]],1)</f>
        <v>51</v>
      </c>
    </row>
    <row r="53" spans="1:26" x14ac:dyDescent="0.3">
      <c r="A53" t="s">
        <v>169</v>
      </c>
      <c r="B53">
        <f>COUNTIFS(Table2[Sub-Sector],Table3[[#This Row],[Sub-Sector]])</f>
        <v>9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0.1111111111111111</v>
      </c>
      <c r="E53" s="1">
        <f>COUNTIFS(Table2[Sub-Sector],Table3[[#This Row],[Sub-Sector]],Table2[1M Return vs Nifty],"&gt;=5")/Table3[[#This Row],[Count]]</f>
        <v>0.1111111111111111</v>
      </c>
      <c r="F53" s="1">
        <f>COUNTIFS(Table2[Sub-Sector],Table3[[#This Row],[Sub-Sector]],Table2[6M Return vs Nifty],"&gt;=10")/Table3[[#This Row],[Count]]</f>
        <v>0.55555555555555558</v>
      </c>
      <c r="G53" s="1">
        <f>COUNTIFS(Table2[Sub-Sector],Table3[[#This Row],[Sub-Sector]],Table2[1Y Return vs Nifty],"&gt;=10")/Table3[[#This Row],[Count]]</f>
        <v>0.33333333333333331</v>
      </c>
      <c r="H53" s="1">
        <f>COUNTIFS(Table2[Sub-Sector],Table3[[#This Row],[Sub-Sector]],Table2[RSI Exponential â€“ 14D],"&gt;=50")/Table3[[#This Row],[Count]]</f>
        <v>0.55555555555555558</v>
      </c>
      <c r="I53" s="1">
        <f>COUNTIFS(Table2[Sub-Sector],Table3[[#This Row],[Sub-Sector]],Table2[Relative Volume],"&gt;=1")/Table3[[#This Row],[Count]]</f>
        <v>0.33333333333333331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0.88888888888888884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0.88888888888888884</v>
      </c>
      <c r="N53" s="1">
        <f>COUNTIFS(Table2[Sub-Sector],Table3[[#This Row],[Sub-Sector]],Table2[% Away From Current Month Low],"&gt;=0.05")/Table3[[#This Row],[Count]]</f>
        <v>0.22222222222222221</v>
      </c>
      <c r="O53" s="1">
        <f>COUNTIFS(Table2[Sub-Sector],Table3[[#This Row],[Sub-Sector]],Table2[% Away From Current Month High],"&lt;=0.05")/Table3[[#This Row],[Count]]</f>
        <v>0.1111111111111111</v>
      </c>
      <c r="P53" s="1">
        <f>COUNTIFS(Table2[Sub-Sector],Table3[[#This Row],[Sub-Sector]],Table2[% Away From 52W High],"&lt;=10")/Table3[[#This Row],[Count]]</f>
        <v>0.1111111111111111</v>
      </c>
      <c r="Q53" s="1">
        <f>COUNTIFS(Table2[Sub-Sector],Table3[[#This Row],[Sub-Sector]],Table2[% Away From 52W Low],"&gt;=10")/Table3[[#This Row],[Count]]</f>
        <v>0.88888888888888884</v>
      </c>
      <c r="R53" s="1">
        <f>COUNTIFS(Table2[Sub-Sector],Table3[[#This Row],[Sub-Sector]],Table2[% Price above 20 EMA],"&gt;=0")/Table3[[#This Row],[Count]]</f>
        <v>0.1111111111111111</v>
      </c>
      <c r="S53" s="1">
        <f>COUNTIFS(Table2[Sub-Sector],Table3[[#This Row],[Sub-Sector]],Table2[% Price above 50 EMA],"&gt;=0")/Table3[[#This Row],[Count]]</f>
        <v>0.22222222222222221</v>
      </c>
      <c r="T53" s="1">
        <f>COUNTIFS(Table2[Sub-Sector],Table3[[#This Row],[Sub-Sector]],Table2[% Price above 200 EMA],"&gt;=0")/Table3[[#This Row],[Count]]</f>
        <v>0.66666666666666663</v>
      </c>
      <c r="U53" s="1">
        <f>COUNTIFS(Table2[Sub-Sector],Table3[[#This Row],[Sub-Sector]],Table2[Rate of Change - Zone],"Positive")/Table3[[#This Row],[Count]]</f>
        <v>0.1111111111111111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</v>
      </c>
      <c r="X53">
        <f>_xlfn.RANK.AVG(Table3[[#This Row],[Score]],Table3[Score],1)</f>
        <v>43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3">
        <f>_xlfn.RANK.AVG(Table3[[#This Row],[Score 2 ]],Table3[[Score 2 ]],1)</f>
        <v>52</v>
      </c>
    </row>
    <row r="54" spans="1:26" x14ac:dyDescent="0.3">
      <c r="A54" t="s">
        <v>181</v>
      </c>
      <c r="B54">
        <f>COUNTIFS(Table2[Sub-Sector],Table3[[#This Row],[Sub-Sector]])</f>
        <v>2</v>
      </c>
      <c r="C54" s="1">
        <f>COUNTIFS(Table2[Sub-Sector],Table3[[#This Row],[Sub-Sector]],Table2[Uptrend],"Uptrend")/Table3[[#This Row],[Count]]</f>
        <v>0.5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0.5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0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0.5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54">
        <f>_xlfn.RANK.AVG(Table3[[#This Row],[Score]],Table3[Score],1)</f>
        <v>29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54">
        <f>_xlfn.RANK.AVG(Table3[[#This Row],[Score 2 ]],Table3[[Score 2 ]],1)</f>
        <v>53.5</v>
      </c>
    </row>
    <row r="55" spans="1:26" x14ac:dyDescent="0.3">
      <c r="A55" t="s">
        <v>1165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0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0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483.5</v>
      </c>
      <c r="X55">
        <f>_xlfn.RANK.AVG(Table3[[#This Row],[Score]],Table3[Score],1)</f>
        <v>74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55">
        <f>_xlfn.RANK.AVG(Table3[[#This Row],[Score 2 ]],Table3[[Score 2 ]],1)</f>
        <v>53.5</v>
      </c>
    </row>
    <row r="56" spans="1:26" x14ac:dyDescent="0.3">
      <c r="A56" t="s">
        <v>1152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1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</v>
      </c>
      <c r="X56">
        <f>_xlfn.RANK.AVG(Table3[[#This Row],[Score]],Table3[Score],1)</f>
        <v>53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6">
        <f>_xlfn.RANK.AVG(Table3[[#This Row],[Score 2 ]],Table3[[Score 2 ]],1)</f>
        <v>55</v>
      </c>
    </row>
    <row r="57" spans="1:26" x14ac:dyDescent="0.3">
      <c r="A57" t="s">
        <v>120</v>
      </c>
      <c r="B57">
        <f>COUNTIFS(Table2[Sub-Sector],Table3[[#This Row],[Sub-Sector]])</f>
        <v>9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0.44444444444444442</v>
      </c>
      <c r="G57" s="1">
        <f>COUNTIFS(Table2[Sub-Sector],Table3[[#This Row],[Sub-Sector]],Table2[1Y Return vs Nifty],"&gt;=10")/Table3[[#This Row],[Count]]</f>
        <v>0.44444444444444442</v>
      </c>
      <c r="H57" s="1">
        <f>COUNTIFS(Table2[Sub-Sector],Table3[[#This Row],[Sub-Sector]],Table2[RSI Exponential â€“ 14D],"&gt;=50")/Table3[[#This Row],[Count]]</f>
        <v>0.33333333333333331</v>
      </c>
      <c r="I57" s="1">
        <f>COUNTIFS(Table2[Sub-Sector],Table3[[#This Row],[Sub-Sector]],Table2[Relative Volume],"&gt;=1")/Table3[[#This Row],[Count]]</f>
        <v>0.33333333333333331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0.44444444444444442</v>
      </c>
      <c r="O57" s="1">
        <f>COUNTIFS(Table2[Sub-Sector],Table3[[#This Row],[Sub-Sector]],Table2[% Away From Current Month High],"&lt;=0.05")/Table3[[#This Row],[Count]]</f>
        <v>0.22222222222222221</v>
      </c>
      <c r="P57" s="1">
        <f>COUNTIFS(Table2[Sub-Sector],Table3[[#This Row],[Sub-Sector]],Table2[% Away From 52W High],"&lt;=10")/Table3[[#This Row],[Count]]</f>
        <v>0.1111111111111111</v>
      </c>
      <c r="Q57" s="1">
        <f>COUNTIFS(Table2[Sub-Sector],Table3[[#This Row],[Sub-Sector]],Table2[% Away From 52W Low],"&gt;=10")/Table3[[#This Row],[Count]]</f>
        <v>0.66666666666666663</v>
      </c>
      <c r="R57" s="1">
        <f>COUNTIFS(Table2[Sub-Sector],Table3[[#This Row],[Sub-Sector]],Table2[% Price above 20 EMA],"&gt;=0")/Table3[[#This Row],[Count]]</f>
        <v>0.22222222222222221</v>
      </c>
      <c r="S57" s="1">
        <f>COUNTIFS(Table2[Sub-Sector],Table3[[#This Row],[Sub-Sector]],Table2[% Price above 50 EMA],"&gt;=0")/Table3[[#This Row],[Count]]</f>
        <v>0.22222222222222221</v>
      </c>
      <c r="T57" s="1">
        <f>COUNTIFS(Table2[Sub-Sector],Table3[[#This Row],[Sub-Sector]],Table2[% Price above 200 EMA],"&gt;=0")/Table3[[#This Row],[Count]]</f>
        <v>0.44444444444444442</v>
      </c>
      <c r="U57" s="1">
        <f>COUNTIFS(Table2[Sub-Sector],Table3[[#This Row],[Sub-Sector]],Table2[Rate of Change - Zone],"Positive")/Table3[[#This Row],[Count]]</f>
        <v>0.1111111111111111</v>
      </c>
      <c r="V57" s="1">
        <f>COUNTIFS(Table2[Sub-Sector],Table3[[#This Row],[Sub-Sector]],Table2[Sharpe Ratio],"&gt;=0.10")/Table3[[#This Row],[Count]]</f>
        <v>0.22222222222222221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57">
        <f>_xlfn.RANK.AVG(Table3[[#This Row],[Score]],Table3[Score],1)</f>
        <v>76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7">
        <f>_xlfn.RANK.AVG(Table3[[#This Row],[Score 2 ]],Table3[[Score 2 ]],1)</f>
        <v>56</v>
      </c>
    </row>
    <row r="58" spans="1:26" x14ac:dyDescent="0.3">
      <c r="A58" t="s">
        <v>148</v>
      </c>
      <c r="B58">
        <f>COUNTIFS(Table2[Sub-Sector],Table3[[#This Row],[Sub-Sector]])</f>
        <v>3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0.33333333333333331</v>
      </c>
      <c r="E58" s="1">
        <f>COUNTIFS(Table2[Sub-Sector],Table3[[#This Row],[Sub-Sector]],Table2[1M Return vs Nifty],"&gt;=5")/Table3[[#This Row],[Count]]</f>
        <v>0.33333333333333331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0.66666666666666663</v>
      </c>
      <c r="H58" s="1">
        <f>COUNTIFS(Table2[Sub-Sector],Table3[[#This Row],[Sub-Sector]],Table2[RSI Exponential â€“ 14D],"&gt;=50")/Table3[[#This Row],[Count]]</f>
        <v>0.33333333333333331</v>
      </c>
      <c r="I58" s="1">
        <f>COUNTIFS(Table2[Sub-Sector],Table3[[#This Row],[Sub-Sector]],Table2[Relative Volume],"&gt;=1")/Table3[[#This Row],[Count]]</f>
        <v>0.33333333333333331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0.33333333333333331</v>
      </c>
      <c r="O58" s="1">
        <f>COUNTIFS(Table2[Sub-Sector],Table3[[#This Row],[Sub-Sector]],Table2[% Away From Current Month High],"&lt;=0.05")/Table3[[#This Row],[Count]]</f>
        <v>0.33333333333333331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0.66666666666666663</v>
      </c>
      <c r="R58" s="1">
        <f>COUNTIFS(Table2[Sub-Sector],Table3[[#This Row],[Sub-Sector]],Table2[% Price above 20 EMA],"&gt;=0")/Table3[[#This Row],[Count]]</f>
        <v>0.33333333333333331</v>
      </c>
      <c r="S58" s="1">
        <f>COUNTIFS(Table2[Sub-Sector],Table3[[#This Row],[Sub-Sector]],Table2[% Price above 50 EMA],"&gt;=0")/Table3[[#This Row],[Count]]</f>
        <v>0.33333333333333331</v>
      </c>
      <c r="T58" s="1">
        <f>COUNTIFS(Table2[Sub-Sector],Table3[[#This Row],[Sub-Sector]],Table2[% Price above 200 EMA],"&gt;=0")/Table3[[#This Row],[Count]]</f>
        <v>0.66666666666666663</v>
      </c>
      <c r="U58" s="1">
        <f>COUNTIFS(Table2[Sub-Sector],Table3[[#This Row],[Sub-Sector]],Table2[Rate of Change - Zone],"Positive")/Table3[[#This Row],[Count]]</f>
        <v>0.33333333333333331</v>
      </c>
      <c r="V58" s="1">
        <f>COUNTIFS(Table2[Sub-Sector],Table3[[#This Row],[Sub-Sector]],Table2[Sharpe Ratio],"&gt;=0.10")/Table3[[#This Row],[Count]]</f>
        <v>0.33333333333333331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352.5</v>
      </c>
      <c r="X58">
        <f>_xlfn.RANK.AVG(Table3[[#This Row],[Score]],Table3[Score],1)</f>
        <v>35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8">
        <f>_xlfn.RANK.AVG(Table3[[#This Row],[Score 2 ]],Table3[[Score 2 ]],1)</f>
        <v>57.5</v>
      </c>
    </row>
    <row r="59" spans="1:26" x14ac:dyDescent="0.3">
      <c r="A59" t="s">
        <v>88</v>
      </c>
      <c r="B59">
        <f>COUNTIFS(Table2[Sub-Sector],Table3[[#This Row],[Sub-Sector]])</f>
        <v>3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0.66666666666666663</v>
      </c>
      <c r="H59" s="1">
        <f>COUNTIFS(Table2[Sub-Sector],Table3[[#This Row],[Sub-Sector]],Table2[RSI Exponential â€“ 14D],"&gt;=50")/Table3[[#This Row],[Count]]</f>
        <v>0.66666666666666663</v>
      </c>
      <c r="I59" s="1">
        <f>COUNTIFS(Table2[Sub-Sector],Table3[[#This Row],[Sub-Sector]],Table2[Relative Volume],"&gt;=1")/Table3[[#This Row],[Count]]</f>
        <v>0.33333333333333331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0.33333333333333331</v>
      </c>
      <c r="O59" s="1">
        <f>COUNTIFS(Table2[Sub-Sector],Table3[[#This Row],[Sub-Sector]],Table2[% Away From Current Month High],"&lt;=0.05")/Table3[[#This Row],[Count]]</f>
        <v>0.33333333333333331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0.33333333333333331</v>
      </c>
      <c r="U59" s="1">
        <f>COUNTIFS(Table2[Sub-Sector],Table3[[#This Row],[Sub-Sector]],Table2[Rate of Change - Zone],"Positive")/Table3[[#This Row],[Count]]</f>
        <v>0.33333333333333331</v>
      </c>
      <c r="V59" s="1">
        <f>COUNTIFS(Table2[Sub-Sector],Table3[[#This Row],[Sub-Sector]],Table2[Sharpe Ratio],"&gt;=0.10")/Table3[[#This Row],[Count]]</f>
        <v>0.66666666666666663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59">
        <f>_xlfn.RANK.AVG(Table3[[#This Row],[Score]],Table3[Score],1)</f>
        <v>78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9">
        <f>_xlfn.RANK.AVG(Table3[[#This Row],[Score 2 ]],Table3[[Score 2 ]],1)</f>
        <v>57.5</v>
      </c>
    </row>
    <row r="60" spans="1:26" x14ac:dyDescent="0.3">
      <c r="A60" t="s">
        <v>105</v>
      </c>
      <c r="B60">
        <f>COUNTIFS(Table2[Sub-Sector],Table3[[#This Row],[Sub-Sector]])</f>
        <v>3</v>
      </c>
      <c r="C60" s="1">
        <f>COUNTIFS(Table2[Sub-Sector],Table3[[#This Row],[Sub-Sector]],Table2[Uptrend],"Uptrend")/Table3[[#This Row],[Count]]</f>
        <v>0.33333333333333331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0.33333333333333331</v>
      </c>
      <c r="G60" s="1">
        <f>COUNTIFS(Table2[Sub-Sector],Table3[[#This Row],[Sub-Sector]],Table2[1Y Return vs Nifty],"&gt;=10")/Table3[[#This Row],[Count]]</f>
        <v>0.66666666666666663</v>
      </c>
      <c r="H60" s="1">
        <f>COUNTIFS(Table2[Sub-Sector],Table3[[#This Row],[Sub-Sector]],Table2[RSI Exponential â€“ 14D],"&gt;=50")/Table3[[#This Row],[Count]]</f>
        <v>0.66666666666666663</v>
      </c>
      <c r="I60" s="1">
        <f>COUNTIFS(Table2[Sub-Sector],Table3[[#This Row],[Sub-Sector]],Table2[Relative Volume],"&gt;=1")/Table3[[#This Row],[Count]]</f>
        <v>0.33333333333333331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1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0.33333333333333331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60">
        <f>_xlfn.RANK.AVG(Table3[[#This Row],[Score]],Table3[Score],1)</f>
        <v>57.5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60">
        <f>_xlfn.RANK.AVG(Table3[[#This Row],[Score 2 ]],Table3[[Score 2 ]],1)</f>
        <v>59.5</v>
      </c>
    </row>
    <row r="61" spans="1:26" x14ac:dyDescent="0.3">
      <c r="A61" t="s">
        <v>335</v>
      </c>
      <c r="B61">
        <f>COUNTIFS(Table2[Sub-Sector],Table3[[#This Row],[Sub-Sector]])</f>
        <v>3</v>
      </c>
      <c r="C61" s="1">
        <f>COUNTIFS(Table2[Sub-Sector],Table3[[#This Row],[Sub-Sector]],Table2[Uptrend],"Uptrend")/Table3[[#This Row],[Count]]</f>
        <v>0.33333333333333331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0.33333333333333331</v>
      </c>
      <c r="G61" s="1">
        <f>COUNTIFS(Table2[Sub-Sector],Table3[[#This Row],[Sub-Sector]],Table2[1Y Return vs Nifty],"&gt;=10")/Table3[[#This Row],[Count]]</f>
        <v>0.66666666666666663</v>
      </c>
      <c r="H61" s="1">
        <f>COUNTIFS(Table2[Sub-Sector],Table3[[#This Row],[Sub-Sector]],Table2[RSI Exponential â€“ 14D],"&gt;=50")/Table3[[#This Row],[Count]]</f>
        <v>0</v>
      </c>
      <c r="I61" s="1">
        <f>COUNTIFS(Table2[Sub-Sector],Table3[[#This Row],[Sub-Sector]],Table2[Relative Volume],"&gt;=1")/Table3[[#This Row],[Count]]</f>
        <v>0.33333333333333331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0.66666666666666663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0.66666666666666663</v>
      </c>
      <c r="N61" s="1">
        <f>COUNTIFS(Table2[Sub-Sector],Table3[[#This Row],[Sub-Sector]],Table2[% Away From Current Month Low],"&gt;=0.05")/Table3[[#This Row],[Count]]</f>
        <v>0.33333333333333331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0.66666666666666663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0</v>
      </c>
      <c r="T61" s="1">
        <f>COUNTIFS(Table2[Sub-Sector],Table3[[#This Row],[Sub-Sector]],Table2[% Price above 200 EMA],"&gt;=0")/Table3[[#This Row],[Count]]</f>
        <v>0.33333333333333331</v>
      </c>
      <c r="U61" s="1">
        <f>COUNTIFS(Table2[Sub-Sector],Table3[[#This Row],[Sub-Sector]],Table2[Rate of Change - Zone],"Positive")/Table3[[#This Row],[Count]]</f>
        <v>0</v>
      </c>
      <c r="V61" s="1">
        <f>COUNTIFS(Table2[Sub-Sector],Table3[[#This Row],[Sub-Sector]],Table2[Sharpe Ratio],"&gt;=0.10")/Table3[[#This Row],[Count]]</f>
        <v>0.66666666666666663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61">
        <f>_xlfn.RANK.AVG(Table3[[#This Row],[Score]],Table3[Score],1)</f>
        <v>57.5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61">
        <f>_xlfn.RANK.AVG(Table3[[#This Row],[Score 2 ]],Table3[[Score 2 ]],1)</f>
        <v>59.5</v>
      </c>
    </row>
    <row r="62" spans="1:26" x14ac:dyDescent="0.3">
      <c r="A62" t="s">
        <v>565</v>
      </c>
      <c r="B62">
        <f>COUNTIFS(Table2[Sub-Sector],Table3[[#This Row],[Sub-Sector]])</f>
        <v>14</v>
      </c>
      <c r="C62" s="1">
        <f>COUNTIFS(Table2[Sub-Sector],Table3[[#This Row],[Sub-Sector]],Table2[Uptrend],"Uptrend")/Table3[[#This Row],[Count]]</f>
        <v>0.2857142857142857</v>
      </c>
      <c r="D62" s="1">
        <f>COUNTIFS(Table2[Sub-Sector],Table3[[#This Row],[Sub-Sector]],Table2[1W Return vs Nifty],"&gt;=5")/Table3[[#This Row],[Count]]</f>
        <v>0.14285714285714285</v>
      </c>
      <c r="E62" s="1">
        <f>COUNTIFS(Table2[Sub-Sector],Table3[[#This Row],[Sub-Sector]],Table2[1M Return vs Nifty],"&gt;=5")/Table3[[#This Row],[Count]]</f>
        <v>0.21428571428571427</v>
      </c>
      <c r="F62" s="1">
        <f>COUNTIFS(Table2[Sub-Sector],Table3[[#This Row],[Sub-Sector]],Table2[6M Return vs Nifty],"&gt;=10")/Table3[[#This Row],[Count]]</f>
        <v>0.35714285714285715</v>
      </c>
      <c r="G62" s="1">
        <f>COUNTIFS(Table2[Sub-Sector],Table3[[#This Row],[Sub-Sector]],Table2[1Y Return vs Nifty],"&gt;=10")/Table3[[#This Row],[Count]]</f>
        <v>0.21428571428571427</v>
      </c>
      <c r="H62" s="1">
        <f>COUNTIFS(Table2[Sub-Sector],Table3[[#This Row],[Sub-Sector]],Table2[RSI Exponential â€“ 14D],"&gt;=50")/Table3[[#This Row],[Count]]</f>
        <v>0.5</v>
      </c>
      <c r="I62" s="1">
        <f>COUNTIFS(Table2[Sub-Sector],Table3[[#This Row],[Sub-Sector]],Table2[Relative Volume],"&gt;=1")/Table3[[#This Row],[Count]]</f>
        <v>0.21428571428571427</v>
      </c>
      <c r="J62" s="1">
        <f>COUNTIFS(Table2[Sub-Sector],Table3[[#This Row],[Sub-Sector]],Table2[% Away From Day Low],"&gt;=0.05")/Table3[[#This Row],[Count]]</f>
        <v>7.1428571428571425E-2</v>
      </c>
      <c r="K62" s="1">
        <f>COUNTIFS(Table2[Sub-Sector],Table3[[#This Row],[Sub-Sector]],Table2[% Away From Day High],"&lt;=0.05")/Table3[[#This Row],[Count]]</f>
        <v>0.9285714285714286</v>
      </c>
      <c r="L62" s="1">
        <f>COUNTIFS(Table2[Sub-Sector],Table3[[#This Row],[Sub-Sector]],Table2[% Away From Current Week Low],"&gt;=0.05")/Table3[[#This Row],[Count]]</f>
        <v>7.1428571428571425E-2</v>
      </c>
      <c r="M62" s="1">
        <f>COUNTIFS(Table2[Sub-Sector],Table3[[#This Row],[Sub-Sector]],Table2[% Away From Current Week High],"&lt;=0.05")/Table3[[#This Row],[Count]]</f>
        <v>0.9285714285714286</v>
      </c>
      <c r="N62" s="1">
        <f>COUNTIFS(Table2[Sub-Sector],Table3[[#This Row],[Sub-Sector]],Table2[% Away From Current Month Low],"&gt;=0.05")/Table3[[#This Row],[Count]]</f>
        <v>0.5</v>
      </c>
      <c r="O62" s="1">
        <f>COUNTIFS(Table2[Sub-Sector],Table3[[#This Row],[Sub-Sector]],Table2[% Away From Current Month High],"&lt;=0.05")/Table3[[#This Row],[Count]]</f>
        <v>0.21428571428571427</v>
      </c>
      <c r="P62" s="1">
        <f>COUNTIFS(Table2[Sub-Sector],Table3[[#This Row],[Sub-Sector]],Table2[% Away From 52W High],"&lt;=10")/Table3[[#This Row],[Count]]</f>
        <v>7.1428571428571425E-2</v>
      </c>
      <c r="Q62" s="1">
        <f>COUNTIFS(Table2[Sub-Sector],Table3[[#This Row],[Sub-Sector]],Table2[% Away From 52W Low],"&gt;=10")/Table3[[#This Row],[Count]]</f>
        <v>0.8571428571428571</v>
      </c>
      <c r="R62" s="1">
        <f>COUNTIFS(Table2[Sub-Sector],Table3[[#This Row],[Sub-Sector]],Table2[% Price above 20 EMA],"&gt;=0")/Table3[[#This Row],[Count]]</f>
        <v>0.35714285714285715</v>
      </c>
      <c r="S62" s="1">
        <f>COUNTIFS(Table2[Sub-Sector],Table3[[#This Row],[Sub-Sector]],Table2[% Price above 50 EMA],"&gt;=0")/Table3[[#This Row],[Count]]</f>
        <v>0.42857142857142855</v>
      </c>
      <c r="T62" s="1">
        <f>COUNTIFS(Table2[Sub-Sector],Table3[[#This Row],[Sub-Sector]],Table2[% Price above 200 EMA],"&gt;=0")/Table3[[#This Row],[Count]]</f>
        <v>0.5</v>
      </c>
      <c r="U62" s="1">
        <f>COUNTIFS(Table2[Sub-Sector],Table3[[#This Row],[Sub-Sector]],Table2[Rate of Change - Zone],"Positive")/Table3[[#This Row],[Count]]</f>
        <v>0.42857142857142855</v>
      </c>
      <c r="V62" s="1">
        <f>COUNTIFS(Table2[Sub-Sector],Table3[[#This Row],[Sub-Sector]],Table2[Sharpe Ratio],"&gt;=0.10")/Table3[[#This Row],[Count]]</f>
        <v>0.21428571428571427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</v>
      </c>
      <c r="X62">
        <f>_xlfn.RANK.AVG(Table3[[#This Row],[Score]],Table3[Score],1)</f>
        <v>25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2">
        <f>_xlfn.RANK.AVG(Table3[[#This Row],[Score 2 ]],Table3[[Score 2 ]],1)</f>
        <v>61</v>
      </c>
    </row>
    <row r="63" spans="1:26" x14ac:dyDescent="0.3">
      <c r="A63" t="s">
        <v>268</v>
      </c>
      <c r="B63">
        <f>COUNTIFS(Table2[Sub-Sector],Table3[[#This Row],[Sub-Sector]])</f>
        <v>3</v>
      </c>
      <c r="C63" s="1">
        <f>COUNTIFS(Table2[Sub-Sector],Table3[[#This Row],[Sub-Sector]],Table2[Uptrend],"Uptrend")/Table3[[#This Row],[Count]]</f>
        <v>0.66666666666666663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0.33333333333333331</v>
      </c>
      <c r="F63" s="1">
        <f>COUNTIFS(Table2[Sub-Sector],Table3[[#This Row],[Sub-Sector]],Table2[6M Return vs Nifty],"&gt;=10")/Table3[[#This Row],[Count]]</f>
        <v>0.66666666666666663</v>
      </c>
      <c r="G63" s="1">
        <f>COUNTIFS(Table2[Sub-Sector],Table3[[#This Row],[Sub-Sector]],Table2[1Y Return vs Nifty],"&gt;=10")/Table3[[#This Row],[Count]]</f>
        <v>0.33333333333333331</v>
      </c>
      <c r="H63" s="1">
        <f>COUNTIFS(Table2[Sub-Sector],Table3[[#This Row],[Sub-Sector]],Table2[RSI Exponential â€“ 14D],"&gt;=50")/Table3[[#This Row],[Count]]</f>
        <v>0.33333333333333331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0.33333333333333331</v>
      </c>
      <c r="O63" s="1">
        <f>COUNTIFS(Table2[Sub-Sector],Table3[[#This Row],[Sub-Sector]],Table2[% Away From Current Month High],"&lt;=0.05")/Table3[[#This Row],[Count]]</f>
        <v>0.33333333333333331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0.66666666666666663</v>
      </c>
      <c r="R63" s="1">
        <f>COUNTIFS(Table2[Sub-Sector],Table3[[#This Row],[Sub-Sector]],Table2[% Price above 20 EMA],"&gt;=0")/Table3[[#This Row],[Count]]</f>
        <v>0.33333333333333331</v>
      </c>
      <c r="S63" s="1">
        <f>COUNTIFS(Table2[Sub-Sector],Table3[[#This Row],[Sub-Sector]],Table2[% Price above 50 EMA],"&gt;=0")/Table3[[#This Row],[Count]]</f>
        <v>0.33333333333333331</v>
      </c>
      <c r="T63" s="1">
        <f>COUNTIFS(Table2[Sub-Sector],Table3[[#This Row],[Sub-Sector]],Table2[% Price above 200 EMA],"&gt;=0")/Table3[[#This Row],[Count]]</f>
        <v>0.66666666666666663</v>
      </c>
      <c r="U63" s="1">
        <f>COUNTIFS(Table2[Sub-Sector],Table3[[#This Row],[Sub-Sector]],Table2[Rate of Change - Zone],"Positive")/Table3[[#This Row],[Count]]</f>
        <v>0.33333333333333331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63">
        <f>_xlfn.RANK.AVG(Table3[[#This Row],[Score]],Table3[Score],1)</f>
        <v>36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3">
        <f>_xlfn.RANK.AVG(Table3[[#This Row],[Score 2 ]],Table3[[Score 2 ]],1)</f>
        <v>62</v>
      </c>
    </row>
    <row r="64" spans="1:26" x14ac:dyDescent="0.3">
      <c r="A64" t="s">
        <v>215</v>
      </c>
      <c r="B64">
        <f>COUNTIFS(Table2[Sub-Sector],Table3[[#This Row],[Sub-Sector]])</f>
        <v>28</v>
      </c>
      <c r="C64" s="1">
        <f>COUNTIFS(Table2[Sub-Sector],Table3[[#This Row],[Sub-Sector]],Table2[Uptrend],"Uptrend")/Table3[[#This Row],[Count]]</f>
        <v>7.1428571428571425E-2</v>
      </c>
      <c r="D64" s="1">
        <f>COUNTIFS(Table2[Sub-Sector],Table3[[#This Row],[Sub-Sector]],Table2[1W Return vs Nifty],"&gt;=5")/Table3[[#This Row],[Count]]</f>
        <v>3.5714285714285712E-2</v>
      </c>
      <c r="E64" s="1">
        <f>COUNTIFS(Table2[Sub-Sector],Table3[[#This Row],[Sub-Sector]],Table2[1M Return vs Nifty],"&gt;=5")/Table3[[#This Row],[Count]]</f>
        <v>7.1428571428571425E-2</v>
      </c>
      <c r="F64" s="1">
        <f>COUNTIFS(Table2[Sub-Sector],Table3[[#This Row],[Sub-Sector]],Table2[6M Return vs Nifty],"&gt;=10")/Table3[[#This Row],[Count]]</f>
        <v>0.21428571428571427</v>
      </c>
      <c r="G64" s="1">
        <f>COUNTIFS(Table2[Sub-Sector],Table3[[#This Row],[Sub-Sector]],Table2[1Y Return vs Nifty],"&gt;=10")/Table3[[#This Row],[Count]]</f>
        <v>0.5357142857142857</v>
      </c>
      <c r="H64" s="1">
        <f>COUNTIFS(Table2[Sub-Sector],Table3[[#This Row],[Sub-Sector]],Table2[RSI Exponential â€“ 14D],"&gt;=50")/Table3[[#This Row],[Count]]</f>
        <v>0.39285714285714285</v>
      </c>
      <c r="I64" s="1">
        <f>COUNTIFS(Table2[Sub-Sector],Table3[[#This Row],[Sub-Sector]],Table2[Relative Volume],"&gt;=1")/Table3[[#This Row],[Count]]</f>
        <v>0.2857142857142857</v>
      </c>
      <c r="J64" s="1">
        <f>COUNTIFS(Table2[Sub-Sector],Table3[[#This Row],[Sub-Sector]],Table2[% Away From Day Low],"&gt;=0.05")/Table3[[#This Row],[Count]]</f>
        <v>3.5714285714285712E-2</v>
      </c>
      <c r="K64" s="1">
        <f>COUNTIFS(Table2[Sub-Sector],Table3[[#This Row],[Sub-Sector]],Table2[% Away From Day High],"&lt;=0.05")/Table3[[#This Row],[Count]]</f>
        <v>0.9285714285714286</v>
      </c>
      <c r="L64" s="1">
        <f>COUNTIFS(Table2[Sub-Sector],Table3[[#This Row],[Sub-Sector]],Table2[% Away From Current Week Low],"&gt;=0.05")/Table3[[#This Row],[Count]]</f>
        <v>3.5714285714285712E-2</v>
      </c>
      <c r="M64" s="1">
        <f>COUNTIFS(Table2[Sub-Sector],Table3[[#This Row],[Sub-Sector]],Table2[% Away From Current Week High],"&lt;=0.05")/Table3[[#This Row],[Count]]</f>
        <v>0.9285714285714286</v>
      </c>
      <c r="N64" s="1">
        <f>COUNTIFS(Table2[Sub-Sector],Table3[[#This Row],[Sub-Sector]],Table2[% Away From Current Month Low],"&gt;=0.05")/Table3[[#This Row],[Count]]</f>
        <v>0.42857142857142855</v>
      </c>
      <c r="O64" s="1">
        <f>COUNTIFS(Table2[Sub-Sector],Table3[[#This Row],[Sub-Sector]],Table2[% Away From Current Month High],"&lt;=0.05")/Table3[[#This Row],[Count]]</f>
        <v>0.14285714285714285</v>
      </c>
      <c r="P64" s="1">
        <f>COUNTIFS(Table2[Sub-Sector],Table3[[#This Row],[Sub-Sector]],Table2[% Away From 52W High],"&lt;=10")/Table3[[#This Row],[Count]]</f>
        <v>7.1428571428571425E-2</v>
      </c>
      <c r="Q64" s="1">
        <f>COUNTIFS(Table2[Sub-Sector],Table3[[#This Row],[Sub-Sector]],Table2[% Away From 52W Low],"&gt;=10")/Table3[[#This Row],[Count]]</f>
        <v>0.9642857142857143</v>
      </c>
      <c r="R64" s="1">
        <f>COUNTIFS(Table2[Sub-Sector],Table3[[#This Row],[Sub-Sector]],Table2[% Price above 20 EMA],"&gt;=0")/Table3[[#This Row],[Count]]</f>
        <v>0.32142857142857145</v>
      </c>
      <c r="S64" s="1">
        <f>COUNTIFS(Table2[Sub-Sector],Table3[[#This Row],[Sub-Sector]],Table2[% Price above 50 EMA],"&gt;=0")/Table3[[#This Row],[Count]]</f>
        <v>0.14285714285714285</v>
      </c>
      <c r="T64" s="1">
        <f>COUNTIFS(Table2[Sub-Sector],Table3[[#This Row],[Sub-Sector]],Table2[% Price above 200 EMA],"&gt;=0")/Table3[[#This Row],[Count]]</f>
        <v>0.5</v>
      </c>
      <c r="U64" s="1">
        <f>COUNTIFS(Table2[Sub-Sector],Table3[[#This Row],[Sub-Sector]],Table2[Rate of Change - Zone],"Positive")/Table3[[#This Row],[Count]]</f>
        <v>0.17857142857142858</v>
      </c>
      <c r="V64" s="1">
        <f>COUNTIFS(Table2[Sub-Sector],Table3[[#This Row],[Sub-Sector]],Table2[Sharpe Ratio],"&gt;=0.10")/Table3[[#This Row],[Count]]</f>
        <v>0.35714285714285715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375.5</v>
      </c>
      <c r="X64">
        <f>_xlfn.RANK.AVG(Table3[[#This Row],[Score]],Table3[Score],1)</f>
        <v>42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4">
        <f>_xlfn.RANK.AVG(Table3[[#This Row],[Score 2 ]],Table3[[Score 2 ]],1)</f>
        <v>63</v>
      </c>
    </row>
    <row r="65" spans="1:26" x14ac:dyDescent="0.3">
      <c r="A65" t="s">
        <v>901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0.5</v>
      </c>
      <c r="E65" s="1">
        <f>COUNTIFS(Table2[Sub-Sector],Table3[[#This Row],[Sub-Sector]],Table2[1M Return vs Nifty],"&gt;=5")/Table3[[#This Row],[Count]]</f>
        <v>1</v>
      </c>
      <c r="F65" s="1">
        <f>COUNTIFS(Table2[Sub-Sector],Table3[[#This Row],[Sub-Sector]],Table2[6M Return vs Nifty],"&gt;=10")/Table3[[#This Row],[Count]]</f>
        <v>0</v>
      </c>
      <c r="G65" s="1">
        <f>COUNTIFS(Table2[Sub-Sector],Table3[[#This Row],[Sub-Sector]],Table2[1Y Return vs Nifty],"&gt;=10")/Table3[[#This Row],[Count]]</f>
        <v>0</v>
      </c>
      <c r="H65" s="1">
        <f>COUNTIFS(Table2[Sub-Sector],Table3[[#This Row],[Sub-Sector]],Table2[RSI Exponential â€“ 14D],"&gt;=50")/Table3[[#This Row],[Count]]</f>
        <v>1</v>
      </c>
      <c r="I65" s="1">
        <f>COUNTIFS(Table2[Sub-Sector],Table3[[#This Row],[Sub-Sector]],Table2[Relative Volume],"&gt;=1")/Table3[[#This Row],[Count]]</f>
        <v>0.5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1</v>
      </c>
      <c r="O65" s="1">
        <f>COUNTIFS(Table2[Sub-Sector],Table3[[#This Row],[Sub-Sector]],Table2[% Away From Current Month High],"&lt;=0.05")/Table3[[#This Row],[Count]]</f>
        <v>1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1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0.5</v>
      </c>
      <c r="U65" s="1">
        <f>COUNTIFS(Table2[Sub-Sector],Table3[[#This Row],[Sub-Sector]],Table2[Rate of Change - Zone],"Positive")/Table3[[#This Row],[Count]]</f>
        <v>1</v>
      </c>
      <c r="V65" s="1">
        <f>COUNTIFS(Table2[Sub-Sector],Table3[[#This Row],[Sub-Sector]],Table2[Sharpe Ratio],"&gt;=0.10")/Table3[[#This Row],[Count]]</f>
        <v>0.5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65">
        <f>_xlfn.RANK.AVG(Table3[[#This Row],[Score]],Table3[Score],1)</f>
        <v>31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5">
        <f>_xlfn.RANK.AVG(Table3[[#This Row],[Score 2 ]],Table3[[Score 2 ]],1)</f>
        <v>64</v>
      </c>
    </row>
    <row r="66" spans="1:26" x14ac:dyDescent="0.3">
      <c r="A66" t="s">
        <v>69</v>
      </c>
      <c r="B66">
        <f>COUNTIFS(Table2[Sub-Sector],Table3[[#This Row],[Sub-Sector]])</f>
        <v>17</v>
      </c>
      <c r="C66" s="1">
        <f>COUNTIFS(Table2[Sub-Sector],Table3[[#This Row],[Sub-Sector]],Table2[Uptrend],"Uptrend")/Table3[[#This Row],[Count]]</f>
        <v>0.17647058823529413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5.8823529411764705E-2</v>
      </c>
      <c r="F66" s="1">
        <f>COUNTIFS(Table2[Sub-Sector],Table3[[#This Row],[Sub-Sector]],Table2[6M Return vs Nifty],"&gt;=10")/Table3[[#This Row],[Count]]</f>
        <v>0.17647058823529413</v>
      </c>
      <c r="G66" s="1">
        <f>COUNTIFS(Table2[Sub-Sector],Table3[[#This Row],[Sub-Sector]],Table2[1Y Return vs Nifty],"&gt;=10")/Table3[[#This Row],[Count]]</f>
        <v>0.11764705882352941</v>
      </c>
      <c r="H66" s="1">
        <f>COUNTIFS(Table2[Sub-Sector],Table3[[#This Row],[Sub-Sector]],Table2[RSI Exponential â€“ 14D],"&gt;=50")/Table3[[#This Row],[Count]]</f>
        <v>0.52941176470588236</v>
      </c>
      <c r="I66" s="1">
        <f>COUNTIFS(Table2[Sub-Sector],Table3[[#This Row],[Sub-Sector]],Table2[Relative Volume],"&gt;=1")/Table3[[#This Row],[Count]]</f>
        <v>0.41176470588235292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0.70588235294117652</v>
      </c>
      <c r="O66" s="1">
        <f>COUNTIFS(Table2[Sub-Sector],Table3[[#This Row],[Sub-Sector]],Table2[% Away From Current Month High],"&lt;=0.05")/Table3[[#This Row],[Count]]</f>
        <v>0.47058823529411764</v>
      </c>
      <c r="P66" s="1">
        <f>COUNTIFS(Table2[Sub-Sector],Table3[[#This Row],[Sub-Sector]],Table2[% Away From 52W High],"&lt;=10")/Table3[[#This Row],[Count]]</f>
        <v>0.23529411764705882</v>
      </c>
      <c r="Q66" s="1">
        <f>COUNTIFS(Table2[Sub-Sector],Table3[[#This Row],[Sub-Sector]],Table2[% Away From 52W Low],"&gt;=10")/Table3[[#This Row],[Count]]</f>
        <v>0.70588235294117652</v>
      </c>
      <c r="R66" s="1">
        <f>COUNTIFS(Table2[Sub-Sector],Table3[[#This Row],[Sub-Sector]],Table2[% Price above 20 EMA],"&gt;=0")/Table3[[#This Row],[Count]]</f>
        <v>0.47058823529411764</v>
      </c>
      <c r="S66" s="1">
        <f>COUNTIFS(Table2[Sub-Sector],Table3[[#This Row],[Sub-Sector]],Table2[% Price above 50 EMA],"&gt;=0")/Table3[[#This Row],[Count]]</f>
        <v>0.35294117647058826</v>
      </c>
      <c r="T66" s="1">
        <f>COUNTIFS(Table2[Sub-Sector],Table3[[#This Row],[Sub-Sector]],Table2[% Price above 200 EMA],"&gt;=0")/Table3[[#This Row],[Count]]</f>
        <v>0.41176470588235292</v>
      </c>
      <c r="U66" s="1">
        <f>COUNTIFS(Table2[Sub-Sector],Table3[[#This Row],[Sub-Sector]],Table2[Rate of Change - Zone],"Positive")/Table3[[#This Row],[Count]]</f>
        <v>0.29411764705882354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</v>
      </c>
      <c r="X66">
        <f>_xlfn.RANK.AVG(Table3[[#This Row],[Score]],Table3[Score],1)</f>
        <v>61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6">
        <f>_xlfn.RANK.AVG(Table3[[#This Row],[Score 2 ]],Table3[[Score 2 ]],1)</f>
        <v>65</v>
      </c>
    </row>
    <row r="67" spans="1:26" x14ac:dyDescent="0.3">
      <c r="A67" t="s">
        <v>117</v>
      </c>
      <c r="B67">
        <f>COUNTIFS(Table2[Sub-Sector],Table3[[#This Row],[Sub-Sector]])</f>
        <v>24</v>
      </c>
      <c r="C67" s="1">
        <f>COUNTIFS(Table2[Sub-Sector],Table3[[#This Row],[Sub-Sector]],Table2[Uptrend],"Uptrend")/Table3[[#This Row],[Count]]</f>
        <v>0.20833333333333334</v>
      </c>
      <c r="D67" s="1">
        <f>COUNTIFS(Table2[Sub-Sector],Table3[[#This Row],[Sub-Sector]],Table2[1W Return vs Nifty],"&gt;=5")/Table3[[#This Row],[Count]]</f>
        <v>4.1666666666666664E-2</v>
      </c>
      <c r="E67" s="1">
        <f>COUNTIFS(Table2[Sub-Sector],Table3[[#This Row],[Sub-Sector]],Table2[1M Return vs Nifty],"&gt;=5")/Table3[[#This Row],[Count]]</f>
        <v>4.1666666666666664E-2</v>
      </c>
      <c r="F67" s="1">
        <f>COUNTIFS(Table2[Sub-Sector],Table3[[#This Row],[Sub-Sector]],Table2[6M Return vs Nifty],"&gt;=10")/Table3[[#This Row],[Count]]</f>
        <v>0.20833333333333334</v>
      </c>
      <c r="G67" s="1">
        <f>COUNTIFS(Table2[Sub-Sector],Table3[[#This Row],[Sub-Sector]],Table2[1Y Return vs Nifty],"&gt;=10")/Table3[[#This Row],[Count]]</f>
        <v>0.41666666666666669</v>
      </c>
      <c r="H67" s="1">
        <f>COUNTIFS(Table2[Sub-Sector],Table3[[#This Row],[Sub-Sector]],Table2[RSI Exponential â€“ 14D],"&gt;=50")/Table3[[#This Row],[Count]]</f>
        <v>0.25</v>
      </c>
      <c r="I67" s="1">
        <f>COUNTIFS(Table2[Sub-Sector],Table3[[#This Row],[Sub-Sector]],Table2[Relative Volume],"&gt;=1")/Table3[[#This Row],[Count]]</f>
        <v>0.29166666666666669</v>
      </c>
      <c r="J67" s="1">
        <f>COUNTIFS(Table2[Sub-Sector],Table3[[#This Row],[Sub-Sector]],Table2[% Away From Day Low],"&gt;=0.05")/Table3[[#This Row],[Count]]</f>
        <v>4.1666666666666664E-2</v>
      </c>
      <c r="K67" s="1">
        <f>COUNTIFS(Table2[Sub-Sector],Table3[[#This Row],[Sub-Sector]],Table2[% Away From Day High],"&lt;=0.05")/Table3[[#This Row],[Count]]</f>
        <v>0.91666666666666663</v>
      </c>
      <c r="L67" s="1">
        <f>COUNTIFS(Table2[Sub-Sector],Table3[[#This Row],[Sub-Sector]],Table2[% Away From Current Week Low],"&gt;=0.05")/Table3[[#This Row],[Count]]</f>
        <v>4.1666666666666664E-2</v>
      </c>
      <c r="M67" s="1">
        <f>COUNTIFS(Table2[Sub-Sector],Table3[[#This Row],[Sub-Sector]],Table2[% Away From Current Week High],"&lt;=0.05")/Table3[[#This Row],[Count]]</f>
        <v>0.91666666666666663</v>
      </c>
      <c r="N67" s="1">
        <f>COUNTIFS(Table2[Sub-Sector],Table3[[#This Row],[Sub-Sector]],Table2[% Away From Current Month Low],"&gt;=0.05")/Table3[[#This Row],[Count]]</f>
        <v>0.5</v>
      </c>
      <c r="O67" s="1">
        <f>COUNTIFS(Table2[Sub-Sector],Table3[[#This Row],[Sub-Sector]],Table2[% Away From Current Month High],"&lt;=0.05")/Table3[[#This Row],[Count]]</f>
        <v>0.125</v>
      </c>
      <c r="P67" s="1">
        <f>COUNTIFS(Table2[Sub-Sector],Table3[[#This Row],[Sub-Sector]],Table2[% Away From 52W High],"&lt;=10")/Table3[[#This Row],[Count]]</f>
        <v>8.3333333333333329E-2</v>
      </c>
      <c r="Q67" s="1">
        <f>COUNTIFS(Table2[Sub-Sector],Table3[[#This Row],[Sub-Sector]],Table2[% Away From 52W Low],"&gt;=10")/Table3[[#This Row],[Count]]</f>
        <v>0.95833333333333337</v>
      </c>
      <c r="R67" s="1">
        <f>COUNTIFS(Table2[Sub-Sector],Table3[[#This Row],[Sub-Sector]],Table2[% Price above 20 EMA],"&gt;=0")/Table3[[#This Row],[Count]]</f>
        <v>0.20833333333333334</v>
      </c>
      <c r="S67" s="1">
        <f>COUNTIFS(Table2[Sub-Sector],Table3[[#This Row],[Sub-Sector]],Table2[% Price above 50 EMA],"&gt;=0")/Table3[[#This Row],[Count]]</f>
        <v>0.20833333333333334</v>
      </c>
      <c r="T67" s="1">
        <f>COUNTIFS(Table2[Sub-Sector],Table3[[#This Row],[Sub-Sector]],Table2[% Price above 200 EMA],"&gt;=0")/Table3[[#This Row],[Count]]</f>
        <v>0.45833333333333331</v>
      </c>
      <c r="U67" s="1">
        <f>COUNTIFS(Table2[Sub-Sector],Table3[[#This Row],[Sub-Sector]],Table2[Rate of Change - Zone],"Positive")/Table3[[#This Row],[Count]]</f>
        <v>0.20833333333333334</v>
      </c>
      <c r="V67" s="1">
        <f>COUNTIFS(Table2[Sub-Sector],Table3[[#This Row],[Sub-Sector]],Table2[Sharpe Ratio],"&gt;=0.10")/Table3[[#This Row],[Count]]</f>
        <v>0.41666666666666669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67">
        <f>_xlfn.RANK.AVG(Table3[[#This Row],[Score]],Table3[Score],1)</f>
        <v>40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67">
        <f>_xlfn.RANK.AVG(Table3[[#This Row],[Score 2 ]],Table3[[Score 2 ]],1)</f>
        <v>66</v>
      </c>
    </row>
    <row r="68" spans="1:26" x14ac:dyDescent="0.3">
      <c r="A68" t="s">
        <v>371</v>
      </c>
      <c r="B68">
        <f>COUNTIFS(Table2[Sub-Sector],Table3[[#This Row],[Sub-Sector]])</f>
        <v>5</v>
      </c>
      <c r="C68" s="1">
        <f>COUNTIFS(Table2[Sub-Sector],Table3[[#This Row],[Sub-Sector]],Table2[Uptrend],"Uptrend")/Table3[[#This Row],[Count]]</f>
        <v>0.2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0.2</v>
      </c>
      <c r="F68" s="1">
        <f>COUNTIFS(Table2[Sub-Sector],Table3[[#This Row],[Sub-Sector]],Table2[6M Return vs Nifty],"&gt;=10")/Table3[[#This Row],[Count]]</f>
        <v>0.4</v>
      </c>
      <c r="G68" s="1">
        <f>COUNTIFS(Table2[Sub-Sector],Table3[[#This Row],[Sub-Sector]],Table2[1Y Return vs Nifty],"&gt;=10")/Table3[[#This Row],[Count]]</f>
        <v>0.4</v>
      </c>
      <c r="H68" s="1">
        <f>COUNTIFS(Table2[Sub-Sector],Table3[[#This Row],[Sub-Sector]],Table2[RSI Exponential â€“ 14D],"&gt;=50")/Table3[[#This Row],[Count]]</f>
        <v>0.2</v>
      </c>
      <c r="I68" s="1">
        <f>COUNTIFS(Table2[Sub-Sector],Table3[[#This Row],[Sub-Sector]],Table2[Relative Volume],"&gt;=1")/Table3[[#This Row],[Count]]</f>
        <v>0.2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0.8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0.8</v>
      </c>
      <c r="N68" s="1">
        <f>COUNTIFS(Table2[Sub-Sector],Table3[[#This Row],[Sub-Sector]],Table2[% Away From Current Month Low],"&gt;=0.05")/Table3[[#This Row],[Count]]</f>
        <v>0.4</v>
      </c>
      <c r="O68" s="1">
        <f>COUNTIFS(Table2[Sub-Sector],Table3[[#This Row],[Sub-Sector]],Table2[% Away From Current Month High],"&lt;=0.05")/Table3[[#This Row],[Count]]</f>
        <v>0.2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0.2</v>
      </c>
      <c r="S68" s="1">
        <f>COUNTIFS(Table2[Sub-Sector],Table3[[#This Row],[Sub-Sector]],Table2[% Price above 50 EMA],"&gt;=0")/Table3[[#This Row],[Count]]</f>
        <v>0.2</v>
      </c>
      <c r="T68" s="1">
        <f>COUNTIFS(Table2[Sub-Sector],Table3[[#This Row],[Sub-Sector]],Table2[% Price above 200 EMA],"&gt;=0")/Table3[[#This Row],[Count]]</f>
        <v>0.4</v>
      </c>
      <c r="U68" s="1">
        <f>COUNTIFS(Table2[Sub-Sector],Table3[[#This Row],[Sub-Sector]],Table2[Rate of Change - Zone],"Positive")/Table3[[#This Row],[Count]]</f>
        <v>0.2</v>
      </c>
      <c r="V68" s="1">
        <f>COUNTIFS(Table2[Sub-Sector],Table3[[#This Row],[Sub-Sector]],Table2[Sharpe Ratio],"&gt;=0.10")/Table3[[#This Row],[Count]]</f>
        <v>0.2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68">
        <f>_xlfn.RANK.AVG(Table3[[#This Row],[Score]],Table3[Score],1)</f>
        <v>55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8">
        <f>_xlfn.RANK.AVG(Table3[[#This Row],[Score 2 ]],Table3[[Score 2 ]],1)</f>
        <v>67</v>
      </c>
    </row>
    <row r="69" spans="1:26" x14ac:dyDescent="0.3">
      <c r="A69" t="s">
        <v>445</v>
      </c>
      <c r="B69">
        <f>COUNTIFS(Table2[Sub-Sector],Table3[[#This Row],[Sub-Sector]])</f>
        <v>4</v>
      </c>
      <c r="C69" s="1">
        <f>COUNTIFS(Table2[Sub-Sector],Table3[[#This Row],[Sub-Sector]],Table2[Uptrend],"Uptrend")/Table3[[#This Row],[Count]]</f>
        <v>0.25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0.25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0.75</v>
      </c>
      <c r="H69" s="1">
        <f>COUNTIFS(Table2[Sub-Sector],Table3[[#This Row],[Sub-Sector]],Table2[RSI Exponential â€“ 14D],"&gt;=50")/Table3[[#This Row],[Count]]</f>
        <v>0.5</v>
      </c>
      <c r="I69" s="1">
        <f>COUNTIFS(Table2[Sub-Sector],Table3[[#This Row],[Sub-Sector]],Table2[Relative Volume],"&gt;=1")/Table3[[#This Row],[Count]]</f>
        <v>0.25</v>
      </c>
      <c r="J69" s="1">
        <f>COUNTIFS(Table2[Sub-Sector],Table3[[#This Row],[Sub-Sector]],Table2[% Away From Day Low],"&gt;=0.05")/Table3[[#This Row],[Count]]</f>
        <v>0.25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0.25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1</v>
      </c>
      <c r="O69" s="1">
        <f>COUNTIFS(Table2[Sub-Sector],Table3[[#This Row],[Sub-Sector]],Table2[% Away From Current Month High],"&lt;=0.05")/Table3[[#This Row],[Count]]</f>
        <v>0.5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0.5</v>
      </c>
      <c r="S69" s="1">
        <f>COUNTIFS(Table2[Sub-Sector],Table3[[#This Row],[Sub-Sector]],Table2[% Price above 50 EMA],"&gt;=0")/Table3[[#This Row],[Count]]</f>
        <v>0.25</v>
      </c>
      <c r="T69" s="1">
        <f>COUNTIFS(Table2[Sub-Sector],Table3[[#This Row],[Sub-Sector]],Table2[% Price above 200 EMA],"&gt;=0")/Table3[[#This Row],[Count]]</f>
        <v>0.5</v>
      </c>
      <c r="U69" s="1">
        <f>COUNTIFS(Table2[Sub-Sector],Table3[[#This Row],[Sub-Sector]],Table2[Rate of Change - Zone],"Positive")/Table3[[#This Row],[Count]]</f>
        <v>0.25</v>
      </c>
      <c r="V69" s="1">
        <f>COUNTIFS(Table2[Sub-Sector],Table3[[#This Row],[Sub-Sector]],Table2[Sharpe Ratio],"&gt;=0.10")/Table3[[#This Row],[Count]]</f>
        <v>0.5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69">
        <f>_xlfn.RANK.AVG(Table3[[#This Row],[Score]],Table3[Score],1)</f>
        <v>49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69">
        <f>_xlfn.RANK.AVG(Table3[[#This Row],[Score 2 ]],Table3[[Score 2 ]],1)</f>
        <v>68</v>
      </c>
    </row>
    <row r="70" spans="1:26" x14ac:dyDescent="0.3">
      <c r="A70" t="s">
        <v>188</v>
      </c>
      <c r="B70">
        <f>COUNTIFS(Table2[Sub-Sector],Table3[[#This Row],[Sub-Sector]])</f>
        <v>6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0.16666666666666666</v>
      </c>
      <c r="G70" s="1">
        <f>COUNTIFS(Table2[Sub-Sector],Table3[[#This Row],[Sub-Sector]],Table2[1Y Return vs Nifty],"&gt;=10")/Table3[[#This Row],[Count]]</f>
        <v>0.16666666666666666</v>
      </c>
      <c r="H70" s="1">
        <f>COUNTIFS(Table2[Sub-Sector],Table3[[#This Row],[Sub-Sector]],Table2[RSI Exponential â€“ 14D],"&gt;=50")/Table3[[#This Row],[Count]]</f>
        <v>0.16666666666666666</v>
      </c>
      <c r="I70" s="1">
        <f>COUNTIFS(Table2[Sub-Sector],Table3[[#This Row],[Sub-Sector]],Table2[Relative Volume],"&gt;=1")/Table3[[#This Row],[Count]]</f>
        <v>0.5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0.83333333333333337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0.83333333333333337</v>
      </c>
      <c r="N70" s="1">
        <f>COUNTIFS(Table2[Sub-Sector],Table3[[#This Row],[Sub-Sector]],Table2[% Away From Current Month Low],"&gt;=0.05")/Table3[[#This Row],[Count]]</f>
        <v>1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0.66666666666666663</v>
      </c>
      <c r="R70" s="1">
        <f>COUNTIFS(Table2[Sub-Sector],Table3[[#This Row],[Sub-Sector]],Table2[% Price above 20 EMA],"&gt;=0")/Table3[[#This Row],[Count]]</f>
        <v>0.16666666666666666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</v>
      </c>
      <c r="U70" s="1">
        <f>COUNTIFS(Table2[Sub-Sector],Table3[[#This Row],[Sub-Sector]],Table2[Rate of Change - Zone],"Positive")/Table3[[#This Row],[Count]]</f>
        <v>0.16666666666666666</v>
      </c>
      <c r="V70" s="1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70">
        <f>_xlfn.RANK.AVG(Table3[[#This Row],[Score]],Table3[Score],1)</f>
        <v>82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0">
        <f>_xlfn.RANK.AVG(Table3[[#This Row],[Score 2 ]],Table3[[Score 2 ]],1)</f>
        <v>69</v>
      </c>
    </row>
    <row r="71" spans="1:26" x14ac:dyDescent="0.3">
      <c r="A71" t="s">
        <v>195</v>
      </c>
      <c r="B71">
        <f>COUNTIFS(Table2[Sub-Sector],Table3[[#This Row],[Sub-Sector]])</f>
        <v>9</v>
      </c>
      <c r="C71" s="1">
        <f>COUNTIFS(Table2[Sub-Sector],Table3[[#This Row],[Sub-Sector]],Table2[Uptrend],"Uptrend")/Table3[[#This Row],[Count]]</f>
        <v>0.1111111111111111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0.1111111111111111</v>
      </c>
      <c r="F71" s="1">
        <f>COUNTIFS(Table2[Sub-Sector],Table3[[#This Row],[Sub-Sector]],Table2[6M Return vs Nifty],"&gt;=10")/Table3[[#This Row],[Count]]</f>
        <v>0.22222222222222221</v>
      </c>
      <c r="G71" s="1">
        <f>COUNTIFS(Table2[Sub-Sector],Table3[[#This Row],[Sub-Sector]],Table2[1Y Return vs Nifty],"&gt;=10")/Table3[[#This Row],[Count]]</f>
        <v>0.22222222222222221</v>
      </c>
      <c r="H71" s="1">
        <f>COUNTIFS(Table2[Sub-Sector],Table3[[#This Row],[Sub-Sector]],Table2[RSI Exponential â€“ 14D],"&gt;=50")/Table3[[#This Row],[Count]]</f>
        <v>0.55555555555555558</v>
      </c>
      <c r="I71" s="1">
        <f>COUNTIFS(Table2[Sub-Sector],Table3[[#This Row],[Sub-Sector]],Table2[Relative Volume],"&gt;=1")/Table3[[#This Row],[Count]]</f>
        <v>0.77777777777777779</v>
      </c>
      <c r="J71" s="1">
        <f>COUNTIFS(Table2[Sub-Sector],Table3[[#This Row],[Sub-Sector]],Table2[% Away From Day Low],"&gt;=0.05")/Table3[[#This Row],[Count]]</f>
        <v>0.1111111111111111</v>
      </c>
      <c r="K71" s="1">
        <f>COUNTIFS(Table2[Sub-Sector],Table3[[#This Row],[Sub-Sector]],Table2[% Away From Day High],"&lt;=0.05")/Table3[[#This Row],[Count]]</f>
        <v>0.88888888888888884</v>
      </c>
      <c r="L71" s="1">
        <f>COUNTIFS(Table2[Sub-Sector],Table3[[#This Row],[Sub-Sector]],Table2[% Away From Current Week Low],"&gt;=0.05")/Table3[[#This Row],[Count]]</f>
        <v>0.1111111111111111</v>
      </c>
      <c r="M71" s="1">
        <f>COUNTIFS(Table2[Sub-Sector],Table3[[#This Row],[Sub-Sector]],Table2[% Away From Current Week High],"&lt;=0.05")/Table3[[#This Row],[Count]]</f>
        <v>0.88888888888888884</v>
      </c>
      <c r="N71" s="1">
        <f>COUNTIFS(Table2[Sub-Sector],Table3[[#This Row],[Sub-Sector]],Table2[% Away From Current Month Low],"&gt;=0.05")/Table3[[#This Row],[Count]]</f>
        <v>0.33333333333333331</v>
      </c>
      <c r="O71" s="1">
        <f>COUNTIFS(Table2[Sub-Sector],Table3[[#This Row],[Sub-Sector]],Table2[% Away From Current Month High],"&lt;=0.05")/Table3[[#This Row],[Count]]</f>
        <v>0.33333333333333331</v>
      </c>
      <c r="P71" s="1">
        <f>COUNTIFS(Table2[Sub-Sector],Table3[[#This Row],[Sub-Sector]],Table2[% Away From 52W High],"&lt;=10")/Table3[[#This Row],[Count]]</f>
        <v>0.1111111111111111</v>
      </c>
      <c r="Q71" s="1">
        <f>COUNTIFS(Table2[Sub-Sector],Table3[[#This Row],[Sub-Sector]],Table2[% Away From 52W Low],"&gt;=10")/Table3[[#This Row],[Count]]</f>
        <v>0.55555555555555558</v>
      </c>
      <c r="R71" s="1">
        <f>COUNTIFS(Table2[Sub-Sector],Table3[[#This Row],[Sub-Sector]],Table2[% Price above 20 EMA],"&gt;=0")/Table3[[#This Row],[Count]]</f>
        <v>0.33333333333333331</v>
      </c>
      <c r="S71" s="1">
        <f>COUNTIFS(Table2[Sub-Sector],Table3[[#This Row],[Sub-Sector]],Table2[% Price above 50 EMA],"&gt;=0")/Table3[[#This Row],[Count]]</f>
        <v>0.1111111111111111</v>
      </c>
      <c r="T71" s="1">
        <f>COUNTIFS(Table2[Sub-Sector],Table3[[#This Row],[Sub-Sector]],Table2[% Price above 200 EMA],"&gt;=0")/Table3[[#This Row],[Count]]</f>
        <v>0.22222222222222221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71">
        <f>_xlfn.RANK.AVG(Table3[[#This Row],[Score]],Table3[Score],1)</f>
        <v>63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1">
        <f>_xlfn.RANK.AVG(Table3[[#This Row],[Score 2 ]],Table3[[Score 2 ]],1)</f>
        <v>70</v>
      </c>
    </row>
    <row r="72" spans="1:26" x14ac:dyDescent="0.3">
      <c r="A72" t="s">
        <v>310</v>
      </c>
      <c r="B72">
        <f>COUNTIFS(Table2[Sub-Sector],Table3[[#This Row],[Sub-Sector]])</f>
        <v>3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0.33333333333333331</v>
      </c>
      <c r="G72" s="1">
        <f>COUNTIFS(Table2[Sub-Sector],Table3[[#This Row],[Sub-Sector]],Table2[1Y Return vs Nifty],"&gt;=10")/Table3[[#This Row],[Count]]</f>
        <v>1</v>
      </c>
      <c r="H72" s="1">
        <f>COUNTIFS(Table2[Sub-Sector],Table3[[#This Row],[Sub-Sector]],Table2[RSI Exponential â€“ 14D],"&gt;=50")/Table3[[#This Row],[Count]]</f>
        <v>0.33333333333333331</v>
      </c>
      <c r="I72" s="1">
        <f>COUNTIFS(Table2[Sub-Sector],Table3[[#This Row],[Sub-Sector]],Table2[Relative Volume],"&gt;=1")/Table3[[#This Row],[Count]]</f>
        <v>0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1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0.33333333333333331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0.33333333333333331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72">
        <f>_xlfn.RANK.AVG(Table3[[#This Row],[Score]],Table3[Score],1)</f>
        <v>83.5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2">
        <f>_xlfn.RANK.AVG(Table3[[#This Row],[Score 2 ]],Table3[[Score 2 ]],1)</f>
        <v>71</v>
      </c>
    </row>
    <row r="73" spans="1:26" x14ac:dyDescent="0.3">
      <c r="A73" t="s">
        <v>1059</v>
      </c>
      <c r="B73">
        <f>COUNTIFS(Table2[Sub-Sector],Table3[[#This Row],[Sub-Sector]])</f>
        <v>3</v>
      </c>
      <c r="C73" s="1">
        <f>COUNTIFS(Table2[Sub-Sector],Table3[[#This Row],[Sub-Sector]],Table2[Uptrend],"Uptrend")/Table3[[#This Row],[Count]]</f>
        <v>0.33333333333333331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0.33333333333333331</v>
      </c>
      <c r="F73" s="1">
        <f>COUNTIFS(Table2[Sub-Sector],Table3[[#This Row],[Sub-Sector]],Table2[6M Return vs Nifty],"&gt;=10")/Table3[[#This Row],[Count]]</f>
        <v>0.33333333333333331</v>
      </c>
      <c r="G73" s="1">
        <f>COUNTIFS(Table2[Sub-Sector],Table3[[#This Row],[Sub-Sector]],Table2[1Y Return vs Nifty],"&gt;=10")/Table3[[#This Row],[Count]]</f>
        <v>0.33333333333333331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0.33333333333333331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0.33333333333333331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0.33333333333333331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0.33333333333333331</v>
      </c>
      <c r="S73" s="1">
        <f>COUNTIFS(Table2[Sub-Sector],Table3[[#This Row],[Sub-Sector]],Table2[% Price above 50 EMA],"&gt;=0")/Table3[[#This Row],[Count]]</f>
        <v>0.33333333333333331</v>
      </c>
      <c r="T73" s="1">
        <f>COUNTIFS(Table2[Sub-Sector],Table3[[#This Row],[Sub-Sector]],Table2[% Price above 200 EMA],"&gt;=0")/Table3[[#This Row],[Count]]</f>
        <v>0.33333333333333331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0.33333333333333331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73">
        <f>_xlfn.RANK.AVG(Table3[[#This Row],[Score]],Table3[Score],1)</f>
        <v>50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73">
        <f>_xlfn.RANK.AVG(Table3[[#This Row],[Score 2 ]],Table3[[Score 2 ]],1)</f>
        <v>72</v>
      </c>
    </row>
    <row r="74" spans="1:26" x14ac:dyDescent="0.3">
      <c r="A74" t="s">
        <v>621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0.5</v>
      </c>
      <c r="G74" s="1">
        <f>COUNTIFS(Table2[Sub-Sector],Table3[[#This Row],[Sub-Sector]],Table2[1Y Return vs Nifty],"&gt;=10")/Table3[[#This Row],[Count]]</f>
        <v>0</v>
      </c>
      <c r="H74" s="1">
        <f>COUNTIFS(Table2[Sub-Sector],Table3[[#This Row],[Sub-Sector]],Table2[RSI Exponential â€“ 14D],"&gt;=50")/Table3[[#This Row],[Count]]</f>
        <v>0.5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0.5</v>
      </c>
      <c r="O74" s="1">
        <f>COUNTIFS(Table2[Sub-Sector],Table3[[#This Row],[Sub-Sector]],Table2[% Away From Current Month High],"&lt;=0.05")/Table3[[#This Row],[Count]]</f>
        <v>0.5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0.5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0.5</v>
      </c>
      <c r="U74" s="1">
        <f>COUNTIFS(Table2[Sub-Sector],Table3[[#This Row],[Sub-Sector]],Table2[Rate of Change - Zone],"Positive")/Table3[[#This Row],[Count]]</f>
        <v>0.5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74">
        <f>_xlfn.RANK.AVG(Table3[[#This Row],[Score]],Table3[Score],1)</f>
        <v>86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74">
        <f>_xlfn.RANK.AVG(Table3[[#This Row],[Score 2 ]],Table3[[Score 2 ]],1)</f>
        <v>73</v>
      </c>
    </row>
    <row r="75" spans="1:26" x14ac:dyDescent="0.3">
      <c r="A75" t="s">
        <v>955</v>
      </c>
      <c r="B75">
        <f>COUNTIFS(Table2[Sub-Sector],Table3[[#This Row],[Sub-Sector]])</f>
        <v>5</v>
      </c>
      <c r="C75" s="1">
        <f>COUNTIFS(Table2[Sub-Sector],Table3[[#This Row],[Sub-Sector]],Table2[Uptrend],"Uptrend")/Table3[[#This Row],[Count]]</f>
        <v>0.2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0.2</v>
      </c>
      <c r="F75" s="1">
        <f>COUNTIFS(Table2[Sub-Sector],Table3[[#This Row],[Sub-Sector]],Table2[6M Return vs Nifty],"&gt;=10")/Table3[[#This Row],[Count]]</f>
        <v>0.4</v>
      </c>
      <c r="G75" s="1">
        <f>COUNTIFS(Table2[Sub-Sector],Table3[[#This Row],[Sub-Sector]],Table2[1Y Return vs Nifty],"&gt;=10")/Table3[[#This Row],[Count]]</f>
        <v>0.2</v>
      </c>
      <c r="H75" s="1">
        <f>COUNTIFS(Table2[Sub-Sector],Table3[[#This Row],[Sub-Sector]],Table2[RSI Exponential â€“ 14D],"&gt;=50")/Table3[[#This Row],[Count]]</f>
        <v>0.2</v>
      </c>
      <c r="I75" s="1">
        <f>COUNTIFS(Table2[Sub-Sector],Table3[[#This Row],[Sub-Sector]],Table2[Relative Volume],"&gt;=1")/Table3[[#This Row],[Count]]</f>
        <v>0.2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0.4</v>
      </c>
      <c r="O75" s="1">
        <f>COUNTIFS(Table2[Sub-Sector],Table3[[#This Row],[Sub-Sector]],Table2[% Away From Current Month High],"&lt;=0.05")/Table3[[#This Row],[Count]]</f>
        <v>0.2</v>
      </c>
      <c r="P75" s="1">
        <f>COUNTIFS(Table2[Sub-Sector],Table3[[#This Row],[Sub-Sector]],Table2[% Away From 52W High],"&lt;=10")/Table3[[#This Row],[Count]]</f>
        <v>0.2</v>
      </c>
      <c r="Q75" s="1">
        <f>COUNTIFS(Table2[Sub-Sector],Table3[[#This Row],[Sub-Sector]],Table2[% Away From 52W Low],"&gt;=10")/Table3[[#This Row],[Count]]</f>
        <v>0.8</v>
      </c>
      <c r="R75" s="1">
        <f>COUNTIFS(Table2[Sub-Sector],Table3[[#This Row],[Sub-Sector]],Table2[% Price above 20 EMA],"&gt;=0")/Table3[[#This Row],[Count]]</f>
        <v>0.2</v>
      </c>
      <c r="S75" s="1">
        <f>COUNTIFS(Table2[Sub-Sector],Table3[[#This Row],[Sub-Sector]],Table2[% Price above 50 EMA],"&gt;=0")/Table3[[#This Row],[Count]]</f>
        <v>0.2</v>
      </c>
      <c r="T75" s="1">
        <f>COUNTIFS(Table2[Sub-Sector],Table3[[#This Row],[Sub-Sector]],Table2[% Price above 200 EMA],"&gt;=0")/Table3[[#This Row],[Count]]</f>
        <v>0.4</v>
      </c>
      <c r="U75" s="1">
        <f>COUNTIFS(Table2[Sub-Sector],Table3[[#This Row],[Sub-Sector]],Table2[Rate of Change - Zone],"Positive")/Table3[[#This Row],[Count]]</f>
        <v>0.2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75">
        <f>_xlfn.RANK.AVG(Table3[[#This Row],[Score]],Table3[Score],1)</f>
        <v>59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75">
        <f>_xlfn.RANK.AVG(Table3[[#This Row],[Score 2 ]],Table3[[Score 2 ]],1)</f>
        <v>74</v>
      </c>
    </row>
    <row r="76" spans="1:26" x14ac:dyDescent="0.3">
      <c r="A76" t="s">
        <v>470</v>
      </c>
      <c r="B76">
        <f>COUNTIFS(Table2[Sub-Sector],Table3[[#This Row],[Sub-Sector]])</f>
        <v>9</v>
      </c>
      <c r="C76" s="1">
        <f>COUNTIFS(Table2[Sub-Sector],Table3[[#This Row],[Sub-Sector]],Table2[Uptrend],"Uptrend")/Table3[[#This Row],[Count]]</f>
        <v>0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0.22222222222222221</v>
      </c>
      <c r="F76" s="1">
        <f>COUNTIFS(Table2[Sub-Sector],Table3[[#This Row],[Sub-Sector]],Table2[6M Return vs Nifty],"&gt;=10")/Table3[[#This Row],[Count]]</f>
        <v>0</v>
      </c>
      <c r="G76" s="1">
        <f>COUNTIFS(Table2[Sub-Sector],Table3[[#This Row],[Sub-Sector]],Table2[1Y Return vs Nifty],"&gt;=10")/Table3[[#This Row],[Count]]</f>
        <v>0.1111111111111111</v>
      </c>
      <c r="H76" s="1">
        <f>COUNTIFS(Table2[Sub-Sector],Table3[[#This Row],[Sub-Sector]],Table2[RSI Exponential â€“ 14D],"&gt;=50")/Table3[[#This Row],[Count]]</f>
        <v>0.33333333333333331</v>
      </c>
      <c r="I76" s="1">
        <f>COUNTIFS(Table2[Sub-Sector],Table3[[#This Row],[Sub-Sector]],Table2[Relative Volume],"&gt;=1")/Table3[[#This Row],[Count]]</f>
        <v>0.44444444444444442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0.55555555555555558</v>
      </c>
      <c r="O76" s="1">
        <f>COUNTIFS(Table2[Sub-Sector],Table3[[#This Row],[Sub-Sector]],Table2[% Away From Current Month High],"&lt;=0.05")/Table3[[#This Row],[Count]]</f>
        <v>0.33333333333333331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0.77777777777777779</v>
      </c>
      <c r="R76" s="1">
        <f>COUNTIFS(Table2[Sub-Sector],Table3[[#This Row],[Sub-Sector]],Table2[% Price above 20 EMA],"&gt;=0")/Table3[[#This Row],[Count]]</f>
        <v>0.33333333333333331</v>
      </c>
      <c r="S76" s="1">
        <f>COUNTIFS(Table2[Sub-Sector],Table3[[#This Row],[Sub-Sector]],Table2[% Price above 50 EMA],"&gt;=0")/Table3[[#This Row],[Count]]</f>
        <v>0.22222222222222221</v>
      </c>
      <c r="T76" s="1">
        <f>COUNTIFS(Table2[Sub-Sector],Table3[[#This Row],[Sub-Sector]],Table2[% Price above 200 EMA],"&gt;=0")/Table3[[#This Row],[Count]]</f>
        <v>0.33333333333333331</v>
      </c>
      <c r="U76" s="1">
        <f>COUNTIFS(Table2[Sub-Sector],Table3[[#This Row],[Sub-Sector]],Table2[Rate of Change - Zone],"Positive")/Table3[[#This Row],[Count]]</f>
        <v>0.33333333333333331</v>
      </c>
      <c r="V76" s="1">
        <f>COUNTIFS(Table2[Sub-Sector],Table3[[#This Row],[Sub-Sector]],Table2[Sharpe Ratio],"&gt;=0.10")/Table3[[#This Row],[Count]]</f>
        <v>0.44444444444444442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</v>
      </c>
      <c r="X76">
        <f>_xlfn.RANK.AVG(Table3[[#This Row],[Score]],Table3[Score],1)</f>
        <v>69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76">
        <f>_xlfn.RANK.AVG(Table3[[#This Row],[Score 2 ]],Table3[[Score 2 ]],1)</f>
        <v>75</v>
      </c>
    </row>
    <row r="77" spans="1:26" x14ac:dyDescent="0.3">
      <c r="A77" t="s">
        <v>803</v>
      </c>
      <c r="B77">
        <f>COUNTIFS(Table2[Sub-Sector],Table3[[#This Row],[Sub-Sector]])</f>
        <v>5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0.2</v>
      </c>
      <c r="G77" s="1">
        <f>COUNTIFS(Table2[Sub-Sector],Table3[[#This Row],[Sub-Sector]],Table2[1Y Return vs Nifty],"&gt;=10")/Table3[[#This Row],[Count]]</f>
        <v>0.4</v>
      </c>
      <c r="H77" s="1">
        <f>COUNTIFS(Table2[Sub-Sector],Table3[[#This Row],[Sub-Sector]],Table2[RSI Exponential â€“ 14D],"&gt;=50")/Table3[[#This Row],[Count]]</f>
        <v>0.6</v>
      </c>
      <c r="I77" s="1">
        <f>COUNTIFS(Table2[Sub-Sector],Table3[[#This Row],[Sub-Sector]],Table2[Relative Volume],"&gt;=1")/Table3[[#This Row],[Count]]</f>
        <v>0.2</v>
      </c>
      <c r="J77" s="1">
        <f>COUNTIFS(Table2[Sub-Sector],Table3[[#This Row],[Sub-Sector]],Table2[% Away From Day Low],"&gt;=0.05")/Table3[[#This Row],[Count]]</f>
        <v>0.2</v>
      </c>
      <c r="K77" s="1">
        <f>COUNTIFS(Table2[Sub-Sector],Table3[[#This Row],[Sub-Sector]],Table2[% Away From Day High],"&lt;=0.05")/Table3[[#This Row],[Count]]</f>
        <v>0.8</v>
      </c>
      <c r="L77" s="1">
        <f>COUNTIFS(Table2[Sub-Sector],Table3[[#This Row],[Sub-Sector]],Table2[% Away From Current Week Low],"&gt;=0.05")/Table3[[#This Row],[Count]]</f>
        <v>0.2</v>
      </c>
      <c r="M77" s="1">
        <f>COUNTIFS(Table2[Sub-Sector],Table3[[#This Row],[Sub-Sector]],Table2[% Away From Current Week High],"&lt;=0.05")/Table3[[#This Row],[Count]]</f>
        <v>0.8</v>
      </c>
      <c r="N77" s="1">
        <f>COUNTIFS(Table2[Sub-Sector],Table3[[#This Row],[Sub-Sector]],Table2[% Away From Current Month Low],"&gt;=0.05")/Table3[[#This Row],[Count]]</f>
        <v>0.8</v>
      </c>
      <c r="O77" s="1">
        <f>COUNTIFS(Table2[Sub-Sector],Table3[[#This Row],[Sub-Sector]],Table2[% Away From Current Month High],"&lt;=0.05")/Table3[[#This Row],[Count]]</f>
        <v>0.2</v>
      </c>
      <c r="P77" s="1">
        <f>COUNTIFS(Table2[Sub-Sector],Table3[[#This Row],[Sub-Sector]],Table2[% Away From 52W High],"&lt;=10")/Table3[[#This Row],[Count]]</f>
        <v>0.2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0.6</v>
      </c>
      <c r="S77" s="1">
        <f>COUNTIFS(Table2[Sub-Sector],Table3[[#This Row],[Sub-Sector]],Table2[% Price above 50 EMA],"&gt;=0")/Table3[[#This Row],[Count]]</f>
        <v>0.4</v>
      </c>
      <c r="T77" s="1">
        <f>COUNTIFS(Table2[Sub-Sector],Table3[[#This Row],[Sub-Sector]],Table2[% Price above 200 EMA],"&gt;=0")/Table3[[#This Row],[Count]]</f>
        <v>0.4</v>
      </c>
      <c r="U77" s="1">
        <f>COUNTIFS(Table2[Sub-Sector],Table3[[#This Row],[Sub-Sector]],Table2[Rate of Change - Zone],"Positive")/Table3[[#This Row],[Count]]</f>
        <v>0.2</v>
      </c>
      <c r="V77" s="1">
        <f>COUNTIFS(Table2[Sub-Sector],Table3[[#This Row],[Sub-Sector]],Table2[Sharpe Ratio],"&gt;=0.10")/Table3[[#This Row],[Count]]</f>
        <v>0.8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538.5</v>
      </c>
      <c r="X77">
        <f>_xlfn.RANK.AVG(Table3[[#This Row],[Score]],Table3[Score],1)</f>
        <v>87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77">
        <f>_xlfn.RANK.AVG(Table3[[#This Row],[Score 2 ]],Table3[[Score 2 ]],1)</f>
        <v>76</v>
      </c>
    </row>
    <row r="78" spans="1:26" x14ac:dyDescent="0.3">
      <c r="A78" t="s">
        <v>27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</v>
      </c>
      <c r="G78" s="1">
        <f>COUNTIFS(Table2[Sub-Sector],Table3[[#This Row],[Sub-Sector]],Table2[1Y Return vs Nifty],"&gt;=10")/Table3[[#This Row],[Count]]</f>
        <v>0.25</v>
      </c>
      <c r="H78" s="1">
        <f>COUNTIFS(Table2[Sub-Sector],Table3[[#This Row],[Sub-Sector]],Table2[RSI Exponential â€“ 14D],"&gt;=50")/Table3[[#This Row],[Count]]</f>
        <v>0.5</v>
      </c>
      <c r="I78" s="1">
        <f>COUNTIFS(Table2[Sub-Sector],Table3[[#This Row],[Sub-Sector]],Table2[Relative Volume],"&gt;=1")/Table3[[#This Row],[Count]]</f>
        <v>0.25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0.25</v>
      </c>
      <c r="O78" s="1">
        <f>COUNTIFS(Table2[Sub-Sector],Table3[[#This Row],[Sub-Sector]],Table2[% Away From Current Month High],"&lt;=0.05")/Table3[[#This Row],[Count]]</f>
        <v>0.25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0.25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0.25</v>
      </c>
      <c r="U78" s="1">
        <f>COUNTIFS(Table2[Sub-Sector],Table3[[#This Row],[Sub-Sector]],Table2[Rate of Change - Zone],"Positive")/Table3[[#This Row],[Count]]</f>
        <v>0.5</v>
      </c>
      <c r="V78" s="1">
        <f>COUNTIFS(Table2[Sub-Sector],Table3[[#This Row],[Sub-Sector]],Table2[Sharpe Ratio],"&gt;=0.10")/Table3[[#This Row],[Count]]</f>
        <v>0.25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</v>
      </c>
      <c r="X78">
        <f>_xlfn.RANK.AVG(Table3[[#This Row],[Score]],Table3[Score],1)</f>
        <v>88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78">
        <f>_xlfn.RANK.AVG(Table3[[#This Row],[Score 2 ]],Table3[[Score 2 ]],1)</f>
        <v>77</v>
      </c>
    </row>
    <row r="79" spans="1:26" x14ac:dyDescent="0.3">
      <c r="A79" t="s">
        <v>54</v>
      </c>
      <c r="B79">
        <f>COUNTIFS(Table2[Sub-Sector],Table3[[#This Row],[Sub-Sector]])</f>
        <v>17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5.8823529411764705E-2</v>
      </c>
      <c r="F79" s="1">
        <f>COUNTIFS(Table2[Sub-Sector],Table3[[#This Row],[Sub-Sector]],Table2[6M Return vs Nifty],"&gt;=10")/Table3[[#This Row],[Count]]</f>
        <v>5.8823529411764705E-2</v>
      </c>
      <c r="G79" s="1">
        <f>COUNTIFS(Table2[Sub-Sector],Table3[[#This Row],[Sub-Sector]],Table2[1Y Return vs Nifty],"&gt;=10")/Table3[[#This Row],[Count]]</f>
        <v>0.23529411764705882</v>
      </c>
      <c r="H79" s="1">
        <f>COUNTIFS(Table2[Sub-Sector],Table3[[#This Row],[Sub-Sector]],Table2[RSI Exponential â€“ 14D],"&gt;=50")/Table3[[#This Row],[Count]]</f>
        <v>0.41176470588235292</v>
      </c>
      <c r="I79" s="1">
        <f>COUNTIFS(Table2[Sub-Sector],Table3[[#This Row],[Sub-Sector]],Table2[Relative Volume],"&gt;=1")/Table3[[#This Row],[Count]]</f>
        <v>0.29411764705882354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0.82352941176470584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0.82352941176470584</v>
      </c>
      <c r="N79" s="1">
        <f>COUNTIFS(Table2[Sub-Sector],Table3[[#This Row],[Sub-Sector]],Table2[% Away From Current Month Low],"&gt;=0.05")/Table3[[#This Row],[Count]]</f>
        <v>0.6470588235294118</v>
      </c>
      <c r="O79" s="1">
        <f>COUNTIFS(Table2[Sub-Sector],Table3[[#This Row],[Sub-Sector]],Table2[% Away From Current Month High],"&lt;=0.05")/Table3[[#This Row],[Count]]</f>
        <v>0.23529411764705882</v>
      </c>
      <c r="P79" s="1">
        <f>COUNTIFS(Table2[Sub-Sector],Table3[[#This Row],[Sub-Sector]],Table2[% Away From 52W High],"&lt;=10")/Table3[[#This Row],[Count]]</f>
        <v>5.8823529411764705E-2</v>
      </c>
      <c r="Q79" s="1">
        <f>COUNTIFS(Table2[Sub-Sector],Table3[[#This Row],[Sub-Sector]],Table2[% Away From 52W Low],"&gt;=10")/Table3[[#This Row],[Count]]</f>
        <v>0.52941176470588236</v>
      </c>
      <c r="R79" s="1">
        <f>COUNTIFS(Table2[Sub-Sector],Table3[[#This Row],[Sub-Sector]],Table2[% Price above 20 EMA],"&gt;=0")/Table3[[#This Row],[Count]]</f>
        <v>0.23529411764705882</v>
      </c>
      <c r="S79" s="1">
        <f>COUNTIFS(Table2[Sub-Sector],Table3[[#This Row],[Sub-Sector]],Table2[% Price above 50 EMA],"&gt;=0")/Table3[[#This Row],[Count]]</f>
        <v>5.8823529411764705E-2</v>
      </c>
      <c r="T79" s="1">
        <f>COUNTIFS(Table2[Sub-Sector],Table3[[#This Row],[Sub-Sector]],Table2[% Price above 200 EMA],"&gt;=0")/Table3[[#This Row],[Count]]</f>
        <v>0.17647058823529413</v>
      </c>
      <c r="U79" s="1">
        <f>COUNTIFS(Table2[Sub-Sector],Table3[[#This Row],[Sub-Sector]],Table2[Rate of Change - Zone],"Positive")/Table3[[#This Row],[Count]]</f>
        <v>0.23529411764705882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79">
        <f>_xlfn.RANK.AVG(Table3[[#This Row],[Score]],Table3[Score],1)</f>
        <v>81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79">
        <f>_xlfn.RANK.AVG(Table3[[#This Row],[Score 2 ]],Table3[[Score 2 ]],1)</f>
        <v>78</v>
      </c>
    </row>
    <row r="80" spans="1:26" x14ac:dyDescent="0.3">
      <c r="A80" t="s">
        <v>166</v>
      </c>
      <c r="B80">
        <f>COUNTIFS(Table2[Sub-Sector],Table3[[#This Row],[Sub-Sector]])</f>
        <v>4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0.5</v>
      </c>
      <c r="I80" s="1">
        <f>COUNTIFS(Table2[Sub-Sector],Table3[[#This Row],[Sub-Sector]],Table2[Relative Volume],"&gt;=1")/Table3[[#This Row],[Count]]</f>
        <v>0.25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0.5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0.5</v>
      </c>
      <c r="N80" s="1">
        <f>COUNTIFS(Table2[Sub-Sector],Table3[[#This Row],[Sub-Sector]],Table2[% Away From Current Month Low],"&gt;=0.05")/Table3[[#This Row],[Count]]</f>
        <v>0.5</v>
      </c>
      <c r="O80" s="1">
        <f>COUNTIFS(Table2[Sub-Sector],Table3[[#This Row],[Sub-Sector]],Table2[% Away From Current Month High],"&lt;=0.05")/Table3[[#This Row],[Count]]</f>
        <v>0.5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0.75</v>
      </c>
      <c r="R80" s="1">
        <f>COUNTIFS(Table2[Sub-Sector],Table3[[#This Row],[Sub-Sector]],Table2[% Price above 20 EMA],"&gt;=0")/Table3[[#This Row],[Count]]</f>
        <v>0.5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</v>
      </c>
      <c r="U80" s="1">
        <f>COUNTIFS(Table2[Sub-Sector],Table3[[#This Row],[Sub-Sector]],Table2[Rate of Change - Zone],"Positive")/Table3[[#This Row],[Count]]</f>
        <v>0.25</v>
      </c>
      <c r="V80" s="1">
        <f>COUNTIFS(Table2[Sub-Sector],Table3[[#This Row],[Sub-Sector]],Table2[Sharpe Ratio],"&gt;=0.10")/Table3[[#This Row],[Count]]</f>
        <v>0.75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543.5</v>
      </c>
      <c r="X80">
        <f>_xlfn.RANK.AVG(Table3[[#This Row],[Score]],Table3[Score],1)</f>
        <v>89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0">
        <f>_xlfn.RANK.AVG(Table3[[#This Row],[Score 2 ]],Table3[[Score 2 ]],1)</f>
        <v>79</v>
      </c>
    </row>
    <row r="81" spans="1:26" x14ac:dyDescent="0.3">
      <c r="A81" t="s">
        <v>102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0.66666666666666663</v>
      </c>
      <c r="H81" s="1">
        <f>COUNTIFS(Table2[Sub-Sector],Table3[[#This Row],[Sub-Sector]],Table2[RSI Exponential â€“ 14D],"&gt;=50")/Table3[[#This Row],[Count]]</f>
        <v>0.33333333333333331</v>
      </c>
      <c r="I81" s="1">
        <f>COUNTIFS(Table2[Sub-Sector],Table3[[#This Row],[Sub-Sector]],Table2[Relative Volume],"&gt;=1")/Table3[[#This Row],[Count]]</f>
        <v>0.33333333333333331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1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0.33333333333333331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</v>
      </c>
      <c r="X81">
        <f>_xlfn.RANK.AVG(Table3[[#This Row],[Score]],Table3[Score],1)</f>
        <v>90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1">
        <f>_xlfn.RANK.AVG(Table3[[#This Row],[Score 2 ]],Table3[[Score 2 ]],1)</f>
        <v>80</v>
      </c>
    </row>
    <row r="82" spans="1:26" x14ac:dyDescent="0.3">
      <c r="A82" t="s">
        <v>1425</v>
      </c>
      <c r="B82">
        <f>COUNTIFS(Table2[Sub-Sector],Table3[[#This Row],[Sub-Sector]])</f>
        <v>2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0.5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1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0.5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</v>
      </c>
      <c r="U82" s="1">
        <f>COUNTIFS(Table2[Sub-Sector],Table3[[#This Row],[Sub-Sector]],Table2[Rate of Change - Zone],"Positive")/Table3[[#This Row],[Count]]</f>
        <v>0.5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82">
        <f>_xlfn.RANK.AVG(Table3[[#This Row],[Score]],Table3[Score],1)</f>
        <v>91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82">
        <f>_xlfn.RANK.AVG(Table3[[#This Row],[Score 2 ]],Table3[[Score 2 ]],1)</f>
        <v>81</v>
      </c>
    </row>
    <row r="83" spans="1:26" x14ac:dyDescent="0.3">
      <c r="A83" t="s">
        <v>546</v>
      </c>
      <c r="B83">
        <f>COUNTIFS(Table2[Sub-Sector],Table3[[#This Row],[Sub-Sector]])</f>
        <v>4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0.75</v>
      </c>
      <c r="H83" s="1">
        <f>COUNTIFS(Table2[Sub-Sector],Table3[[#This Row],[Sub-Sector]],Table2[RSI Exponential â€“ 14D],"&gt;=50")/Table3[[#This Row],[Count]]</f>
        <v>0.25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0.5</v>
      </c>
      <c r="O83" s="1">
        <f>COUNTIFS(Table2[Sub-Sector],Table3[[#This Row],[Sub-Sector]],Table2[% Away From Current Month High],"&lt;=0.05")/Table3[[#This Row],[Count]]</f>
        <v>0.25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0.25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0.25</v>
      </c>
      <c r="U83" s="1">
        <f>COUNTIFS(Table2[Sub-Sector],Table3[[#This Row],[Sub-Sector]],Table2[Rate of Change - Zone],"Positive")/Table3[[#This Row],[Count]]</f>
        <v>0.25</v>
      </c>
      <c r="V83" s="1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</v>
      </c>
      <c r="X83">
        <f>_xlfn.RANK.AVG(Table3[[#This Row],[Score]],Table3[Score],1)</f>
        <v>92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83">
        <f>_xlfn.RANK.AVG(Table3[[#This Row],[Score 2 ]],Table3[[Score 2 ]],1)</f>
        <v>82</v>
      </c>
    </row>
    <row r="84" spans="1:26" x14ac:dyDescent="0.3">
      <c r="A84" t="s">
        <v>549</v>
      </c>
      <c r="B84">
        <f>COUNTIFS(Table2[Sub-Sector],Table3[[#This Row],[Sub-Sector]])</f>
        <v>5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0.2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0.2</v>
      </c>
      <c r="H84" s="1">
        <f>COUNTIFS(Table2[Sub-Sector],Table3[[#This Row],[Sub-Sector]],Table2[RSI Exponential â€“ 14D],"&gt;=50")/Table3[[#This Row],[Count]]</f>
        <v>0.4</v>
      </c>
      <c r="I84" s="1">
        <f>COUNTIFS(Table2[Sub-Sector],Table3[[#This Row],[Sub-Sector]],Table2[Relative Volume],"&gt;=1")/Table3[[#This Row],[Count]]</f>
        <v>0.4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0.4</v>
      </c>
      <c r="O84" s="1">
        <f>COUNTIFS(Table2[Sub-Sector],Table3[[#This Row],[Sub-Sector]],Table2[% Away From Current Month High],"&lt;=0.05")/Table3[[#This Row],[Count]]</f>
        <v>0.2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0.8</v>
      </c>
      <c r="R84" s="1">
        <f>COUNTIFS(Table2[Sub-Sector],Table3[[#This Row],[Sub-Sector]],Table2[% Price above 20 EMA],"&gt;=0")/Table3[[#This Row],[Count]]</f>
        <v>0.4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0.2</v>
      </c>
      <c r="U84" s="1">
        <f>COUNTIFS(Table2[Sub-Sector],Table3[[#This Row],[Sub-Sector]],Table2[Rate of Change - Zone],"Positive")/Table3[[#This Row],[Count]]</f>
        <v>0.2</v>
      </c>
      <c r="V84" s="1">
        <f>COUNTIFS(Table2[Sub-Sector],Table3[[#This Row],[Sub-Sector]],Table2[Sharpe Ratio],"&gt;=0.10")/Table3[[#This Row],[Count]]</f>
        <v>0.2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498.5</v>
      </c>
      <c r="X84">
        <f>_xlfn.RANK.AVG(Table3[[#This Row],[Score]],Table3[Score],1)</f>
        <v>79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84">
        <f>_xlfn.RANK.AVG(Table3[[#This Row],[Score 2 ]],Table3[[Score 2 ]],1)</f>
        <v>83</v>
      </c>
    </row>
    <row r="85" spans="1:26" x14ac:dyDescent="0.3">
      <c r="A85" t="s">
        <v>18</v>
      </c>
      <c r="B85">
        <f>COUNTIFS(Table2[Sub-Sector],Table3[[#This Row],[Sub-Sector]])</f>
        <v>6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0.33333333333333331</v>
      </c>
      <c r="H85" s="1">
        <f>COUNTIFS(Table2[Sub-Sector],Table3[[#This Row],[Sub-Sector]],Table2[RSI Exponential â€“ 14D],"&gt;=50")/Table3[[#This Row],[Count]]</f>
        <v>0.5</v>
      </c>
      <c r="I85" s="1">
        <f>COUNTIFS(Table2[Sub-Sector],Table3[[#This Row],[Sub-Sector]],Table2[Relative Volume],"&gt;=1")/Table3[[#This Row],[Count]]</f>
        <v>0.33333333333333331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0.83333333333333337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0.83333333333333337</v>
      </c>
      <c r="N85" s="1">
        <f>COUNTIFS(Table2[Sub-Sector],Table3[[#This Row],[Sub-Sector]],Table2[% Away From Current Month Low],"&gt;=0.05")/Table3[[#This Row],[Count]]</f>
        <v>0.83333333333333337</v>
      </c>
      <c r="O85" s="1">
        <f>COUNTIFS(Table2[Sub-Sector],Table3[[#This Row],[Sub-Sector]],Table2[% Away From Current Month High],"&lt;=0.05")/Table3[[#This Row],[Count]]</f>
        <v>0.16666666666666666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0.66666666666666663</v>
      </c>
      <c r="R85" s="1">
        <f>COUNTIFS(Table2[Sub-Sector],Table3[[#This Row],[Sub-Sector]],Table2[% Price above 20 EMA],"&gt;=0")/Table3[[#This Row],[Count]]</f>
        <v>0.16666666666666666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0.16666666666666666</v>
      </c>
      <c r="U85" s="1">
        <f>COUNTIFS(Table2[Sub-Sector],Table3[[#This Row],[Sub-Sector]],Table2[Rate of Change - Zone],"Positive")/Table3[[#This Row],[Count]]</f>
        <v>0.16666666666666666</v>
      </c>
      <c r="V85" s="1">
        <f>COUNTIFS(Table2[Sub-Sector],Table3[[#This Row],[Sub-Sector]],Table2[Sharpe Ratio],"&gt;=0.10")/Table3[[#This Row],[Count]]</f>
        <v>0.33333333333333331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85">
        <f>_xlfn.RANK.AVG(Table3[[#This Row],[Score]],Table3[Score],1)</f>
        <v>93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85">
        <f>_xlfn.RANK.AVG(Table3[[#This Row],[Score 2 ]],Table3[[Score 2 ]],1)</f>
        <v>84</v>
      </c>
    </row>
    <row r="86" spans="1:26" x14ac:dyDescent="0.3">
      <c r="A86" t="s">
        <v>491</v>
      </c>
      <c r="B86">
        <f>COUNTIFS(Table2[Sub-Sector],Table3[[#This Row],[Sub-Sector]])</f>
        <v>17</v>
      </c>
      <c r="C86" s="1">
        <f>COUNTIFS(Table2[Sub-Sector],Table3[[#This Row],[Sub-Sector]],Table2[Uptrend],"Uptrend")/Table3[[#This Row],[Count]]</f>
        <v>5.8823529411764705E-2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5.8823529411764705E-2</v>
      </c>
      <c r="F86" s="1">
        <f>COUNTIFS(Table2[Sub-Sector],Table3[[#This Row],[Sub-Sector]],Table2[6M Return vs Nifty],"&gt;=10")/Table3[[#This Row],[Count]]</f>
        <v>0.29411764705882354</v>
      </c>
      <c r="G86" s="1">
        <f>COUNTIFS(Table2[Sub-Sector],Table3[[#This Row],[Sub-Sector]],Table2[1Y Return vs Nifty],"&gt;=10")/Table3[[#This Row],[Count]]</f>
        <v>0.11764705882352941</v>
      </c>
      <c r="H86" s="1">
        <f>COUNTIFS(Table2[Sub-Sector],Table3[[#This Row],[Sub-Sector]],Table2[RSI Exponential â€“ 14D],"&gt;=50")/Table3[[#This Row],[Count]]</f>
        <v>0.29411764705882354</v>
      </c>
      <c r="I86" s="1">
        <f>COUNTIFS(Table2[Sub-Sector],Table3[[#This Row],[Sub-Sector]],Table2[Relative Volume],"&gt;=1")/Table3[[#This Row],[Count]]</f>
        <v>0.17647058823529413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0.94117647058823528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0.94117647058823528</v>
      </c>
      <c r="N86" s="1">
        <f>COUNTIFS(Table2[Sub-Sector],Table3[[#This Row],[Sub-Sector]],Table2[% Away From Current Month Low],"&gt;=0.05")/Table3[[#This Row],[Count]]</f>
        <v>0.41176470588235292</v>
      </c>
      <c r="O86" s="1">
        <f>COUNTIFS(Table2[Sub-Sector],Table3[[#This Row],[Sub-Sector]],Table2[% Away From Current Month High],"&lt;=0.05")/Table3[[#This Row],[Count]]</f>
        <v>0.17647058823529413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0.6470588235294118</v>
      </c>
      <c r="R86" s="1">
        <f>COUNTIFS(Table2[Sub-Sector],Table3[[#This Row],[Sub-Sector]],Table2[% Price above 20 EMA],"&gt;=0")/Table3[[#This Row],[Count]]</f>
        <v>0.23529411764705882</v>
      </c>
      <c r="S86" s="1">
        <f>COUNTIFS(Table2[Sub-Sector],Table3[[#This Row],[Sub-Sector]],Table2[% Price above 50 EMA],"&gt;=0")/Table3[[#This Row],[Count]]</f>
        <v>0.17647058823529413</v>
      </c>
      <c r="T86" s="1">
        <f>COUNTIFS(Table2[Sub-Sector],Table3[[#This Row],[Sub-Sector]],Table2[% Price above 200 EMA],"&gt;=0")/Table3[[#This Row],[Count]]</f>
        <v>0.23529411764705882</v>
      </c>
      <c r="U86" s="1">
        <f>COUNTIFS(Table2[Sub-Sector],Table3[[#This Row],[Sub-Sector]],Table2[Rate of Change - Zone],"Positive")/Table3[[#This Row],[Count]]</f>
        <v>0.17647058823529413</v>
      </c>
      <c r="V86" s="1">
        <f>COUNTIFS(Table2[Sub-Sector],Table3[[#This Row],[Sub-Sector]],Table2[Sharpe Ratio],"&gt;=0.10")/Table3[[#This Row],[Count]]</f>
        <v>5.8823529411764705E-2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</v>
      </c>
      <c r="X86">
        <f>_xlfn.RANK.AVG(Table3[[#This Row],[Score]],Table3[Score],1)</f>
        <v>77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86">
        <f>_xlfn.RANK.AVG(Table3[[#This Row],[Score 2 ]],Table3[[Score 2 ]],1)</f>
        <v>85.5</v>
      </c>
    </row>
    <row r="87" spans="1:26" x14ac:dyDescent="0.3">
      <c r="A87" t="s">
        <v>568</v>
      </c>
      <c r="B87">
        <f>COUNTIFS(Table2[Sub-Sector],Table3[[#This Row],[Sub-Sector]])</f>
        <v>8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0.125</v>
      </c>
      <c r="E87" s="1">
        <f>COUNTIFS(Table2[Sub-Sector],Table3[[#This Row],[Sub-Sector]],Table2[1M Return vs Nifty],"&gt;=5")/Table3[[#This Row],[Count]]</f>
        <v>0.125</v>
      </c>
      <c r="F87" s="1">
        <f>COUNTIFS(Table2[Sub-Sector],Table3[[#This Row],[Sub-Sector]],Table2[6M Return vs Nifty],"&gt;=10")/Table3[[#This Row],[Count]]</f>
        <v>0.125</v>
      </c>
      <c r="G87" s="1">
        <f>COUNTIFS(Table2[Sub-Sector],Table3[[#This Row],[Sub-Sector]],Table2[1Y Return vs Nifty],"&gt;=10")/Table3[[#This Row],[Count]]</f>
        <v>0.25</v>
      </c>
      <c r="H87" s="1">
        <f>COUNTIFS(Table2[Sub-Sector],Table3[[#This Row],[Sub-Sector]],Table2[RSI Exponential â€“ 14D],"&gt;=50")/Table3[[#This Row],[Count]]</f>
        <v>0.5</v>
      </c>
      <c r="I87" s="1">
        <f>COUNTIFS(Table2[Sub-Sector],Table3[[#This Row],[Sub-Sector]],Table2[Relative Volume],"&gt;=1")/Table3[[#This Row],[Count]]</f>
        <v>0.25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0.25</v>
      </c>
      <c r="O87" s="1">
        <f>COUNTIFS(Table2[Sub-Sector],Table3[[#This Row],[Sub-Sector]],Table2[% Away From Current Month High],"&lt;=0.05")/Table3[[#This Row],[Count]]</f>
        <v>0.375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0.375</v>
      </c>
      <c r="S87" s="1">
        <f>COUNTIFS(Table2[Sub-Sector],Table3[[#This Row],[Sub-Sector]],Table2[% Price above 50 EMA],"&gt;=0")/Table3[[#This Row],[Count]]</f>
        <v>0.25</v>
      </c>
      <c r="T87" s="1">
        <f>COUNTIFS(Table2[Sub-Sector],Table3[[#This Row],[Sub-Sector]],Table2[% Price above 200 EMA],"&gt;=0")/Table3[[#This Row],[Count]]</f>
        <v>0.5</v>
      </c>
      <c r="U87" s="1">
        <f>COUNTIFS(Table2[Sub-Sector],Table3[[#This Row],[Sub-Sector]],Table2[Rate of Change - Zone],"Positive")/Table3[[#This Row],[Count]]</f>
        <v>0.125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87">
        <f>_xlfn.RANK.AVG(Table3[[#This Row],[Score]],Table3[Score],1)</f>
        <v>65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87">
        <f>_xlfn.RANK.AVG(Table3[[#This Row],[Score 2 ]],Table3[[Score 2 ]],1)</f>
        <v>85.5</v>
      </c>
    </row>
    <row r="88" spans="1:26" x14ac:dyDescent="0.3">
      <c r="A88" t="s">
        <v>34</v>
      </c>
      <c r="B88">
        <f>COUNTIFS(Table2[Sub-Sector],Table3[[#This Row],[Sub-Sector]])</f>
        <v>11</v>
      </c>
      <c r="C88" s="1">
        <f>COUNTIFS(Table2[Sub-Sector],Table3[[#This Row],[Sub-Sector]],Table2[Uptrend],"Uptrend")/Table3[[#This Row],[Count]]</f>
        <v>0.18181818181818182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9.0909090909090912E-2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0.27272727272727271</v>
      </c>
      <c r="H88" s="1">
        <f>COUNTIFS(Table2[Sub-Sector],Table3[[#This Row],[Sub-Sector]],Table2[RSI Exponential â€“ 14D],"&gt;=50")/Table3[[#This Row],[Count]]</f>
        <v>1</v>
      </c>
      <c r="I88" s="1">
        <f>COUNTIFS(Table2[Sub-Sector],Table3[[#This Row],[Sub-Sector]],Table2[Relative Volume],"&gt;=1")/Table3[[#This Row],[Count]]</f>
        <v>0.36363636363636365</v>
      </c>
      <c r="J88" s="1">
        <f>COUNTIFS(Table2[Sub-Sector],Table3[[#This Row],[Sub-Sector]],Table2[% Away From Day Low],"&gt;=0.05")/Table3[[#This Row],[Count]]</f>
        <v>9.0909090909090912E-2</v>
      </c>
      <c r="K88" s="1">
        <f>COUNTIFS(Table2[Sub-Sector],Table3[[#This Row],[Sub-Sector]],Table2[% Away From Day High],"&lt;=0.05")/Table3[[#This Row],[Count]]</f>
        <v>0.72727272727272729</v>
      </c>
      <c r="L88" s="1">
        <f>COUNTIFS(Table2[Sub-Sector],Table3[[#This Row],[Sub-Sector]],Table2[% Away From Current Week Low],"&gt;=0.05")/Table3[[#This Row],[Count]]</f>
        <v>9.0909090909090912E-2</v>
      </c>
      <c r="M88" s="1">
        <f>COUNTIFS(Table2[Sub-Sector],Table3[[#This Row],[Sub-Sector]],Table2[% Away From Current Week High],"&lt;=0.05")/Table3[[#This Row],[Count]]</f>
        <v>0.72727272727272729</v>
      </c>
      <c r="N88" s="1">
        <f>COUNTIFS(Table2[Sub-Sector],Table3[[#This Row],[Sub-Sector]],Table2[% Away From Current Month Low],"&gt;=0.05")/Table3[[#This Row],[Count]]</f>
        <v>0.81818181818181823</v>
      </c>
      <c r="O88" s="1">
        <f>COUNTIFS(Table2[Sub-Sector],Table3[[#This Row],[Sub-Sector]],Table2[% Away From Current Month High],"&lt;=0.05")/Table3[[#This Row],[Count]]</f>
        <v>0.18181818181818182</v>
      </c>
      <c r="P88" s="1">
        <f>COUNTIFS(Table2[Sub-Sector],Table3[[#This Row],[Sub-Sector]],Table2[% Away From 52W High],"&lt;=10")/Table3[[#This Row],[Count]]</f>
        <v>9.0909090909090912E-2</v>
      </c>
      <c r="Q88" s="1">
        <f>COUNTIFS(Table2[Sub-Sector],Table3[[#This Row],[Sub-Sector]],Table2[% Away From 52W Low],"&gt;=10")/Table3[[#This Row],[Count]]</f>
        <v>0.90909090909090906</v>
      </c>
      <c r="R88" s="1">
        <f>COUNTIFS(Table2[Sub-Sector],Table3[[#This Row],[Sub-Sector]],Table2[% Price above 20 EMA],"&gt;=0")/Table3[[#This Row],[Count]]</f>
        <v>0.81818181818181823</v>
      </c>
      <c r="S88" s="1">
        <f>COUNTIFS(Table2[Sub-Sector],Table3[[#This Row],[Sub-Sector]],Table2[% Price above 50 EMA],"&gt;=0")/Table3[[#This Row],[Count]]</f>
        <v>0.36363636363636365</v>
      </c>
      <c r="T88" s="1">
        <f>COUNTIFS(Table2[Sub-Sector],Table3[[#This Row],[Sub-Sector]],Table2[% Price above 200 EMA],"&gt;=0")/Table3[[#This Row],[Count]]</f>
        <v>0.27272727272727271</v>
      </c>
      <c r="U88" s="1">
        <f>COUNTIFS(Table2[Sub-Sector],Table3[[#This Row],[Sub-Sector]],Table2[Rate of Change - Zone],"Positive")/Table3[[#This Row],[Count]]</f>
        <v>9.0909090909090912E-2</v>
      </c>
      <c r="V88" s="1">
        <f>COUNTIFS(Table2[Sub-Sector],Table3[[#This Row],[Sub-Sector]],Table2[Sharpe Ratio],"&gt;=0.10")/Table3[[#This Row],[Count]]</f>
        <v>0.72727272727272729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88">
        <f>_xlfn.RANK.AVG(Table3[[#This Row],[Score]],Table3[Score],1)</f>
        <v>71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88">
        <f>_xlfn.RANK.AVG(Table3[[#This Row],[Score 2 ]],Table3[[Score 2 ]],1)</f>
        <v>87</v>
      </c>
    </row>
    <row r="89" spans="1:26" x14ac:dyDescent="0.3">
      <c r="A89" t="s">
        <v>1430</v>
      </c>
      <c r="B89">
        <f>COUNTIFS(Table2[Sub-Sector],Table3[[#This Row],[Sub-Sector]])</f>
        <v>4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0.25</v>
      </c>
      <c r="F89" s="1">
        <f>COUNTIFS(Table2[Sub-Sector],Table3[[#This Row],[Sub-Sector]],Table2[6M Return vs Nifty],"&gt;=10")/Table3[[#This Row],[Count]]</f>
        <v>0.25</v>
      </c>
      <c r="G89" s="1">
        <f>COUNTIFS(Table2[Sub-Sector],Table3[[#This Row],[Sub-Sector]],Table2[1Y Return vs Nifty],"&gt;=10")/Table3[[#This Row],[Count]]</f>
        <v>0.25</v>
      </c>
      <c r="H89" s="1">
        <f>COUNTIFS(Table2[Sub-Sector],Table3[[#This Row],[Sub-Sector]],Table2[RSI Exponential â€“ 14D],"&gt;=50")/Table3[[#This Row],[Count]]</f>
        <v>0.25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0.5</v>
      </c>
      <c r="O89" s="1">
        <f>COUNTIFS(Table2[Sub-Sector],Table3[[#This Row],[Sub-Sector]],Table2[% Away From Current Month High],"&lt;=0.05")/Table3[[#This Row],[Count]]</f>
        <v>0.25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0.5</v>
      </c>
      <c r="R89" s="1">
        <f>COUNTIFS(Table2[Sub-Sector],Table3[[#This Row],[Sub-Sector]],Table2[% Price above 20 EMA],"&gt;=0")/Table3[[#This Row],[Count]]</f>
        <v>0.25</v>
      </c>
      <c r="S89" s="1">
        <f>COUNTIFS(Table2[Sub-Sector],Table3[[#This Row],[Sub-Sector]],Table2[% Price above 50 EMA],"&gt;=0")/Table3[[#This Row],[Count]]</f>
        <v>0.25</v>
      </c>
      <c r="T89" s="1">
        <f>COUNTIFS(Table2[Sub-Sector],Table3[[#This Row],[Sub-Sector]],Table2[% Price above 200 EMA],"&gt;=0")/Table3[[#This Row],[Count]]</f>
        <v>0.25</v>
      </c>
      <c r="U89" s="1">
        <f>COUNTIFS(Table2[Sub-Sector],Table3[[#This Row],[Sub-Sector]],Table2[Rate of Change - Zone],"Positive")/Table3[[#This Row],[Count]]</f>
        <v>0.25</v>
      </c>
      <c r="V89" s="1">
        <f>COUNTIFS(Table2[Sub-Sector],Table3[[#This Row],[Sub-Sector]],Table2[Sharpe Ratio],"&gt;=0.10")/Table3[[#This Row],[Count]]</f>
        <v>0.5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</v>
      </c>
      <c r="X89">
        <f>_xlfn.RANK.AVG(Table3[[#This Row],[Score]],Table3[Score],1)</f>
        <v>80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89">
        <f>_xlfn.RANK.AVG(Table3[[#This Row],[Score 2 ]],Table3[[Score 2 ]],1)</f>
        <v>88</v>
      </c>
    </row>
    <row r="90" spans="1:26" x14ac:dyDescent="0.3">
      <c r="A90" t="s">
        <v>43</v>
      </c>
      <c r="B90">
        <f>COUNTIFS(Table2[Sub-Sector],Table3[[#This Row],[Sub-Sector]])</f>
        <v>10</v>
      </c>
      <c r="C90" s="1">
        <f>COUNTIFS(Table2[Sub-Sector],Table3[[#This Row],[Sub-Sector]],Table2[Uptrend],"Uptrend")/Table3[[#This Row],[Count]]</f>
        <v>0.1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0.1</v>
      </c>
      <c r="F90" s="1">
        <f>COUNTIFS(Table2[Sub-Sector],Table3[[#This Row],[Sub-Sector]],Table2[6M Return vs Nifty],"&gt;=10")/Table3[[#This Row],[Count]]</f>
        <v>0.3</v>
      </c>
      <c r="G90" s="1">
        <f>COUNTIFS(Table2[Sub-Sector],Table3[[#This Row],[Sub-Sector]],Table2[1Y Return vs Nifty],"&gt;=10")/Table3[[#This Row],[Count]]</f>
        <v>0.1</v>
      </c>
      <c r="H90" s="1">
        <f>COUNTIFS(Table2[Sub-Sector],Table3[[#This Row],[Sub-Sector]],Table2[RSI Exponential â€“ 14D],"&gt;=50")/Table3[[#This Row],[Count]]</f>
        <v>0.1</v>
      </c>
      <c r="I90" s="1">
        <f>COUNTIFS(Table2[Sub-Sector],Table3[[#This Row],[Sub-Sector]],Table2[Relative Volume],"&gt;=1")/Table3[[#This Row],[Count]]</f>
        <v>0.2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0.2</v>
      </c>
      <c r="O90" s="1">
        <f>COUNTIFS(Table2[Sub-Sector],Table3[[#This Row],[Sub-Sector]],Table2[% Away From Current Month High],"&lt;=0.05")/Table3[[#This Row],[Count]]</f>
        <v>0.1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0.8</v>
      </c>
      <c r="R90" s="1">
        <f>COUNTIFS(Table2[Sub-Sector],Table3[[#This Row],[Sub-Sector]],Table2[% Price above 20 EMA],"&gt;=0")/Table3[[#This Row],[Count]]</f>
        <v>0.1</v>
      </c>
      <c r="S90" s="1">
        <f>COUNTIFS(Table2[Sub-Sector],Table3[[#This Row],[Sub-Sector]],Table2[% Price above 50 EMA],"&gt;=0")/Table3[[#This Row],[Count]]</f>
        <v>0.1</v>
      </c>
      <c r="T90" s="1">
        <f>COUNTIFS(Table2[Sub-Sector],Table3[[#This Row],[Sub-Sector]],Table2[% Price above 200 EMA],"&gt;=0")/Table3[[#This Row],[Count]]</f>
        <v>0.4</v>
      </c>
      <c r="U90" s="1">
        <f>COUNTIFS(Table2[Sub-Sector],Table3[[#This Row],[Sub-Sector]],Table2[Rate of Change - Zone],"Positive")/Table3[[#This Row],[Count]]</f>
        <v>0.1</v>
      </c>
      <c r="V90" s="1">
        <f>COUNTIFS(Table2[Sub-Sector],Table3[[#This Row],[Sub-Sector]],Table2[Sharpe Ratio],"&gt;=0.10")/Table3[[#This Row],[Count]]</f>
        <v>0.1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</v>
      </c>
      <c r="X90">
        <f>_xlfn.RANK.AVG(Table3[[#This Row],[Score]],Table3[Score],1)</f>
        <v>75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90">
        <f>_xlfn.RANK.AVG(Table3[[#This Row],[Score 2 ]],Table3[[Score 2 ]],1)</f>
        <v>89</v>
      </c>
    </row>
    <row r="91" spans="1:26" x14ac:dyDescent="0.3">
      <c r="A91" t="s">
        <v>24</v>
      </c>
      <c r="B91">
        <f>COUNTIFS(Table2[Sub-Sector],Table3[[#This Row],[Sub-Sector]])</f>
        <v>20</v>
      </c>
      <c r="C91" s="1">
        <f>COUNTIFS(Table2[Sub-Sector],Table3[[#This Row],[Sub-Sector]],Table2[Uptrend],"Uptrend")/Table3[[#This Row],[Count]]</f>
        <v>0.25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0.05</v>
      </c>
      <c r="F91" s="1">
        <f>COUNTIFS(Table2[Sub-Sector],Table3[[#This Row],[Sub-Sector]],Table2[6M Return vs Nifty],"&gt;=10")/Table3[[#This Row],[Count]]</f>
        <v>0.15</v>
      </c>
      <c r="G91" s="1">
        <f>COUNTIFS(Table2[Sub-Sector],Table3[[#This Row],[Sub-Sector]],Table2[1Y Return vs Nifty],"&gt;=10")/Table3[[#This Row],[Count]]</f>
        <v>0.15</v>
      </c>
      <c r="H91" s="1">
        <f>COUNTIFS(Table2[Sub-Sector],Table3[[#This Row],[Sub-Sector]],Table2[RSI Exponential â€“ 14D],"&gt;=50")/Table3[[#This Row],[Count]]</f>
        <v>0.45</v>
      </c>
      <c r="I91" s="1">
        <f>COUNTIFS(Table2[Sub-Sector],Table3[[#This Row],[Sub-Sector]],Table2[Relative Volume],"&gt;=1")/Table3[[#This Row],[Count]]</f>
        <v>0.2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0.4</v>
      </c>
      <c r="O91" s="1">
        <f>COUNTIFS(Table2[Sub-Sector],Table3[[#This Row],[Sub-Sector]],Table2[% Away From Current Month High],"&lt;=0.05")/Table3[[#This Row],[Count]]</f>
        <v>0.3</v>
      </c>
      <c r="P91" s="1">
        <f>COUNTIFS(Table2[Sub-Sector],Table3[[#This Row],[Sub-Sector]],Table2[% Away From 52W High],"&lt;=10")/Table3[[#This Row],[Count]]</f>
        <v>0.3</v>
      </c>
      <c r="Q91" s="1">
        <f>COUNTIFS(Table2[Sub-Sector],Table3[[#This Row],[Sub-Sector]],Table2[% Away From 52W Low],"&gt;=10")/Table3[[#This Row],[Count]]</f>
        <v>0.4</v>
      </c>
      <c r="R91" s="1">
        <f>COUNTIFS(Table2[Sub-Sector],Table3[[#This Row],[Sub-Sector]],Table2[% Price above 20 EMA],"&gt;=0")/Table3[[#This Row],[Count]]</f>
        <v>0.4</v>
      </c>
      <c r="S91" s="1">
        <f>COUNTIFS(Table2[Sub-Sector],Table3[[#This Row],[Sub-Sector]],Table2[% Price above 50 EMA],"&gt;=0")/Table3[[#This Row],[Count]]</f>
        <v>0.3</v>
      </c>
      <c r="T91" s="1">
        <f>COUNTIFS(Table2[Sub-Sector],Table3[[#This Row],[Sub-Sector]],Table2[% Price above 200 EMA],"&gt;=0")/Table3[[#This Row],[Count]]</f>
        <v>0.35</v>
      </c>
      <c r="U91" s="1">
        <f>COUNTIFS(Table2[Sub-Sector],Table3[[#This Row],[Sub-Sector]],Table2[Rate of Change - Zone],"Positive")/Table3[[#This Row],[Count]]</f>
        <v>0.2</v>
      </c>
      <c r="V91" s="1">
        <f>COUNTIFS(Table2[Sub-Sector],Table3[[#This Row],[Sub-Sector]],Table2[Sharpe Ratio],"&gt;=0.10")/Table3[[#This Row],[Count]]</f>
        <v>0.3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91">
        <f>_xlfn.RANK.AVG(Table3[[#This Row],[Score]],Table3[Score],1)</f>
        <v>71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91">
        <f>_xlfn.RANK.AVG(Table3[[#This Row],[Score 2 ]],Table3[[Score 2 ]],1)</f>
        <v>90</v>
      </c>
    </row>
    <row r="92" spans="1:26" x14ac:dyDescent="0.3">
      <c r="A92" t="s">
        <v>971</v>
      </c>
      <c r="B92">
        <f>COUNTIFS(Table2[Sub-Sector],Table3[[#This Row],[Sub-Sector]])</f>
        <v>2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1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1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0.5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92">
        <f>_xlfn.RANK.AVG(Table3[[#This Row],[Score]],Table3[Score],1)</f>
        <v>96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2">
        <f>_xlfn.RANK.AVG(Table3[[#This Row],[Score 2 ]],Table3[[Score 2 ]],1)</f>
        <v>93</v>
      </c>
    </row>
    <row r="93" spans="1:26" x14ac:dyDescent="0.3">
      <c r="A93" t="s">
        <v>1048</v>
      </c>
      <c r="B93">
        <f>COUNTIFS(Table2[Sub-Sector],Table3[[#This Row],[Sub-Sector]])</f>
        <v>2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0.5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0.5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0.5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0.5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0.5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93">
        <f>_xlfn.RANK.AVG(Table3[[#This Row],[Score]],Table3[Score],1)</f>
        <v>96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3">
        <f>_xlfn.RANK.AVG(Table3[[#This Row],[Score 2 ]],Table3[[Score 2 ]],1)</f>
        <v>93</v>
      </c>
    </row>
    <row r="94" spans="1:26" x14ac:dyDescent="0.3">
      <c r="A94" t="s">
        <v>295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1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1</v>
      </c>
      <c r="O94" s="1">
        <f>COUNTIFS(Table2[Sub-Sector],Table3[[#This Row],[Sub-Sector]],Table2[% Away From Current Month High],"&lt;=0.05")/Table3[[#This Row],[Count]]</f>
        <v>1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1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94">
        <f>_xlfn.RANK.AVG(Table3[[#This Row],[Score]],Table3[Score],1)</f>
        <v>96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4">
        <f>_xlfn.RANK.AVG(Table3[[#This Row],[Score 2 ]],Table3[[Score 2 ]],1)</f>
        <v>93</v>
      </c>
    </row>
    <row r="95" spans="1:26" x14ac:dyDescent="0.3">
      <c r="A95" t="s">
        <v>1811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95">
        <f>_xlfn.RANK.AVG(Table3[[#This Row],[Score]],Table3[Score],1)</f>
        <v>96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5">
        <f>_xlfn.RANK.AVG(Table3[[#This Row],[Score 2 ]],Table3[[Score 2 ]],1)</f>
        <v>93</v>
      </c>
    </row>
    <row r="96" spans="1:26" x14ac:dyDescent="0.3">
      <c r="A96" t="s">
        <v>669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1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1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96">
        <f>_xlfn.RANK.AVG(Table3[[#This Row],[Score]],Table3[Score],1)</f>
        <v>96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6">
        <f>_xlfn.RANK.AVG(Table3[[#This Row],[Score 2 ]],Table3[[Score 2 ]],1)</f>
        <v>93</v>
      </c>
    </row>
    <row r="97" spans="1:26" x14ac:dyDescent="0.3">
      <c r="A97" t="s">
        <v>1747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1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1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1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1</v>
      </c>
      <c r="S97" s="1">
        <f>COUNTIFS(Table2[Sub-Sector],Table3[[#This Row],[Sub-Sector]],Table2[% Price above 50 EMA],"&gt;=0")/Table3[[#This Row],[Count]]</f>
        <v>1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1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97">
        <f>_xlfn.RANK.AVG(Table3[[#This Row],[Score]],Table3[Score],1)</f>
        <v>54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7">
        <f>_xlfn.RANK.AVG(Table3[[#This Row],[Score 2 ]],Table3[[Score 2 ]],1)</f>
        <v>97</v>
      </c>
    </row>
    <row r="98" spans="1:26" x14ac:dyDescent="0.3">
      <c r="A98" t="s">
        <v>1571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1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1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1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581.5</v>
      </c>
      <c r="X98">
        <f>_xlfn.RANK.AVG(Table3[[#This Row],[Score]],Table3[Score],1)</f>
        <v>99.5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8">
        <f>_xlfn.RANK.AVG(Table3[[#This Row],[Score 2 ]],Table3[[Score 2 ]],1)</f>
        <v>97</v>
      </c>
    </row>
    <row r="99" spans="1:26" x14ac:dyDescent="0.3">
      <c r="A99" t="s">
        <v>1599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1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1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1</v>
      </c>
      <c r="S99" s="1">
        <f>COUNTIFS(Table2[Sub-Sector],Table3[[#This Row],[Sub-Sector]],Table2[% Price above 50 EMA],"&gt;=0")/Table3[[#This Row],[Count]]</f>
        <v>1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1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581.5</v>
      </c>
      <c r="X99">
        <f>_xlfn.RANK.AVG(Table3[[#This Row],[Score]],Table3[Score],1)</f>
        <v>99.5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9">
        <f>_xlfn.RANK.AVG(Table3[[#This Row],[Score 2 ]],Table3[[Score 2 ]],1)</f>
        <v>97</v>
      </c>
    </row>
    <row r="100" spans="1:26" x14ac:dyDescent="0.3">
      <c r="A100" t="s">
        <v>352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1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1</v>
      </c>
      <c r="S100" s="1">
        <f>COUNTIFS(Table2[Sub-Sector],Table3[[#This Row],[Sub-Sector]],Table2[% Price above 50 EMA],"&gt;=0")/Table3[[#This Row],[Count]]</f>
        <v>1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</v>
      </c>
      <c r="X100">
        <f>_xlfn.RANK.AVG(Table3[[#This Row],[Score]],Table3[Score],1)</f>
        <v>103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0">
        <f>_xlfn.RANK.AVG(Table3[[#This Row],[Score 2 ]],Table3[[Score 2 ]],1)</f>
        <v>101</v>
      </c>
    </row>
    <row r="101" spans="1:26" x14ac:dyDescent="0.3">
      <c r="A101" t="s">
        <v>40</v>
      </c>
      <c r="B101">
        <f>COUNTIFS(Table2[Sub-Sector],Table3[[#This Row],[Sub-Sector]])</f>
        <v>3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0.33333333333333331</v>
      </c>
      <c r="I101" s="1">
        <f>COUNTIFS(Table2[Sub-Sector],Table3[[#This Row],[Sub-Sector]],Table2[Relative Volume],"&gt;=1")/Table3[[#This Row],[Count]]</f>
        <v>1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0.33333333333333331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0.66666666666666663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0.33333333333333331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</v>
      </c>
      <c r="X101">
        <f>_xlfn.RANK.AVG(Table3[[#This Row],[Score]],Table3[Score],1)</f>
        <v>103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1">
        <f>_xlfn.RANK.AVG(Table3[[#This Row],[Score 2 ]],Table3[[Score 2 ]],1)</f>
        <v>101</v>
      </c>
    </row>
    <row r="102" spans="1:26" x14ac:dyDescent="0.3">
      <c r="A102" t="s">
        <v>364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1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0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</v>
      </c>
      <c r="X102">
        <f>_xlfn.RANK.AVG(Table3[[#This Row],[Score]],Table3[Score],1)</f>
        <v>103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2">
        <f>_xlfn.RANK.AVG(Table3[[#This Row],[Score 2 ]],Table3[[Score 2 ]],1)</f>
        <v>101</v>
      </c>
    </row>
    <row r="103" spans="1:26" x14ac:dyDescent="0.3">
      <c r="A103" t="s">
        <v>554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1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</v>
      </c>
      <c r="X103">
        <f>_xlfn.RANK.AVG(Table3[[#This Row],[Score]],Table3[Score],1)</f>
        <v>103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3">
        <f>_xlfn.RANK.AVG(Table3[[#This Row],[Score 2 ]],Table3[[Score 2 ]],1)</f>
        <v>101</v>
      </c>
    </row>
    <row r="104" spans="1:26" x14ac:dyDescent="0.3">
      <c r="A104" t="s">
        <v>1494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</v>
      </c>
      <c r="X104">
        <f>_xlfn.RANK.AVG(Table3[[#This Row],[Score]],Table3[Score],1)</f>
        <v>103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4">
        <f>_xlfn.RANK.AVG(Table3[[#This Row],[Score 2 ]],Table3[[Score 2 ]],1)</f>
        <v>101</v>
      </c>
    </row>
    <row r="105" spans="1:26" x14ac:dyDescent="0.3">
      <c r="A105" t="s">
        <v>505</v>
      </c>
      <c r="B105">
        <f>COUNTIFS(Table2[Sub-Sector],Table3[[#This Row],[Sub-Sector]])</f>
        <v>5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0.2</v>
      </c>
      <c r="F105" s="1">
        <f>COUNTIFS(Table2[Sub-Sector],Table3[[#This Row],[Sub-Sector]],Table2[6M Return vs Nifty],"&gt;=10")/Table3[[#This Row],[Count]]</f>
        <v>0.2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0.6</v>
      </c>
      <c r="I105" s="1">
        <f>COUNTIFS(Table2[Sub-Sector],Table3[[#This Row],[Sub-Sector]],Table2[Relative Volume],"&gt;=1")/Table3[[#This Row],[Count]]</f>
        <v>0.2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0.6</v>
      </c>
      <c r="O105" s="1">
        <f>COUNTIFS(Table2[Sub-Sector],Table3[[#This Row],[Sub-Sector]],Table2[% Away From Current Month High],"&lt;=0.05")/Table3[[#This Row],[Count]]</f>
        <v>0.2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0.6</v>
      </c>
      <c r="R105" s="1">
        <f>COUNTIFS(Table2[Sub-Sector],Table3[[#This Row],[Sub-Sector]],Table2[% Price above 20 EMA],"&gt;=0")/Table3[[#This Row],[Count]]</f>
        <v>0.2</v>
      </c>
      <c r="S105" s="1">
        <f>COUNTIFS(Table2[Sub-Sector],Table3[[#This Row],[Sub-Sector]],Table2[% Price above 50 EMA],"&gt;=0")/Table3[[#This Row],[Count]]</f>
        <v>0.2</v>
      </c>
      <c r="T105" s="1">
        <f>COUNTIFS(Table2[Sub-Sector],Table3[[#This Row],[Sub-Sector]],Table2[% Price above 200 EMA],"&gt;=0")/Table3[[#This Row],[Count]]</f>
        <v>0.2</v>
      </c>
      <c r="U105" s="1">
        <f>COUNTIFS(Table2[Sub-Sector],Table3[[#This Row],[Sub-Sector]],Table2[Rate of Change - Zone],"Positive")/Table3[[#This Row],[Count]]</f>
        <v>0.2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105">
        <f>_xlfn.RANK.AVG(Table3[[#This Row],[Score]],Table3[Score],1)</f>
        <v>83.5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105">
        <f>_xlfn.RANK.AVG(Table3[[#This Row],[Score 2 ]],Table3[[Score 2 ]],1)</f>
        <v>104</v>
      </c>
    </row>
    <row r="106" spans="1:26" x14ac:dyDescent="0.3">
      <c r="A106" t="s">
        <v>37</v>
      </c>
      <c r="B106">
        <f>COUNTIFS(Table2[Sub-Sector],Table3[[#This Row],[Sub-Sector]])</f>
        <v>3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0.33333333333333331</v>
      </c>
      <c r="G106" s="1">
        <f>COUNTIFS(Table2[Sub-Sector],Table3[[#This Row],[Sub-Sector]],Table2[1Y Return vs Nifty],"&gt;=10")/Table3[[#This Row],[Count]]</f>
        <v>0.33333333333333331</v>
      </c>
      <c r="H106" s="1">
        <f>COUNTIFS(Table2[Sub-Sector],Table3[[#This Row],[Sub-Sector]],Table2[RSI Exponential â€“ 14D],"&gt;=50")/Table3[[#This Row],[Count]]</f>
        <v>0.33333333333333331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0.33333333333333331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0.66666666666666663</v>
      </c>
      <c r="R106" s="1">
        <f>COUNTIFS(Table2[Sub-Sector],Table3[[#This Row],[Sub-Sector]],Table2[% Price above 20 EMA],"&gt;=0")/Table3[[#This Row],[Count]]</f>
        <v>0.33333333333333331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0.66666666666666663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0.66666666666666663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587.5</v>
      </c>
      <c r="X106">
        <f>_xlfn.RANK.AVG(Table3[[#This Row],[Score]],Table3[Score],1)</f>
        <v>108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6">
        <f>_xlfn.RANK.AVG(Table3[[#This Row],[Score 2 ]],Table3[[Score 2 ]],1)</f>
        <v>106</v>
      </c>
    </row>
    <row r="107" spans="1:26" x14ac:dyDescent="0.3">
      <c r="A107" t="s">
        <v>930</v>
      </c>
      <c r="B107">
        <f>COUNTIFS(Table2[Sub-Sector],Table3[[#This Row],[Sub-Sector]])</f>
        <v>3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0.33333333333333331</v>
      </c>
      <c r="G107" s="1">
        <f>COUNTIFS(Table2[Sub-Sector],Table3[[#This Row],[Sub-Sector]],Table2[1Y Return vs Nifty],"&gt;=10")/Table3[[#This Row],[Count]]</f>
        <v>0.33333333333333331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0.33333333333333331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0.33333333333333331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587.5</v>
      </c>
      <c r="X107">
        <f>_xlfn.RANK.AVG(Table3[[#This Row],[Score]],Table3[Score],1)</f>
        <v>108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7">
        <f>_xlfn.RANK.AVG(Table3[[#This Row],[Score 2 ]],Table3[[Score 2 ]],1)</f>
        <v>106</v>
      </c>
    </row>
    <row r="108" spans="1:26" x14ac:dyDescent="0.3">
      <c r="A108" t="s">
        <v>126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0.33333333333333331</v>
      </c>
      <c r="G108" s="1">
        <f>COUNTIFS(Table2[Sub-Sector],Table3[[#This Row],[Sub-Sector]],Table2[1Y Return vs Nifty],"&gt;=10")/Table3[[#This Row],[Count]]</f>
        <v>0.33333333333333331</v>
      </c>
      <c r="H108" s="1">
        <f>COUNTIFS(Table2[Sub-Sector],Table3[[#This Row],[Sub-Sector]],Table2[RSI Exponential â€“ 14D],"&gt;=50")/Table3[[#This Row],[Count]]</f>
        <v>0.33333333333333331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0.33333333333333331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0.33333333333333331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0.66666666666666663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0.66666666666666663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587.5</v>
      </c>
      <c r="X108">
        <f>_xlfn.RANK.AVG(Table3[[#This Row],[Score]],Table3[Score],1)</f>
        <v>108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8">
        <f>_xlfn.RANK.AVG(Table3[[#This Row],[Score 2 ]],Table3[[Score 2 ]],1)</f>
        <v>106</v>
      </c>
    </row>
    <row r="109" spans="1:26" x14ac:dyDescent="0.3">
      <c r="A109" t="s">
        <v>458</v>
      </c>
      <c r="B109">
        <f>COUNTIFS(Table2[Sub-Sector],Table3[[#This Row],[Sub-Sector]])</f>
        <v>11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9.0909090909090912E-2</v>
      </c>
      <c r="H109" s="1">
        <f>COUNTIFS(Table2[Sub-Sector],Table3[[#This Row],[Sub-Sector]],Table2[RSI Exponential â€“ 14D],"&gt;=50")/Table3[[#This Row],[Count]]</f>
        <v>0.27272727272727271</v>
      </c>
      <c r="I109" s="1">
        <f>COUNTIFS(Table2[Sub-Sector],Table3[[#This Row],[Sub-Sector]],Table2[Relative Volume],"&gt;=1")/Table3[[#This Row],[Count]]</f>
        <v>0.27272727272727271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0.81818181818181823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0.81818181818181823</v>
      </c>
      <c r="N109" s="1">
        <f>COUNTIFS(Table2[Sub-Sector],Table3[[#This Row],[Sub-Sector]],Table2[% Away From Current Month Low],"&gt;=0.05")/Table3[[#This Row],[Count]]</f>
        <v>0.45454545454545453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0.36363636363636365</v>
      </c>
      <c r="R109" s="1">
        <f>COUNTIFS(Table2[Sub-Sector],Table3[[#This Row],[Sub-Sector]],Table2[% Price above 20 EMA],"&gt;=0")/Table3[[#This Row],[Count]]</f>
        <v>0.18181818181818182</v>
      </c>
      <c r="S109" s="1">
        <f>COUNTIFS(Table2[Sub-Sector],Table3[[#This Row],[Sub-Sector]],Table2[% Price above 50 EMA],"&gt;=0")/Table3[[#This Row],[Count]]</f>
        <v>9.0909090909090912E-2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0.18181818181818182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</v>
      </c>
      <c r="X109">
        <f>_xlfn.RANK.AVG(Table3[[#This Row],[Score]],Table3[Score],1)</f>
        <v>110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</v>
      </c>
      <c r="Z109">
        <f>_xlfn.RANK.AVG(Table3[[#This Row],[Score 2 ]],Table3[[Score 2 ]],1)</f>
        <v>108</v>
      </c>
    </row>
    <row r="110" spans="1:26" x14ac:dyDescent="0.3">
      <c r="A110" t="s">
        <v>792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0.5</v>
      </c>
      <c r="I110" s="1">
        <f>COUNTIFS(Table2[Sub-Sector],Table3[[#This Row],[Sub-Sector]],Table2[Relative Volume],"&gt;=1")/Table3[[#This Row],[Count]]</f>
        <v>0.5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0.5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0.5</v>
      </c>
      <c r="R110" s="1">
        <f>COUNTIFS(Table2[Sub-Sector],Table3[[#This Row],[Sub-Sector]],Table2[% Price above 20 EMA],"&gt;=0")/Table3[[#This Row],[Count]]</f>
        <v>0.5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602.5</v>
      </c>
      <c r="X110">
        <f>_xlfn.RANK.AVG(Table3[[#This Row],[Score]],Table3[Score],1)</f>
        <v>111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344.5</v>
      </c>
      <c r="Z110">
        <f>_xlfn.RANK.AVG(Table3[[#This Row],[Score 2 ]],Table3[[Score 2 ]],1)</f>
        <v>109.5</v>
      </c>
    </row>
    <row r="111" spans="1:26" x14ac:dyDescent="0.3">
      <c r="A111" t="s">
        <v>1301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0.5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0.5</v>
      </c>
      <c r="I111" s="1">
        <f>COUNTIFS(Table2[Sub-Sector],Table3[[#This Row],[Sub-Sector]],Table2[Relative Volume],"&gt;=1")/Table3[[#This Row],[Count]]</f>
        <v>0.5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0.5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0.5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531.5</v>
      </c>
      <c r="X111">
        <f>_xlfn.RANK.AVG(Table3[[#This Row],[Score]],Table3[Score],1)</f>
        <v>85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344.5</v>
      </c>
      <c r="Z111">
        <f>_xlfn.RANK.AVG(Table3[[#This Row],[Score 2 ]],Table3[[Score 2 ]],1)</f>
        <v>109.5</v>
      </c>
    </row>
    <row r="112" spans="1:26" x14ac:dyDescent="0.3">
      <c r="A112" t="s">
        <v>1217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0.5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0.5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112">
        <f>_xlfn.RANK.AVG(Table3[[#This Row],[Score]],Table3[Score],1)</f>
        <v>112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12">
        <f>_xlfn.RANK.AVG(Table3[[#This Row],[Score 2 ]],Table3[[Score 2 ]],1)</f>
        <v>111</v>
      </c>
    </row>
    <row r="113" spans="1:26" x14ac:dyDescent="0.3">
      <c r="A113" t="s">
        <v>981</v>
      </c>
      <c r="B113">
        <f>COUNTIFS(Table2[Sub-Sector],Table3[[#This Row],[Sub-Sector]])</f>
        <v>3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0.33333333333333331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0.33333333333333331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0.33333333333333331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</v>
      </c>
      <c r="X113">
        <f>_xlfn.RANK.AVG(Table3[[#This Row],[Score]],Table3[Score],1)</f>
        <v>113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</v>
      </c>
      <c r="Z113">
        <f>_xlfn.RANK.AVG(Table3[[#This Row],[Score 2 ]],Table3[[Score 2 ]],1)</f>
        <v>112</v>
      </c>
    </row>
    <row r="114" spans="1:26" x14ac:dyDescent="0.3">
      <c r="A114" t="s">
        <v>111</v>
      </c>
      <c r="B114">
        <f>COUNTIFS(Table2[Sub-Sector],Table3[[#This Row],[Sub-Sector]])</f>
        <v>4</v>
      </c>
      <c r="C114" s="1">
        <f>COUNTIFS(Table2[Sub-Sector],Table3[[#This Row],[Sub-Sector]],Table2[Uptrend],"Uptrend")/Table3[[#This Row],[Count]]</f>
        <v>0.25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0.25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0.25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0.25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</v>
      </c>
      <c r="X114">
        <f>_xlfn.RANK.AVG(Table3[[#This Row],[Score]],Table3[Score],1)</f>
        <v>106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385.5</v>
      </c>
      <c r="Z114">
        <f>_xlfn.RANK.AVG(Table3[[#This Row],[Score 2 ]],Table3[[Score 2 ]],1)</f>
        <v>113</v>
      </c>
    </row>
    <row r="115" spans="1:26" x14ac:dyDescent="0.3">
      <c r="A115" t="s">
        <v>1392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1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15">
        <f>_xlfn.RANK.AVG(Table3[[#This Row],[Score]],Table3[Score],1)</f>
        <v>119.5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15">
        <f>_xlfn.RANK.AVG(Table3[[#This Row],[Score 2 ]],Table3[[Score 2 ]],1)</f>
        <v>119.5</v>
      </c>
    </row>
    <row r="116" spans="1:26" x14ac:dyDescent="0.3">
      <c r="A116" t="s">
        <v>1476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0.5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0.5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0.5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16">
        <f>_xlfn.RANK.AVG(Table3[[#This Row],[Score]],Table3[Score],1)</f>
        <v>119.5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16">
        <f>_xlfn.RANK.AVG(Table3[[#This Row],[Score 2 ]],Table3[[Score 2 ]],1)</f>
        <v>119.5</v>
      </c>
    </row>
    <row r="117" spans="1:26" x14ac:dyDescent="0.3">
      <c r="A117" t="s">
        <v>97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1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17">
        <f>_xlfn.RANK.AVG(Table3[[#This Row],[Score]],Table3[Score],1)</f>
        <v>119.5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17">
        <f>_xlfn.RANK.AVG(Table3[[#This Row],[Score 2 ]],Table3[[Score 2 ]],1)</f>
        <v>119.5</v>
      </c>
    </row>
    <row r="118" spans="1:26" x14ac:dyDescent="0.3">
      <c r="A118" t="s">
        <v>303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1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1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1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18">
        <f>_xlfn.RANK.AVG(Table3[[#This Row],[Score]],Table3[Score],1)</f>
        <v>119.5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18">
        <f>_xlfn.RANK.AVG(Table3[[#This Row],[Score 2 ]],Table3[[Score 2 ]],1)</f>
        <v>119.5</v>
      </c>
    </row>
    <row r="119" spans="1:26" x14ac:dyDescent="0.3">
      <c r="A119" t="s">
        <v>601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1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0.5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0.5</v>
      </c>
      <c r="R119" s="1">
        <f>COUNTIFS(Table2[Sub-Sector],Table3[[#This Row],[Sub-Sector]],Table2[% Price above 20 EMA],"&gt;=0")/Table3[[#This Row],[Count]]</f>
        <v>0.5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0.5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19">
        <f>_xlfn.RANK.AVG(Table3[[#This Row],[Score]],Table3[Score],1)</f>
        <v>119.5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19">
        <f>_xlfn.RANK.AVG(Table3[[#This Row],[Score 2 ]],Table3[[Score 2 ]],1)</f>
        <v>119.5</v>
      </c>
    </row>
    <row r="120" spans="1:26" x14ac:dyDescent="0.3">
      <c r="A120" t="s">
        <v>519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1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1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1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20">
        <f>_xlfn.RANK.AVG(Table3[[#This Row],[Score]],Table3[Score],1)</f>
        <v>119.5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0">
        <f>_xlfn.RANK.AVG(Table3[[#This Row],[Score 2 ]],Table3[[Score 2 ]],1)</f>
        <v>119.5</v>
      </c>
    </row>
    <row r="121" spans="1:26" x14ac:dyDescent="0.3">
      <c r="A121" t="s">
        <v>1176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21">
        <f>_xlfn.RANK.AVG(Table3[[#This Row],[Score]],Table3[Score],1)</f>
        <v>119.5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1">
        <f>_xlfn.RANK.AVG(Table3[[#This Row],[Score 2 ]],Table3[[Score 2 ]],1)</f>
        <v>119.5</v>
      </c>
    </row>
    <row r="122" spans="1:26" x14ac:dyDescent="0.3">
      <c r="A122" t="s">
        <v>988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1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22">
        <f>_xlfn.RANK.AVG(Table3[[#This Row],[Score]],Table3[Score],1)</f>
        <v>119.5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2">
        <f>_xlfn.RANK.AVG(Table3[[#This Row],[Score 2 ]],Table3[[Score 2 ]],1)</f>
        <v>119.5</v>
      </c>
    </row>
    <row r="123" spans="1:26" x14ac:dyDescent="0.3">
      <c r="A123" t="s">
        <v>467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23">
        <f>_xlfn.RANK.AVG(Table3[[#This Row],[Score]],Table3[Score],1)</f>
        <v>119.5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3">
        <f>_xlfn.RANK.AVG(Table3[[#This Row],[Score 2 ]],Table3[[Score 2 ]],1)</f>
        <v>119.5</v>
      </c>
    </row>
    <row r="124" spans="1:26" x14ac:dyDescent="0.3">
      <c r="A124" t="s">
        <v>357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1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1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1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24">
        <f>_xlfn.RANK.AVG(Table3[[#This Row],[Score]],Table3[Score],1)</f>
        <v>119.5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4">
        <f>_xlfn.RANK.AVG(Table3[[#This Row],[Score 2 ]],Table3[[Score 2 ]],1)</f>
        <v>119.5</v>
      </c>
    </row>
    <row r="125" spans="1:26" x14ac:dyDescent="0.3">
      <c r="A125" t="s">
        <v>2041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25">
        <f>_xlfn.RANK.AVG(Table3[[#This Row],[Score]],Table3[Score],1)</f>
        <v>119.5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5">
        <f>_xlfn.RANK.AVG(Table3[[#This Row],[Score 2 ]],Table3[[Score 2 ]],1)</f>
        <v>119.5</v>
      </c>
    </row>
    <row r="126" spans="1:26" x14ac:dyDescent="0.3">
      <c r="A126" t="s">
        <v>2026</v>
      </c>
      <c r="B126">
        <f>COUNTIFS(Table2[Sub-Sector],Table3[[#This Row],[Sub-Sector]])</f>
        <v>3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</v>
      </c>
      <c r="M126" s="1">
        <f>COUNTIFS(Table2[Sub-Sector],Table3[[#This Row],[Sub-Sector]],Table2[% Away From Current Week High],"&lt;=0.05")/Table3[[#This Row],[Count]]</f>
        <v>1</v>
      </c>
      <c r="N126" s="1">
        <f>COUNTIFS(Table2[Sub-Sector],Table3[[#This Row],[Sub-Sector]],Table2[% Away From Current Month Low],"&gt;=0.05")/Table3[[#This Row],[Count]]</f>
        <v>0</v>
      </c>
      <c r="O126" s="1">
        <f>COUNTIFS(Table2[Sub-Sector],Table3[[#This Row],[Sub-Sector]],Table2[% Away From Current Month High],"&lt;=0.05")/Table3[[#This Row],[Count]]</f>
        <v>0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0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680</v>
      </c>
      <c r="X126">
        <f>_xlfn.RANK.AVG(Table3[[#This Row],[Score]],Table3[Score],1)</f>
        <v>119.5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6">
        <f>_xlfn.RANK.AVG(Table3[[#This Row],[Score 2 ]],Table3[[Score 2 ]],1)</f>
        <v>119.5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EC9A-6F1B-487E-B0FE-6D97269DC16D}">
  <dimension ref="A1:AV738"/>
  <sheetViews>
    <sheetView tabSelected="1" topLeftCell="AB1" workbookViewId="0">
      <selection activeCell="AC2" sqref="AC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3118</v>
      </c>
      <c r="D1" t="s">
        <v>2</v>
      </c>
      <c r="E1" t="s">
        <v>3</v>
      </c>
      <c r="F1" t="s">
        <v>4</v>
      </c>
      <c r="G1" t="s">
        <v>5</v>
      </c>
      <c r="H1" t="s">
        <v>3141</v>
      </c>
      <c r="I1" t="s">
        <v>6</v>
      </c>
      <c r="J1" t="s">
        <v>3142</v>
      </c>
      <c r="K1" t="s">
        <v>7</v>
      </c>
      <c r="L1" t="s">
        <v>3143</v>
      </c>
      <c r="M1" t="s">
        <v>8</v>
      </c>
      <c r="N1" t="s">
        <v>3144</v>
      </c>
      <c r="O1" t="s">
        <v>3145</v>
      </c>
      <c r="P1" t="s">
        <v>9</v>
      </c>
      <c r="Q1" t="s">
        <v>10</v>
      </c>
      <c r="R1" t="s">
        <v>11</v>
      </c>
      <c r="S1" s="1" t="s">
        <v>3146</v>
      </c>
      <c r="T1" s="1" t="s">
        <v>3147</v>
      </c>
      <c r="U1" s="1" t="s">
        <v>3148</v>
      </c>
      <c r="V1" t="s">
        <v>12</v>
      </c>
      <c r="W1" t="s">
        <v>3149</v>
      </c>
      <c r="X1" t="s">
        <v>3150</v>
      </c>
      <c r="Y1" t="s">
        <v>3151</v>
      </c>
      <c r="Z1" t="s">
        <v>3152</v>
      </c>
      <c r="AA1" t="s">
        <v>3153</v>
      </c>
      <c r="AB1" t="s">
        <v>3154</v>
      </c>
      <c r="AC1" s="1" t="s">
        <v>3155</v>
      </c>
      <c r="AD1" s="1" t="s">
        <v>3156</v>
      </c>
      <c r="AE1" s="1" t="s">
        <v>3157</v>
      </c>
      <c r="AF1" s="1" t="s">
        <v>3158</v>
      </c>
      <c r="AG1" s="1" t="s">
        <v>3159</v>
      </c>
      <c r="AH1" s="1" t="s">
        <v>3160</v>
      </c>
      <c r="AI1" t="s">
        <v>13</v>
      </c>
      <c r="AJ1" t="s">
        <v>14</v>
      </c>
      <c r="AK1" t="s">
        <v>3161</v>
      </c>
      <c r="AL1" t="s">
        <v>3162</v>
      </c>
      <c r="AM1" t="s">
        <v>3163</v>
      </c>
      <c r="AN1" t="s">
        <v>3164</v>
      </c>
      <c r="AO1" t="s">
        <v>3165</v>
      </c>
      <c r="AP1" t="s">
        <v>15</v>
      </c>
      <c r="AQ1" s="2" t="s">
        <v>3169</v>
      </c>
      <c r="AR1" s="2" t="s">
        <v>3170</v>
      </c>
      <c r="AS1" s="2" t="s">
        <v>3171</v>
      </c>
      <c r="AT1" s="2" t="s">
        <v>3172</v>
      </c>
      <c r="AU1" s="2" t="s">
        <v>3173</v>
      </c>
      <c r="AV1" s="2" t="s">
        <v>3174</v>
      </c>
    </row>
    <row r="2" spans="1:48" x14ac:dyDescent="0.3">
      <c r="A2" t="s">
        <v>841</v>
      </c>
      <c r="B2" t="s">
        <v>842</v>
      </c>
      <c r="C2" t="s">
        <v>3129</v>
      </c>
      <c r="D2" t="s">
        <v>123</v>
      </c>
      <c r="E2">
        <v>17825.250801239999</v>
      </c>
      <c r="F2">
        <v>682.6</v>
      </c>
      <c r="G2">
        <v>163.26501399617001</v>
      </c>
      <c r="H2">
        <f>(Table2[[#This Row],[1Y Return vs Nifty]]-AVERAGE(Table2[1Y Return vs Nifty]))/_xlfn.STDEV.P(Table2[1Y Return vs Nifty])</f>
        <v>2.9775054007869337</v>
      </c>
      <c r="I2">
        <v>15.660048214397101</v>
      </c>
      <c r="J2">
        <f>(Table2[[#This Row],[1M Return vs Nifty]]-AVERAGE(Table2[1M Return vs Nifty]))/_xlfn.STDEV.P(Table2[1M Return vs Nifty])</f>
        <v>1.8282026517637135</v>
      </c>
      <c r="K2">
        <v>159.26949169489899</v>
      </c>
      <c r="L2">
        <f>(Table2[[#This Row],[6M Return vs Nifty]]-AVERAGE(Table2[6M Return vs Nifty]))/_xlfn.STDEV.P(Table2[6M Return vs Nifty])</f>
        <v>5.146226473835708</v>
      </c>
      <c r="M2">
        <v>4.6862313204916601</v>
      </c>
      <c r="N2">
        <f>(Table2[[#This Row],[1W Return vs Nifty]]-AVERAGE(Table2[1W Return vs Nifty]))/_xlfn.STDEV.P(Table2[1W Return vs Nifty])</f>
        <v>1.632098676380122</v>
      </c>
      <c r="O2">
        <v>646.36</v>
      </c>
      <c r="P2">
        <v>610.76953136090401</v>
      </c>
      <c r="Q2">
        <v>437.55524496692101</v>
      </c>
      <c r="R2">
        <v>65.9939229982635</v>
      </c>
      <c r="S2" s="1">
        <f>(Table2[[#This Row],[Close Price]]-Table2[[#This Row],[20D EMA]])/Table2[[#This Row],[20D EMA]]</f>
        <v>5.6067825979330417E-2</v>
      </c>
      <c r="T2" s="1">
        <f>(Table2[[#This Row],[Close Price]]-Table2[[#This Row],[50D EMA]])/Table2[[#This Row],[50D EMA]]</f>
        <v>0.11760650286376409</v>
      </c>
      <c r="U2" s="1">
        <f>(Table2[[#This Row],[Close Price]]-Table2[[#This Row],[200D EMA]])/Table2[[#This Row],[200D EMA]]</f>
        <v>0.56003157967310913</v>
      </c>
      <c r="V2">
        <v>1.21204899410954</v>
      </c>
      <c r="W2">
        <v>669.5</v>
      </c>
      <c r="X2">
        <v>706</v>
      </c>
      <c r="Y2">
        <v>669.5</v>
      </c>
      <c r="Z2">
        <v>706</v>
      </c>
      <c r="AA2">
        <v>609.5</v>
      </c>
      <c r="AB2">
        <v>719</v>
      </c>
      <c r="AC2" s="1">
        <f>(Table2[[#This Row],[Close Price]]/Table2[[#This Row],[Day Low]])-1</f>
        <v>1.9566840926064311E-2</v>
      </c>
      <c r="AD2" s="1">
        <f>(Table2[[#This Row],[Day High]]/Table2[[#This Row],[Close Price]])-1</f>
        <v>3.428069147377677E-2</v>
      </c>
      <c r="AE2" s="1">
        <f>(Table2[[#This Row],[Close Price]]/Table2[[#This Row],[Current Week Low]])-1</f>
        <v>1.9566840926064311E-2</v>
      </c>
      <c r="AF2" s="1">
        <f>(Table2[[#This Row],[Current Week High]]/Table2[[#This Row],[Close Price]])-1</f>
        <v>3.428069147377677E-2</v>
      </c>
      <c r="AG2" s="1">
        <f>(Table2[[#This Row],[Close Price]]/Table2[[#This Row],[Current Month Low]])-1</f>
        <v>0.11993437243642324</v>
      </c>
      <c r="AH2" s="1">
        <f>(Table2[[#This Row],[Current Month High]]/Table2[[#This Row],[Close Price]])-1</f>
        <v>5.3325520070319321E-2</v>
      </c>
      <c r="AI2">
        <v>5.3325520070319303</v>
      </c>
      <c r="AJ2">
        <v>365.28748168092397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0.34</v>
      </c>
      <c r="AM2" t="s">
        <v>3167</v>
      </c>
      <c r="AN2">
        <v>8.06</v>
      </c>
      <c r="AO2" t="s">
        <v>3167</v>
      </c>
      <c r="AP2">
        <v>0.25170936000599903</v>
      </c>
      <c r="AQ2">
        <f>(Table2[[#This Row],[Sharpe Ratio]]-AVERAGE(Table2[Sharpe Ratio]))/_xlfn.STDEV.P(Table2[Sharpe Ratio])</f>
        <v>2.2681310448930749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13.852164247659553</v>
      </c>
      <c r="AS2">
        <f>_xlfn.RANK.AVG(Table2[[#This Row],[1Y Return vs Nifty Z-Score]],Table2[1Y Return vs Nifty Z-Score])</f>
        <v>12</v>
      </c>
      <c r="AT2">
        <f>_xlfn.RANK.AVG(Table2[[#This Row],[6M Return vs Nifty Z-Score]],Table2[6M Return vs Nifty Z-Score])</f>
        <v>2</v>
      </c>
      <c r="AU2">
        <f>_xlfn.RANK.AVG(Table2[[#This Row],[Sharpe Ratio Z-Score]],Table2[Sharpe Ratio Z-Score])</f>
        <v>7</v>
      </c>
      <c r="AV2">
        <f>(Table2[[#This Row],[Rank 1Y]]+Table2[[#This Row],[Rank 6M]]+Table2[[#This Row],[Rank Sharpe]])/3</f>
        <v>7</v>
      </c>
    </row>
    <row r="3" spans="1:48" x14ac:dyDescent="0.3">
      <c r="A3" t="s">
        <v>735</v>
      </c>
      <c r="B3" t="s">
        <v>736</v>
      </c>
      <c r="C3" t="s">
        <v>3134</v>
      </c>
      <c r="D3" t="s">
        <v>131</v>
      </c>
      <c r="E3">
        <v>23010.957130665</v>
      </c>
      <c r="F3">
        <v>673.05</v>
      </c>
      <c r="G3">
        <v>144.39964496944901</v>
      </c>
      <c r="H3">
        <f>(Table2[[#This Row],[1Y Return vs Nifty]]-AVERAGE(Table2[1Y Return vs Nifty]))/_xlfn.STDEV.P(Table2[1Y Return vs Nifty])</f>
        <v>2.6037505395985638</v>
      </c>
      <c r="I3">
        <v>-2.2466699967816099</v>
      </c>
      <c r="J3">
        <f>(Table2[[#This Row],[1M Return vs Nifty]]-AVERAGE(Table2[1M Return vs Nifty]))/_xlfn.STDEV.P(Table2[1M Return vs Nifty])</f>
        <v>5.5589165679359946E-2</v>
      </c>
      <c r="K3">
        <v>70.612534970020207</v>
      </c>
      <c r="L3">
        <f>(Table2[[#This Row],[6M Return vs Nifty]]-AVERAGE(Table2[6M Return vs Nifty]))/_xlfn.STDEV.P(Table2[6M Return vs Nifty])</f>
        <v>2.2226083825653884</v>
      </c>
      <c r="M3">
        <v>-3.5402596833028301</v>
      </c>
      <c r="N3">
        <f>(Table2[[#This Row],[1W Return vs Nifty]]-AVERAGE(Table2[1W Return vs Nifty]))/_xlfn.STDEV.P(Table2[1W Return vs Nifty])</f>
        <v>-7.6051291142233787E-2</v>
      </c>
      <c r="O3">
        <v>697.78</v>
      </c>
      <c r="P3">
        <v>686.31648305661497</v>
      </c>
      <c r="Q3">
        <v>528.69695216039497</v>
      </c>
      <c r="R3">
        <v>39.333538847646501</v>
      </c>
      <c r="S3" s="1">
        <f>(Table2[[#This Row],[Close Price]]-Table2[[#This Row],[20D EMA]])/Table2[[#This Row],[20D EMA]]</f>
        <v>-3.5440969933216798E-2</v>
      </c>
      <c r="T3" s="1">
        <f>(Table2[[#This Row],[Close Price]]-Table2[[#This Row],[50D EMA]])/Table2[[#This Row],[50D EMA]]</f>
        <v>-1.9329978784030821E-2</v>
      </c>
      <c r="U3" s="1">
        <f>(Table2[[#This Row],[Close Price]]-Table2[[#This Row],[200D EMA]])/Table2[[#This Row],[200D EMA]]</f>
        <v>0.2730355211047471</v>
      </c>
      <c r="V3">
        <v>0.60346265335343396</v>
      </c>
      <c r="W3">
        <v>667.35</v>
      </c>
      <c r="X3">
        <v>699</v>
      </c>
      <c r="Y3">
        <v>667.35</v>
      </c>
      <c r="Z3">
        <v>699</v>
      </c>
      <c r="AA3">
        <v>648.54999999999995</v>
      </c>
      <c r="AB3">
        <v>779.7</v>
      </c>
      <c r="AC3" s="1">
        <f>(Table2[[#This Row],[Close Price]]/Table2[[#This Row],[Day Low]])-1</f>
        <v>8.5412452236457437E-3</v>
      </c>
      <c r="AD3" s="1">
        <f>(Table2[[#This Row],[Day High]]/Table2[[#This Row],[Close Price]])-1</f>
        <v>3.8555827947403642E-2</v>
      </c>
      <c r="AE3" s="1">
        <f>(Table2[[#This Row],[Close Price]]/Table2[[#This Row],[Current Week Low]])-1</f>
        <v>8.5412452236457437E-3</v>
      </c>
      <c r="AF3" s="1">
        <f>(Table2[[#This Row],[Current Week High]]/Table2[[#This Row],[Close Price]])-1</f>
        <v>3.8555827947403642E-2</v>
      </c>
      <c r="AG3" s="1">
        <f>(Table2[[#This Row],[Close Price]]/Table2[[#This Row],[Current Month Low]])-1</f>
        <v>3.7776578521316884E-2</v>
      </c>
      <c r="AH3" s="1">
        <f>(Table2[[#This Row],[Current Month High]]/Table2[[#This Row],[Close Price]])-1</f>
        <v>0.15845776688210411</v>
      </c>
      <c r="AI3">
        <v>18.304732189287499</v>
      </c>
      <c r="AJ3">
        <v>170.30120481927699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0.13</v>
      </c>
      <c r="AM3" t="s">
        <v>3167</v>
      </c>
      <c r="AN3">
        <v>-10.199999999999999</v>
      </c>
      <c r="AO3" t="s">
        <v>3166</v>
      </c>
      <c r="AP3">
        <v>0.24858586303696301</v>
      </c>
      <c r="AQ3">
        <f>(Table2[[#This Row],[Sharpe Ratio]]-AVERAGE(Table2[Sharpe Ratio]))/_xlfn.STDEV.P(Table2[Sharpe Ratio])</f>
        <v>2.2320714629731815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7.037968259674261</v>
      </c>
      <c r="AS3">
        <f>_xlfn.RANK.AVG(Table2[[#This Row],[1Y Return vs Nifty Z-Score]],Table2[1Y Return vs Nifty Z-Score])</f>
        <v>22</v>
      </c>
      <c r="AT3">
        <f>_xlfn.RANK.AVG(Table2[[#This Row],[6M Return vs Nifty Z-Score]],Table2[6M Return vs Nifty Z-Score])</f>
        <v>24</v>
      </c>
      <c r="AU3">
        <f>_xlfn.RANK.AVG(Table2[[#This Row],[Sharpe Ratio Z-Score]],Table2[Sharpe Ratio Z-Score])</f>
        <v>10</v>
      </c>
      <c r="AV3">
        <f>(Table2[[#This Row],[Rank 1Y]]+Table2[[#This Row],[Rank 6M]]+Table2[[#This Row],[Rank Sharpe]])/3</f>
        <v>18.666666666666668</v>
      </c>
    </row>
    <row r="4" spans="1:48" hidden="1" x14ac:dyDescent="0.3">
      <c r="A4" t="s">
        <v>967</v>
      </c>
      <c r="B4" t="s">
        <v>968</v>
      </c>
      <c r="C4" t="s">
        <v>3127</v>
      </c>
      <c r="D4" t="s">
        <v>117</v>
      </c>
      <c r="E4">
        <v>14945.365714</v>
      </c>
      <c r="F4">
        <v>1030</v>
      </c>
      <c r="G4">
        <v>148.25974572231399</v>
      </c>
      <c r="H4">
        <f>(Table2[[#This Row],[1Y Return vs Nifty]]-AVERAGE(Table2[1Y Return vs Nifty]))/_xlfn.STDEV.P(Table2[1Y Return vs Nifty])</f>
        <v>2.680225662826563</v>
      </c>
      <c r="I4">
        <v>1.75743694991915</v>
      </c>
      <c r="J4">
        <f>(Table2[[#This Row],[1M Return vs Nifty]]-AVERAGE(Table2[1M Return vs Nifty]))/_xlfn.STDEV.P(Table2[1M Return vs Nifty])</f>
        <v>0.45196185048627652</v>
      </c>
      <c r="K4">
        <v>98.612670216657804</v>
      </c>
      <c r="L4">
        <f>(Table2[[#This Row],[6M Return vs Nifty]]-AVERAGE(Table2[6M Return vs Nifty]))/_xlfn.STDEV.P(Table2[6M Return vs Nifty])</f>
        <v>3.1459617773713875</v>
      </c>
      <c r="M4">
        <v>-2.3890313358490398</v>
      </c>
      <c r="N4">
        <f>(Table2[[#This Row],[1W Return vs Nifty]]-AVERAGE(Table2[1W Return vs Nifty]))/_xlfn.STDEV.P(Table2[1W Return vs Nifty])</f>
        <v>0.16298995541197356</v>
      </c>
      <c r="O4">
        <v>958.38</v>
      </c>
      <c r="P4">
        <v>972.92883637461102</v>
      </c>
      <c r="Q4">
        <v>792.77818369169404</v>
      </c>
      <c r="R4">
        <v>71.481534404879795</v>
      </c>
      <c r="S4" s="1">
        <f>(Table2[[#This Row],[Close Price]]-Table2[[#This Row],[20D EMA]])/Table2[[#This Row],[20D EMA]]</f>
        <v>7.4730274004048497E-2</v>
      </c>
      <c r="T4" s="1">
        <f>(Table2[[#This Row],[Close Price]]-Table2[[#This Row],[50D EMA]])/Table2[[#This Row],[50D EMA]]</f>
        <v>5.8659134657834955E-2</v>
      </c>
      <c r="U4" s="1">
        <f>(Table2[[#This Row],[Close Price]]-Table2[[#This Row],[200D EMA]])/Table2[[#This Row],[200D EMA]]</f>
        <v>0.2992284868431242</v>
      </c>
      <c r="V4">
        <v>0.68057320339087901</v>
      </c>
      <c r="W4">
        <v>939.65</v>
      </c>
      <c r="X4">
        <v>1049</v>
      </c>
      <c r="Y4">
        <v>939.65</v>
      </c>
      <c r="Z4">
        <v>1049</v>
      </c>
      <c r="AA4">
        <v>877.1</v>
      </c>
      <c r="AB4">
        <v>1049</v>
      </c>
      <c r="AC4" s="1">
        <f>(Table2[[#This Row],[Close Price]]/Table2[[#This Row],[Day Low]])-1</f>
        <v>9.6152822859575382E-2</v>
      </c>
      <c r="AD4" s="1">
        <f>(Table2[[#This Row],[Day High]]/Table2[[#This Row],[Close Price]])-1</f>
        <v>1.844660194174752E-2</v>
      </c>
      <c r="AE4" s="1">
        <f>(Table2[[#This Row],[Close Price]]/Table2[[#This Row],[Current Week Low]])-1</f>
        <v>9.6152822859575382E-2</v>
      </c>
      <c r="AF4" s="1">
        <f>(Table2[[#This Row],[Current Week High]]/Table2[[#This Row],[Close Price]])-1</f>
        <v>1.844660194174752E-2</v>
      </c>
      <c r="AG4" s="1">
        <f>(Table2[[#This Row],[Close Price]]/Table2[[#This Row],[Current Month Low]])-1</f>
        <v>0.17432447839470977</v>
      </c>
      <c r="AH4" s="1">
        <f>(Table2[[#This Row],[Current Month High]]/Table2[[#This Row],[Close Price]])-1</f>
        <v>1.844660194174752E-2</v>
      </c>
      <c r="AI4">
        <v>30.854368932038799</v>
      </c>
      <c r="AJ4">
        <v>175.03337783711601</v>
      </c>
      <c r="AK4" t="str">
        <f>IF(AND(Table2[[#This Row],[20D EMA]]&gt;Table2[[#This Row],[50D EMA]],Table2[[#This Row],[50D EMA]]&gt;Table2[[#This Row],[200D EMA]]),"Uptrend","Downtrend/NoTrend")</f>
        <v>Downtrend/NoTrend</v>
      </c>
      <c r="AL4">
        <v>0.26</v>
      </c>
      <c r="AM4" t="s">
        <v>3167</v>
      </c>
      <c r="AN4">
        <v>3.04</v>
      </c>
      <c r="AO4" t="s">
        <v>3167</v>
      </c>
      <c r="AP4">
        <v>0.20340965504801101</v>
      </c>
      <c r="AQ4">
        <f>(Table2[[#This Row],[Sharpe Ratio]]-AVERAGE(Table2[Sharpe Ratio]))/_xlfn.STDEV.P(Table2[Sharpe Ratio])</f>
        <v>1.7105293616179444</v>
      </c>
      <c r="AR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">
        <f>_xlfn.RANK.AVG(Table2[[#This Row],[1Y Return vs Nifty Z-Score]],Table2[1Y Return vs Nifty Z-Score])</f>
        <v>20</v>
      </c>
      <c r="AT4">
        <f>_xlfn.RANK.AVG(Table2[[#This Row],[6M Return vs Nifty Z-Score]],Table2[6M Return vs Nifty Z-Score])</f>
        <v>10</v>
      </c>
      <c r="AU4">
        <f>_xlfn.RANK.AVG(Table2[[#This Row],[Sharpe Ratio Z-Score]],Table2[Sharpe Ratio Z-Score])</f>
        <v>26</v>
      </c>
      <c r="AV4">
        <f>(Table2[[#This Row],[Rank 1Y]]+Table2[[#This Row],[Rank 6M]]+Table2[[#This Row],[Rank Sharpe]])/3</f>
        <v>18.666666666666668</v>
      </c>
    </row>
    <row r="5" spans="1:48" x14ac:dyDescent="0.3">
      <c r="A5" t="s">
        <v>532</v>
      </c>
      <c r="B5" t="s">
        <v>533</v>
      </c>
      <c r="C5" t="s">
        <v>3130</v>
      </c>
      <c r="D5" t="s">
        <v>232</v>
      </c>
      <c r="E5">
        <v>37739.789830449998</v>
      </c>
      <c r="F5">
        <v>5895.85</v>
      </c>
      <c r="G5">
        <v>116.880060160805</v>
      </c>
      <c r="H5">
        <f>(Table2[[#This Row],[1Y Return vs Nifty]]-AVERAGE(Table2[1Y Return vs Nifty]))/_xlfn.STDEV.P(Table2[1Y Return vs Nifty])</f>
        <v>2.058541029752889</v>
      </c>
      <c r="I5">
        <v>5.3199721506588302</v>
      </c>
      <c r="J5">
        <f>(Table2[[#This Row],[1M Return vs Nifty]]-AVERAGE(Table2[1M Return vs Nifty]))/_xlfn.STDEV.P(Table2[1M Return vs Nifty])</f>
        <v>0.80462267124678266</v>
      </c>
      <c r="K5">
        <v>70.712310752410502</v>
      </c>
      <c r="L5">
        <f>(Table2[[#This Row],[6M Return vs Nifty]]-AVERAGE(Table2[6M Return vs Nifty]))/_xlfn.STDEV.P(Table2[6M Return vs Nifty])</f>
        <v>2.2258986633650344</v>
      </c>
      <c r="M5">
        <v>2.19408945607303</v>
      </c>
      <c r="N5">
        <f>(Table2[[#This Row],[1W Return vs Nifty]]-AVERAGE(Table2[1W Return vs Nifty]))/_xlfn.STDEV.P(Table2[1W Return vs Nifty])</f>
        <v>1.1146299229584924</v>
      </c>
      <c r="O5">
        <v>5630.93</v>
      </c>
      <c r="P5">
        <v>5409.3793096313502</v>
      </c>
      <c r="Q5">
        <v>4238.9826045291402</v>
      </c>
      <c r="R5">
        <v>65.151687148905296</v>
      </c>
      <c r="S5" s="1">
        <f>(Table2[[#This Row],[Close Price]]-Table2[[#This Row],[20D EMA]])/Table2[[#This Row],[20D EMA]]</f>
        <v>4.7047290589653942E-2</v>
      </c>
      <c r="T5" s="1">
        <f>(Table2[[#This Row],[Close Price]]-Table2[[#This Row],[50D EMA]])/Table2[[#This Row],[50D EMA]]</f>
        <v>8.9930962966951411E-2</v>
      </c>
      <c r="U5" s="1">
        <f>(Table2[[#This Row],[Close Price]]-Table2[[#This Row],[200D EMA]])/Table2[[#This Row],[200D EMA]]</f>
        <v>0.39086440074101281</v>
      </c>
      <c r="V5">
        <v>0.78720596960866995</v>
      </c>
      <c r="W5">
        <v>5855</v>
      </c>
      <c r="X5">
        <v>5995</v>
      </c>
      <c r="Y5">
        <v>5855</v>
      </c>
      <c r="Z5">
        <v>5995</v>
      </c>
      <c r="AA5">
        <v>5230.1000000000004</v>
      </c>
      <c r="AB5">
        <v>6037.95</v>
      </c>
      <c r="AC5" s="1">
        <f>(Table2[[#This Row],[Close Price]]/Table2[[#This Row],[Day Low]])-1</f>
        <v>6.9769427839454501E-3</v>
      </c>
      <c r="AD5" s="1">
        <f>(Table2[[#This Row],[Day High]]/Table2[[#This Row],[Close Price]])-1</f>
        <v>1.6816913591763738E-2</v>
      </c>
      <c r="AE5" s="1">
        <f>(Table2[[#This Row],[Close Price]]/Table2[[#This Row],[Current Week Low]])-1</f>
        <v>6.9769427839454501E-3</v>
      </c>
      <c r="AF5" s="1">
        <f>(Table2[[#This Row],[Current Week High]]/Table2[[#This Row],[Close Price]])-1</f>
        <v>1.6816913591763738E-2</v>
      </c>
      <c r="AG5" s="1">
        <f>(Table2[[#This Row],[Close Price]]/Table2[[#This Row],[Current Month Low]])-1</f>
        <v>0.12729202118506344</v>
      </c>
      <c r="AH5" s="1">
        <f>(Table2[[#This Row],[Current Month High]]/Table2[[#This Row],[Close Price]])-1</f>
        <v>2.4101698652441828E-2</v>
      </c>
      <c r="AI5">
        <v>2.4101698652441801</v>
      </c>
      <c r="AJ5">
        <v>159.061449568293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0.28000000000000003</v>
      </c>
      <c r="AM5" t="s">
        <v>3167</v>
      </c>
      <c r="AN5">
        <v>10.98</v>
      </c>
      <c r="AO5" t="s">
        <v>3167</v>
      </c>
      <c r="AP5">
        <v>0.32363383545100499</v>
      </c>
      <c r="AQ5">
        <f>(Table2[[#This Row],[Sharpe Ratio]]-AVERAGE(Table2[Sharpe Ratio]))/_xlfn.STDEV.P(Table2[Sharpe Ratio])</f>
        <v>3.0984716983546301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9.3021639856778293</v>
      </c>
      <c r="AS5">
        <f>_xlfn.RANK.AVG(Table2[[#This Row],[1Y Return vs Nifty Z-Score]],Table2[1Y Return vs Nifty Z-Score])</f>
        <v>35</v>
      </c>
      <c r="AT5">
        <f>_xlfn.RANK.AVG(Table2[[#This Row],[6M Return vs Nifty Z-Score]],Table2[6M Return vs Nifty Z-Score])</f>
        <v>23</v>
      </c>
      <c r="AU5">
        <f>_xlfn.RANK.AVG(Table2[[#This Row],[Sharpe Ratio Z-Score]],Table2[Sharpe Ratio Z-Score])</f>
        <v>2</v>
      </c>
      <c r="AV5">
        <f>(Table2[[#This Row],[Rank 1Y]]+Table2[[#This Row],[Rank 6M]]+Table2[[#This Row],[Rank Sharpe]])/3</f>
        <v>20</v>
      </c>
    </row>
    <row r="6" spans="1:48" x14ac:dyDescent="0.3">
      <c r="A6" t="s">
        <v>812</v>
      </c>
      <c r="B6" t="s">
        <v>813</v>
      </c>
      <c r="C6" t="s">
        <v>3125</v>
      </c>
      <c r="D6" t="s">
        <v>51</v>
      </c>
      <c r="E6">
        <v>19057.452971154999</v>
      </c>
      <c r="F6">
        <v>14853.95</v>
      </c>
      <c r="G6">
        <v>162.48752203788899</v>
      </c>
      <c r="H6">
        <f>(Table2[[#This Row],[1Y Return vs Nifty]]-AVERAGE(Table2[1Y Return vs Nifty]))/_xlfn.STDEV.P(Table2[1Y Return vs Nifty])</f>
        <v>2.9621019703779763</v>
      </c>
      <c r="I6">
        <v>7.7993599459485203</v>
      </c>
      <c r="J6">
        <f>(Table2[[#This Row],[1M Return vs Nifty]]-AVERAGE(Table2[1M Return vs Nifty]))/_xlfn.STDEV.P(Table2[1M Return vs Nifty])</f>
        <v>1.0500610699154886</v>
      </c>
      <c r="K6">
        <v>129.23915518006501</v>
      </c>
      <c r="L6">
        <f>(Table2[[#This Row],[6M Return vs Nifty]]-AVERAGE(Table2[6M Return vs Nifty]))/_xlfn.STDEV.P(Table2[6M Return vs Nifty])</f>
        <v>4.1559236440853295</v>
      </c>
      <c r="M6">
        <v>-7.6691119737201099</v>
      </c>
      <c r="N6">
        <f>(Table2[[#This Row],[1W Return vs Nifty]]-AVERAGE(Table2[1W Return vs Nifty]))/_xlfn.STDEV.P(Table2[1W Return vs Nifty])</f>
        <v>-0.93336687108121441</v>
      </c>
      <c r="O6">
        <v>14541.28</v>
      </c>
      <c r="P6">
        <v>13617.8137500058</v>
      </c>
      <c r="Q6">
        <v>10014.099105089599</v>
      </c>
      <c r="R6">
        <v>53.105675947039202</v>
      </c>
      <c r="S6" s="1">
        <f>(Table2[[#This Row],[Close Price]]-Table2[[#This Row],[20D EMA]])/Table2[[#This Row],[20D EMA]]</f>
        <v>2.1502233641054986E-2</v>
      </c>
      <c r="T6" s="1">
        <f>(Table2[[#This Row],[Close Price]]-Table2[[#This Row],[50D EMA]])/Table2[[#This Row],[50D EMA]]</f>
        <v>9.0773473090985268E-2</v>
      </c>
      <c r="U6" s="1">
        <f>(Table2[[#This Row],[Close Price]]-Table2[[#This Row],[200D EMA]])/Table2[[#This Row],[200D EMA]]</f>
        <v>0.48330367456125728</v>
      </c>
      <c r="V6">
        <v>1.3949769191696999</v>
      </c>
      <c r="W6">
        <v>14700</v>
      </c>
      <c r="X6">
        <v>15499.65</v>
      </c>
      <c r="Y6">
        <v>14700</v>
      </c>
      <c r="Z6">
        <v>15499.65</v>
      </c>
      <c r="AA6">
        <v>12816</v>
      </c>
      <c r="AB6">
        <v>16560.75</v>
      </c>
      <c r="AC6" s="1">
        <f>(Table2[[#This Row],[Close Price]]/Table2[[#This Row],[Day Low]])-1</f>
        <v>1.0472789115646197E-2</v>
      </c>
      <c r="AD6" s="1">
        <f>(Table2[[#This Row],[Day High]]/Table2[[#This Row],[Close Price]])-1</f>
        <v>4.3469918775813854E-2</v>
      </c>
      <c r="AE6" s="1">
        <f>(Table2[[#This Row],[Close Price]]/Table2[[#This Row],[Current Week Low]])-1</f>
        <v>1.0472789115646197E-2</v>
      </c>
      <c r="AF6" s="1">
        <f>(Table2[[#This Row],[Current Week High]]/Table2[[#This Row],[Close Price]])-1</f>
        <v>4.3469918775813854E-2</v>
      </c>
      <c r="AG6" s="1">
        <f>(Table2[[#This Row],[Close Price]]/Table2[[#This Row],[Current Month Low]])-1</f>
        <v>0.15901607365792758</v>
      </c>
      <c r="AH6" s="1">
        <f>(Table2[[#This Row],[Current Month High]]/Table2[[#This Row],[Close Price]])-1</f>
        <v>0.11490546285668124</v>
      </c>
      <c r="AI6">
        <v>11.490546285668101</v>
      </c>
      <c r="AJ6">
        <v>201.53875823428501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0.22</v>
      </c>
      <c r="AM6" t="s">
        <v>3167</v>
      </c>
      <c r="AN6">
        <v>-6.33</v>
      </c>
      <c r="AO6" t="s">
        <v>3166</v>
      </c>
      <c r="AP6">
        <v>0.18422523578494601</v>
      </c>
      <c r="AQ6">
        <f>(Table2[[#This Row],[Sharpe Ratio]]-AVERAGE(Table2[Sharpe Ratio]))/_xlfn.STDEV.P(Table2[Sharpe Ratio])</f>
        <v>1.4890525537772847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8.7237723670748668</v>
      </c>
      <c r="AS6">
        <f>_xlfn.RANK.AVG(Table2[[#This Row],[1Y Return vs Nifty Z-Score]],Table2[1Y Return vs Nifty Z-Score])</f>
        <v>14</v>
      </c>
      <c r="AT6">
        <f>_xlfn.RANK.AVG(Table2[[#This Row],[6M Return vs Nifty Z-Score]],Table2[6M Return vs Nifty Z-Score])</f>
        <v>5</v>
      </c>
      <c r="AU6">
        <f>_xlfn.RANK.AVG(Table2[[#This Row],[Sharpe Ratio Z-Score]],Table2[Sharpe Ratio Z-Score])</f>
        <v>45</v>
      </c>
      <c r="AV6">
        <f>(Table2[[#This Row],[Rank 1Y]]+Table2[[#This Row],[Rank 6M]]+Table2[[#This Row],[Rank Sharpe]])/3</f>
        <v>21.333333333333332</v>
      </c>
    </row>
    <row r="7" spans="1:48" x14ac:dyDescent="0.3">
      <c r="A7" t="s">
        <v>1096</v>
      </c>
      <c r="B7" t="s">
        <v>1097</v>
      </c>
      <c r="C7" t="s">
        <v>3130</v>
      </c>
      <c r="D7" t="s">
        <v>292</v>
      </c>
      <c r="E7">
        <v>11424.41358753</v>
      </c>
      <c r="F7">
        <v>4917.45</v>
      </c>
      <c r="G7">
        <v>217.76583697188499</v>
      </c>
      <c r="H7">
        <f>(Table2[[#This Row],[1Y Return vs Nifty]]-AVERAGE(Table2[1Y Return vs Nifty]))/_xlfn.STDEV.P(Table2[1Y Return vs Nifty])</f>
        <v>4.0572588631808157</v>
      </c>
      <c r="I7">
        <v>28.768555027535701</v>
      </c>
      <c r="J7">
        <f>(Table2[[#This Row],[1M Return vs Nifty]]-AVERAGE(Table2[1M Return vs Nifty]))/_xlfn.STDEV.P(Table2[1M Return vs Nifty])</f>
        <v>3.125833836069293</v>
      </c>
      <c r="K7">
        <v>199.31640537465199</v>
      </c>
      <c r="L7">
        <f>(Table2[[#This Row],[6M Return vs Nifty]]-AVERAGE(Table2[6M Return vs Nifty]))/_xlfn.STDEV.P(Table2[6M Return vs Nifty])</f>
        <v>6.4668434412892202</v>
      </c>
      <c r="M7">
        <v>5.9646342845650899</v>
      </c>
      <c r="N7">
        <f>(Table2[[#This Row],[1W Return vs Nifty]]-AVERAGE(Table2[1W Return vs Nifty]))/_xlfn.STDEV.P(Table2[1W Return vs Nifty])</f>
        <v>1.8975464815932166</v>
      </c>
      <c r="O7">
        <v>4241.37</v>
      </c>
      <c r="P7">
        <v>3867.4101264333899</v>
      </c>
      <c r="Q7">
        <v>2805.3152593258001</v>
      </c>
      <c r="R7">
        <v>79.1339460680543</v>
      </c>
      <c r="S7" s="1">
        <f>(Table2[[#This Row],[Close Price]]-Table2[[#This Row],[20D EMA]])/Table2[[#This Row],[20D EMA]]</f>
        <v>0.15940132551510477</v>
      </c>
      <c r="T7" s="1">
        <f>(Table2[[#This Row],[Close Price]]-Table2[[#This Row],[50D EMA]])/Table2[[#This Row],[50D EMA]]</f>
        <v>0.27150983196472611</v>
      </c>
      <c r="U7" s="1">
        <f>(Table2[[#This Row],[Close Price]]-Table2[[#This Row],[200D EMA]])/Table2[[#This Row],[200D EMA]]</f>
        <v>0.75290459197153048</v>
      </c>
      <c r="V7">
        <v>1.7423116435591199</v>
      </c>
      <c r="W7">
        <v>4780</v>
      </c>
      <c r="X7">
        <v>4970</v>
      </c>
      <c r="Y7">
        <v>4780</v>
      </c>
      <c r="Z7">
        <v>4970</v>
      </c>
      <c r="AA7">
        <v>3712.75</v>
      </c>
      <c r="AB7">
        <v>4970</v>
      </c>
      <c r="AC7" s="1">
        <f>(Table2[[#This Row],[Close Price]]/Table2[[#This Row],[Day Low]])-1</f>
        <v>2.8755230125522946E-2</v>
      </c>
      <c r="AD7" s="1">
        <f>(Table2[[#This Row],[Day High]]/Table2[[#This Row],[Close Price]])-1</f>
        <v>1.0686433008978202E-2</v>
      </c>
      <c r="AE7" s="1">
        <f>(Table2[[#This Row],[Close Price]]/Table2[[#This Row],[Current Week Low]])-1</f>
        <v>2.8755230125522946E-2</v>
      </c>
      <c r="AF7" s="1">
        <f>(Table2[[#This Row],[Current Week High]]/Table2[[#This Row],[Close Price]])-1</f>
        <v>1.0686433008978202E-2</v>
      </c>
      <c r="AG7" s="1">
        <f>(Table2[[#This Row],[Close Price]]/Table2[[#This Row],[Current Month Low]])-1</f>
        <v>0.32447646623123028</v>
      </c>
      <c r="AH7" s="1">
        <f>(Table2[[#This Row],[Current Month High]]/Table2[[#This Row],[Close Price]])-1</f>
        <v>1.0686433008978202E-2</v>
      </c>
      <c r="AI7">
        <v>1.06864330089782</v>
      </c>
      <c r="AJ7">
        <v>278.99421965317902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0.55000000000000004</v>
      </c>
      <c r="AM7" t="s">
        <v>3167</v>
      </c>
      <c r="AN7">
        <v>19.489999999999998</v>
      </c>
      <c r="AO7" t="s">
        <v>3167</v>
      </c>
      <c r="AP7">
        <v>0.16778920913329301</v>
      </c>
      <c r="AQ7">
        <f>(Table2[[#This Row],[Sharpe Ratio]]-AVERAGE(Table2[Sharpe Ratio]))/_xlfn.STDEV.P(Table2[Sharpe Ratio])</f>
        <v>1.2993048910267919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16.846787513159338</v>
      </c>
      <c r="AS7">
        <f>_xlfn.RANK.AVG(Table2[[#This Row],[1Y Return vs Nifty Z-Score]],Table2[1Y Return vs Nifty Z-Score])</f>
        <v>3</v>
      </c>
      <c r="AT7">
        <f>_xlfn.RANK.AVG(Table2[[#This Row],[6M Return vs Nifty Z-Score]],Table2[6M Return vs Nifty Z-Score])</f>
        <v>1</v>
      </c>
      <c r="AU7">
        <f>_xlfn.RANK.AVG(Table2[[#This Row],[Sharpe Ratio Z-Score]],Table2[Sharpe Ratio Z-Score])</f>
        <v>64</v>
      </c>
      <c r="AV7">
        <f>(Table2[[#This Row],[Rank 1Y]]+Table2[[#This Row],[Rank 6M]]+Table2[[#This Row],[Rank Sharpe]])/3</f>
        <v>22.666666666666668</v>
      </c>
    </row>
    <row r="8" spans="1:48" x14ac:dyDescent="0.3">
      <c r="A8" t="s">
        <v>904</v>
      </c>
      <c r="B8" t="s">
        <v>905</v>
      </c>
      <c r="C8" t="s">
        <v>3130</v>
      </c>
      <c r="D8" t="s">
        <v>123</v>
      </c>
      <c r="E8">
        <v>16289.454828960001</v>
      </c>
      <c r="F8">
        <v>1763.4</v>
      </c>
      <c r="G8">
        <v>114.45955830882799</v>
      </c>
      <c r="H8">
        <f>(Table2[[#This Row],[1Y Return vs Nifty]]-AVERAGE(Table2[1Y Return vs Nifty]))/_xlfn.STDEV.P(Table2[1Y Return vs Nifty])</f>
        <v>2.0105867950697256</v>
      </c>
      <c r="I8">
        <v>1.13119372905641</v>
      </c>
      <c r="J8">
        <f>(Table2[[#This Row],[1M Return vs Nifty]]-AVERAGE(Table2[1M Return vs Nifty]))/_xlfn.STDEV.P(Table2[1M Return vs Nifty])</f>
        <v>0.38996907404457226</v>
      </c>
      <c r="K8">
        <v>78.494349780479098</v>
      </c>
      <c r="L8">
        <f>(Table2[[#This Row],[6M Return vs Nifty]]-AVERAGE(Table2[6M Return vs Nifty]))/_xlfn.STDEV.P(Table2[6M Return vs Nifty])</f>
        <v>2.4825250007661293</v>
      </c>
      <c r="M8">
        <v>-5.7902898636280797</v>
      </c>
      <c r="N8">
        <f>(Table2[[#This Row],[1W Return vs Nifty]]-AVERAGE(Table2[1W Return vs Nifty]))/_xlfn.STDEV.P(Table2[1W Return vs Nifty])</f>
        <v>-0.54324793399689963</v>
      </c>
      <c r="O8">
        <v>1793.35</v>
      </c>
      <c r="P8">
        <v>1757.35972771915</v>
      </c>
      <c r="Q8">
        <v>1391.7954101494199</v>
      </c>
      <c r="R8">
        <v>55.065656595756799</v>
      </c>
      <c r="S8" s="1">
        <f>(Table2[[#This Row],[Close Price]]-Table2[[#This Row],[20D EMA]])/Table2[[#This Row],[20D EMA]]</f>
        <v>-1.6700588284495398E-2</v>
      </c>
      <c r="T8" s="1">
        <f>(Table2[[#This Row],[Close Price]]-Table2[[#This Row],[50D EMA]])/Table2[[#This Row],[50D EMA]]</f>
        <v>3.437129112256191E-3</v>
      </c>
      <c r="U8" s="1">
        <f>(Table2[[#This Row],[Close Price]]-Table2[[#This Row],[200D EMA]])/Table2[[#This Row],[200D EMA]]</f>
        <v>0.26699656223947854</v>
      </c>
      <c r="V8">
        <v>0.61685617555730299</v>
      </c>
      <c r="W8">
        <v>1794.65</v>
      </c>
      <c r="X8">
        <v>1844.75</v>
      </c>
      <c r="Y8">
        <v>1794.65</v>
      </c>
      <c r="Z8">
        <v>1844.75</v>
      </c>
      <c r="AA8">
        <v>1657.1</v>
      </c>
      <c r="AB8">
        <v>1938.6</v>
      </c>
      <c r="AC8" s="1">
        <f>(Table2[[#This Row],[Close Price]]/Table2[[#This Row],[Day Low]])-1</f>
        <v>-1.7412866018443718E-2</v>
      </c>
      <c r="AD8" s="1">
        <f>(Table2[[#This Row],[Day High]]/Table2[[#This Row],[Close Price]])-1</f>
        <v>4.6132471362141159E-2</v>
      </c>
      <c r="AE8" s="1">
        <f>(Table2[[#This Row],[Close Price]]/Table2[[#This Row],[Current Week Low]])-1</f>
        <v>-1.7412866018443718E-2</v>
      </c>
      <c r="AF8" s="1">
        <f>(Table2[[#This Row],[Current Week High]]/Table2[[#This Row],[Close Price]])-1</f>
        <v>4.6132471362141159E-2</v>
      </c>
      <c r="AG8" s="1">
        <f>(Table2[[#This Row],[Close Price]]/Table2[[#This Row],[Current Month Low]])-1</f>
        <v>6.4148210729587873E-2</v>
      </c>
      <c r="AH8" s="1">
        <f>(Table2[[#This Row],[Current Month High]]/Table2[[#This Row],[Close Price]])-1</f>
        <v>9.9353521605988426E-2</v>
      </c>
      <c r="AI8">
        <v>13.2868322558693</v>
      </c>
      <c r="AJ8">
        <v>156.28951384346999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0.06</v>
      </c>
      <c r="AM8" t="s">
        <v>3167</v>
      </c>
      <c r="AN8">
        <v>-3.48</v>
      </c>
      <c r="AO8" t="s">
        <v>3166</v>
      </c>
      <c r="AP8">
        <v>0.206012862596824</v>
      </c>
      <c r="AQ8">
        <f>(Table2[[#This Row],[Sharpe Ratio]]-AVERAGE(Table2[Sharpe Ratio]))/_xlfn.STDEV.P(Table2[Sharpe Ratio])</f>
        <v>1.7405824005007955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6.0804153363843234</v>
      </c>
      <c r="AS8">
        <f>_xlfn.RANK.AVG(Table2[[#This Row],[1Y Return vs Nifty Z-Score]],Table2[1Y Return vs Nifty Z-Score])</f>
        <v>36</v>
      </c>
      <c r="AT8">
        <f>_xlfn.RANK.AVG(Table2[[#This Row],[6M Return vs Nifty Z-Score]],Table2[6M Return vs Nifty Z-Score])</f>
        <v>15</v>
      </c>
      <c r="AU8">
        <f>_xlfn.RANK.AVG(Table2[[#This Row],[Sharpe Ratio Z-Score]],Table2[Sharpe Ratio Z-Score])</f>
        <v>24</v>
      </c>
      <c r="AV8">
        <f>(Table2[[#This Row],[Rank 1Y]]+Table2[[#This Row],[Rank 6M]]+Table2[[#This Row],[Rank Sharpe]])/3</f>
        <v>25</v>
      </c>
    </row>
    <row r="9" spans="1:48" x14ac:dyDescent="0.3">
      <c r="A9" t="s">
        <v>1108</v>
      </c>
      <c r="B9" t="s">
        <v>1109</v>
      </c>
      <c r="C9" t="s">
        <v>3138</v>
      </c>
      <c r="D9" t="s">
        <v>1059</v>
      </c>
      <c r="E9">
        <v>11173.120123950001</v>
      </c>
      <c r="F9">
        <v>874.05</v>
      </c>
      <c r="G9">
        <v>122.672264223711</v>
      </c>
      <c r="H9">
        <f>(Table2[[#This Row],[1Y Return vs Nifty]]-AVERAGE(Table2[1Y Return vs Nifty]))/_xlfn.STDEV.P(Table2[1Y Return vs Nifty])</f>
        <v>2.1732943866811216</v>
      </c>
      <c r="I9">
        <v>6.6166207889662196</v>
      </c>
      <c r="J9">
        <f>(Table2[[#This Row],[1M Return vs Nifty]]-AVERAGE(Table2[1M Return vs Nifty]))/_xlfn.STDEV.P(Table2[1M Return vs Nifty])</f>
        <v>0.93297990766890526</v>
      </c>
      <c r="K9">
        <v>99.570368077706405</v>
      </c>
      <c r="L9">
        <f>(Table2[[#This Row],[6M Return vs Nifty]]-AVERAGE(Table2[6M Return vs Nifty]))/_xlfn.STDEV.P(Table2[6M Return vs Nifty])</f>
        <v>3.1775435380810566</v>
      </c>
      <c r="M9">
        <v>-11.798655945319901</v>
      </c>
      <c r="N9">
        <f>(Table2[[#This Row],[1W Return vs Nifty]]-AVERAGE(Table2[1W Return vs Nifty]))/_xlfn.STDEV.P(Table2[1W Return vs Nifty])</f>
        <v>-1.7908260718165829</v>
      </c>
      <c r="O9">
        <v>866.71</v>
      </c>
      <c r="P9">
        <v>809.25584154963701</v>
      </c>
      <c r="Q9">
        <v>619.26774159736703</v>
      </c>
      <c r="R9">
        <v>49.3015834072079</v>
      </c>
      <c r="S9" s="1">
        <f>(Table2[[#This Row],[Close Price]]-Table2[[#This Row],[20D EMA]])/Table2[[#This Row],[20D EMA]]</f>
        <v>8.4688073288642311E-3</v>
      </c>
      <c r="T9" s="1">
        <f>(Table2[[#This Row],[Close Price]]-Table2[[#This Row],[50D EMA]])/Table2[[#This Row],[50D EMA]]</f>
        <v>8.0066346294503321E-2</v>
      </c>
      <c r="U9" s="1">
        <f>(Table2[[#This Row],[Close Price]]-Table2[[#This Row],[200D EMA]])/Table2[[#This Row],[200D EMA]]</f>
        <v>0.41142504491746351</v>
      </c>
      <c r="V9">
        <v>0.75686318273603703</v>
      </c>
      <c r="W9">
        <v>849</v>
      </c>
      <c r="X9">
        <v>881.45</v>
      </c>
      <c r="Y9">
        <v>849</v>
      </c>
      <c r="Z9">
        <v>881.45</v>
      </c>
      <c r="AA9">
        <v>841.65</v>
      </c>
      <c r="AB9">
        <v>950</v>
      </c>
      <c r="AC9" s="1">
        <f>(Table2[[#This Row],[Close Price]]/Table2[[#This Row],[Day Low]])-1</f>
        <v>2.9505300353356745E-2</v>
      </c>
      <c r="AD9" s="1">
        <f>(Table2[[#This Row],[Day High]]/Table2[[#This Row],[Close Price]])-1</f>
        <v>8.4663348778675207E-3</v>
      </c>
      <c r="AE9" s="1">
        <f>(Table2[[#This Row],[Close Price]]/Table2[[#This Row],[Current Week Low]])-1</f>
        <v>2.9505300353356745E-2</v>
      </c>
      <c r="AF9" s="1">
        <f>(Table2[[#This Row],[Current Week High]]/Table2[[#This Row],[Close Price]])-1</f>
        <v>8.4663348778675207E-3</v>
      </c>
      <c r="AG9" s="1">
        <f>(Table2[[#This Row],[Close Price]]/Table2[[#This Row],[Current Month Low]])-1</f>
        <v>3.8495811798253454E-2</v>
      </c>
      <c r="AH9" s="1">
        <f>(Table2[[#This Row],[Current Month High]]/Table2[[#This Row],[Close Price]])-1</f>
        <v>8.6894342428922799E-2</v>
      </c>
      <c r="AI9">
        <v>8.6894342428922702</v>
      </c>
      <c r="AJ9">
        <v>160.17264473879999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0.26</v>
      </c>
      <c r="AM9" t="s">
        <v>3167</v>
      </c>
      <c r="AN9">
        <v>-3.93</v>
      </c>
      <c r="AO9" t="s">
        <v>3166</v>
      </c>
      <c r="AP9">
        <v>0.196922545355875</v>
      </c>
      <c r="AQ9">
        <f>(Table2[[#This Row],[Sharpe Ratio]]-AVERAGE(Table2[Sharpe Ratio]))/_xlfn.STDEV.P(Table2[Sharpe Ratio])</f>
        <v>1.6356381529227406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6.1286299135372415</v>
      </c>
      <c r="AS9">
        <f>_xlfn.RANK.AVG(Table2[[#This Row],[1Y Return vs Nifty Z-Score]],Table2[1Y Return vs Nifty Z-Score])</f>
        <v>31</v>
      </c>
      <c r="AT9">
        <f>_xlfn.RANK.AVG(Table2[[#This Row],[6M Return vs Nifty Z-Score]],Table2[6M Return vs Nifty Z-Score])</f>
        <v>9</v>
      </c>
      <c r="AU9">
        <f>_xlfn.RANK.AVG(Table2[[#This Row],[Sharpe Ratio Z-Score]],Table2[Sharpe Ratio Z-Score])</f>
        <v>36</v>
      </c>
      <c r="AV9">
        <f>(Table2[[#This Row],[Rank 1Y]]+Table2[[#This Row],[Rank 6M]]+Table2[[#This Row],[Rank Sharpe]])/3</f>
        <v>25.333333333333332</v>
      </c>
    </row>
    <row r="10" spans="1:48" x14ac:dyDescent="0.3">
      <c r="A10" t="s">
        <v>1150</v>
      </c>
      <c r="B10" t="s">
        <v>1151</v>
      </c>
      <c r="C10" t="s">
        <v>3140</v>
      </c>
      <c r="D10" t="s">
        <v>1152</v>
      </c>
      <c r="E10">
        <v>10449.85761684</v>
      </c>
      <c r="F10">
        <v>1693.65</v>
      </c>
      <c r="G10">
        <v>159.79185169585</v>
      </c>
      <c r="H10">
        <f>(Table2[[#This Row],[1Y Return vs Nifty]]-AVERAGE(Table2[1Y Return vs Nifty]))/_xlfn.STDEV.P(Table2[1Y Return vs Nifty])</f>
        <v>2.9086961826050817</v>
      </c>
      <c r="I10">
        <v>-0.29380857191613002</v>
      </c>
      <c r="J10">
        <f>(Table2[[#This Row],[1M Return vs Nifty]]-AVERAGE(Table2[1M Return vs Nifty]))/_xlfn.STDEV.P(Table2[1M Return vs Nifty])</f>
        <v>0.24890591179364374</v>
      </c>
      <c r="K10">
        <v>69.698786568780704</v>
      </c>
      <c r="L10">
        <f>(Table2[[#This Row],[6M Return vs Nifty]]-AVERAGE(Table2[6M Return vs Nifty]))/_xlfn.STDEV.P(Table2[6M Return vs Nifty])</f>
        <v>2.1924759321021581</v>
      </c>
      <c r="M10">
        <v>-3.5722352087729301</v>
      </c>
      <c r="N10">
        <f>(Table2[[#This Row],[1W Return vs Nifty]]-AVERAGE(Table2[1W Return vs Nifty]))/_xlfn.STDEV.P(Table2[1W Return vs Nifty])</f>
        <v>-8.2690694597251035E-2</v>
      </c>
      <c r="O10">
        <v>1692.5</v>
      </c>
      <c r="P10">
        <v>1606.5966261076201</v>
      </c>
      <c r="Q10">
        <v>1231.62077052984</v>
      </c>
      <c r="R10">
        <v>44.735891899631703</v>
      </c>
      <c r="S10" s="1">
        <f>(Table2[[#This Row],[Close Price]]-Table2[[#This Row],[20D EMA]])/Table2[[#This Row],[20D EMA]]</f>
        <v>6.7946824224525317E-4</v>
      </c>
      <c r="T10" s="1">
        <f>(Table2[[#This Row],[Close Price]]-Table2[[#This Row],[50D EMA]])/Table2[[#This Row],[50D EMA]]</f>
        <v>5.4184959981702731E-2</v>
      </c>
      <c r="U10" s="1">
        <f>(Table2[[#This Row],[Close Price]]-Table2[[#This Row],[200D EMA]])/Table2[[#This Row],[200D EMA]]</f>
        <v>0.37513919911515975</v>
      </c>
      <c r="V10">
        <v>0.60465439667176801</v>
      </c>
      <c r="W10">
        <v>1665.75</v>
      </c>
      <c r="X10">
        <v>1755.05</v>
      </c>
      <c r="Y10">
        <v>1665.75</v>
      </c>
      <c r="Z10">
        <v>1755.05</v>
      </c>
      <c r="AA10">
        <v>1645.7</v>
      </c>
      <c r="AB10">
        <v>1822.65</v>
      </c>
      <c r="AC10" s="1">
        <f>(Table2[[#This Row],[Close Price]]/Table2[[#This Row],[Day Low]])-1</f>
        <v>1.6749212066636598E-2</v>
      </c>
      <c r="AD10" s="1">
        <f>(Table2[[#This Row],[Day High]]/Table2[[#This Row],[Close Price]])-1</f>
        <v>3.6253062911463241E-2</v>
      </c>
      <c r="AE10" s="1">
        <f>(Table2[[#This Row],[Close Price]]/Table2[[#This Row],[Current Week Low]])-1</f>
        <v>1.6749212066636598E-2</v>
      </c>
      <c r="AF10" s="1">
        <f>(Table2[[#This Row],[Current Week High]]/Table2[[#This Row],[Close Price]])-1</f>
        <v>3.6253062911463241E-2</v>
      </c>
      <c r="AG10" s="1">
        <f>(Table2[[#This Row],[Close Price]]/Table2[[#This Row],[Current Month Low]])-1</f>
        <v>2.9136537643555949E-2</v>
      </c>
      <c r="AH10" s="1">
        <f>(Table2[[#This Row],[Current Month High]]/Table2[[#This Row],[Close Price]])-1</f>
        <v>7.6166858559914896E-2</v>
      </c>
      <c r="AI10">
        <v>12.5173441974433</v>
      </c>
      <c r="AJ10">
        <v>194.471007563244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</v>
      </c>
      <c r="AM10">
        <v>0</v>
      </c>
      <c r="AN10">
        <v>-2.35</v>
      </c>
      <c r="AO10" t="s">
        <v>3166</v>
      </c>
      <c r="AP10">
        <v>0.18533618298155</v>
      </c>
      <c r="AQ10">
        <f>(Table2[[#This Row],[Sharpe Ratio]]-AVERAGE(Table2[Sharpe Ratio]))/_xlfn.STDEV.P(Table2[Sharpe Ratio])</f>
        <v>1.5018780157008098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6.769265347604442</v>
      </c>
      <c r="AS10">
        <f>_xlfn.RANK.AVG(Table2[[#This Row],[1Y Return vs Nifty Z-Score]],Table2[1Y Return vs Nifty Z-Score])</f>
        <v>15</v>
      </c>
      <c r="AT10">
        <f>_xlfn.RANK.AVG(Table2[[#This Row],[6M Return vs Nifty Z-Score]],Table2[6M Return vs Nifty Z-Score])</f>
        <v>25</v>
      </c>
      <c r="AU10">
        <f>_xlfn.RANK.AVG(Table2[[#This Row],[Sharpe Ratio Z-Score]],Table2[Sharpe Ratio Z-Score])</f>
        <v>42</v>
      </c>
      <c r="AV10">
        <f>(Table2[[#This Row],[Rank 1Y]]+Table2[[#This Row],[Rank 6M]]+Table2[[#This Row],[Rank Sharpe]])/3</f>
        <v>27.333333333333332</v>
      </c>
    </row>
    <row r="11" spans="1:48" x14ac:dyDescent="0.3">
      <c r="A11" t="s">
        <v>1000</v>
      </c>
      <c r="B11" t="s">
        <v>1001</v>
      </c>
      <c r="C11" t="s">
        <v>3125</v>
      </c>
      <c r="D11" t="s">
        <v>51</v>
      </c>
      <c r="E11">
        <v>14299.582005029901</v>
      </c>
      <c r="F11">
        <v>315.55</v>
      </c>
      <c r="G11">
        <v>98.762658358689606</v>
      </c>
      <c r="H11">
        <f>(Table2[[#This Row],[1Y Return vs Nifty]]-AVERAGE(Table2[1Y Return vs Nifty]))/_xlfn.STDEV.P(Table2[1Y Return vs Nifty])</f>
        <v>1.6996046640739335</v>
      </c>
      <c r="I11">
        <v>13.702009776977</v>
      </c>
      <c r="J11">
        <f>(Table2[[#This Row],[1M Return vs Nifty]]-AVERAGE(Table2[1M Return vs Nifty]))/_xlfn.STDEV.P(Table2[1M Return vs Nifty])</f>
        <v>1.6343734252404725</v>
      </c>
      <c r="K11">
        <v>86.023218513751004</v>
      </c>
      <c r="L11">
        <f>(Table2[[#This Row],[6M Return vs Nifty]]-AVERAGE(Table2[6M Return vs Nifty]))/_xlfn.STDEV.P(Table2[6M Return vs Nifty])</f>
        <v>2.7308026052377068</v>
      </c>
      <c r="M11">
        <v>-4.1580575908363002</v>
      </c>
      <c r="N11">
        <f>(Table2[[#This Row],[1W Return vs Nifty]]-AVERAGE(Table2[1W Return vs Nifty]))/_xlfn.STDEV.P(Table2[1W Return vs Nifty])</f>
        <v>-0.20433095196018405</v>
      </c>
      <c r="O11">
        <v>298.89999999999998</v>
      </c>
      <c r="P11">
        <v>283.68311405132698</v>
      </c>
      <c r="Q11">
        <v>219.56098647205999</v>
      </c>
      <c r="R11">
        <v>71.447941949195695</v>
      </c>
      <c r="S11" s="1">
        <f>(Table2[[#This Row],[Close Price]]-Table2[[#This Row],[20D EMA]])/Table2[[#This Row],[20D EMA]]</f>
        <v>5.5704248912679943E-2</v>
      </c>
      <c r="T11" s="1">
        <f>(Table2[[#This Row],[Close Price]]-Table2[[#This Row],[50D EMA]])/Table2[[#This Row],[50D EMA]]</f>
        <v>0.11233268520489849</v>
      </c>
      <c r="U11" s="1">
        <f>(Table2[[#This Row],[Close Price]]-Table2[[#This Row],[200D EMA]])/Table2[[#This Row],[200D EMA]]</f>
        <v>0.43718610974702921</v>
      </c>
      <c r="V11">
        <v>1.0755595963856699</v>
      </c>
      <c r="W11">
        <v>310</v>
      </c>
      <c r="X11">
        <v>318.8</v>
      </c>
      <c r="Y11">
        <v>310</v>
      </c>
      <c r="Z11">
        <v>318.8</v>
      </c>
      <c r="AA11">
        <v>282</v>
      </c>
      <c r="AB11">
        <v>325</v>
      </c>
      <c r="AC11" s="1">
        <f>(Table2[[#This Row],[Close Price]]/Table2[[#This Row],[Day Low]])-1</f>
        <v>1.7903225806451539E-2</v>
      </c>
      <c r="AD11" s="1">
        <f>(Table2[[#This Row],[Day High]]/Table2[[#This Row],[Close Price]])-1</f>
        <v>1.0299477103470123E-2</v>
      </c>
      <c r="AE11" s="1">
        <f>(Table2[[#This Row],[Close Price]]/Table2[[#This Row],[Current Week Low]])-1</f>
        <v>1.7903225806451539E-2</v>
      </c>
      <c r="AF11" s="1">
        <f>(Table2[[#This Row],[Current Week High]]/Table2[[#This Row],[Close Price]])-1</f>
        <v>1.0299477103470123E-2</v>
      </c>
      <c r="AG11" s="1">
        <f>(Table2[[#This Row],[Close Price]]/Table2[[#This Row],[Current Month Low]])-1</f>
        <v>0.11897163120567389</v>
      </c>
      <c r="AH11" s="1">
        <f>(Table2[[#This Row],[Current Month High]]/Table2[[#This Row],[Close Price]])-1</f>
        <v>2.9947710347013157E-2</v>
      </c>
      <c r="AI11">
        <v>4.1990175883378198</v>
      </c>
      <c r="AJ11">
        <v>142.730769230769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0.26</v>
      </c>
      <c r="AM11" t="s">
        <v>3167</v>
      </c>
      <c r="AN11">
        <v>8.6</v>
      </c>
      <c r="AO11" t="s">
        <v>3167</v>
      </c>
      <c r="AP11">
        <v>0.20282631001208301</v>
      </c>
      <c r="AQ11">
        <f>(Table2[[#This Row],[Sharpe Ratio]]-AVERAGE(Table2[Sharpe Ratio]))/_xlfn.STDEV.P(Table2[Sharpe Ratio])</f>
        <v>1.7037948655325839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7.564244608124512</v>
      </c>
      <c r="AS11">
        <f>_xlfn.RANK.AVG(Table2[[#This Row],[1Y Return vs Nifty Z-Score]],Table2[1Y Return vs Nifty Z-Score])</f>
        <v>45</v>
      </c>
      <c r="AT11">
        <f>_xlfn.RANK.AVG(Table2[[#This Row],[6M Return vs Nifty Z-Score]],Table2[6M Return vs Nifty Z-Score])</f>
        <v>12</v>
      </c>
      <c r="AU11">
        <f>_xlfn.RANK.AVG(Table2[[#This Row],[Sharpe Ratio Z-Score]],Table2[Sharpe Ratio Z-Score])</f>
        <v>27</v>
      </c>
      <c r="AV11">
        <f>(Table2[[#This Row],[Rank 1Y]]+Table2[[#This Row],[Rank 6M]]+Table2[[#This Row],[Rank Sharpe]])/3</f>
        <v>28</v>
      </c>
    </row>
    <row r="12" spans="1:48" x14ac:dyDescent="0.3">
      <c r="A12" t="s">
        <v>340</v>
      </c>
      <c r="B12" t="s">
        <v>341</v>
      </c>
      <c r="C12" t="s">
        <v>3129</v>
      </c>
      <c r="D12" t="s">
        <v>80</v>
      </c>
      <c r="E12">
        <v>72138.590127500007</v>
      </c>
      <c r="F12">
        <v>699.4</v>
      </c>
      <c r="G12">
        <v>91.354814543326896</v>
      </c>
      <c r="H12">
        <f>(Table2[[#This Row],[1Y Return vs Nifty]]-AVERAGE(Table2[1Y Return vs Nifty]))/_xlfn.STDEV.P(Table2[1Y Return vs Nifty])</f>
        <v>1.5528427516515264</v>
      </c>
      <c r="I12">
        <v>1.17857071425294</v>
      </c>
      <c r="J12">
        <f>(Table2[[#This Row],[1M Return vs Nifty]]-AVERAGE(Table2[1M Return vs Nifty]))/_xlfn.STDEV.P(Table2[1M Return vs Nifty])</f>
        <v>0.39465899443640379</v>
      </c>
      <c r="K12">
        <v>66.565879337109394</v>
      </c>
      <c r="L12">
        <f>(Table2[[#This Row],[6M Return vs Nifty]]-AVERAGE(Table2[6M Return vs Nifty]))/_xlfn.STDEV.P(Table2[6M Return vs Nifty])</f>
        <v>2.0891628408440241</v>
      </c>
      <c r="M12">
        <v>4.2516871764981401</v>
      </c>
      <c r="N12">
        <f>(Table2[[#This Row],[1W Return vs Nifty]]-AVERAGE(Table2[1W Return vs Nifty]))/_xlfn.STDEV.P(Table2[1W Return vs Nifty])</f>
        <v>1.5418698576641969</v>
      </c>
      <c r="O12">
        <v>691.17</v>
      </c>
      <c r="P12">
        <v>679.86895415120205</v>
      </c>
      <c r="Q12">
        <v>542.60991740861402</v>
      </c>
      <c r="R12">
        <v>54.416984511883797</v>
      </c>
      <c r="S12" s="1">
        <f>(Table2[[#This Row],[Close Price]]-Table2[[#This Row],[20D EMA]])/Table2[[#This Row],[20D EMA]]</f>
        <v>1.1907345515575067E-2</v>
      </c>
      <c r="T12" s="1">
        <f>(Table2[[#This Row],[Close Price]]-Table2[[#This Row],[50D EMA]])/Table2[[#This Row],[50D EMA]]</f>
        <v>2.8727662484870943E-2</v>
      </c>
      <c r="U12" s="1">
        <f>(Table2[[#This Row],[Close Price]]-Table2[[#This Row],[200D EMA]])/Table2[[#This Row],[200D EMA]]</f>
        <v>0.28895543107686089</v>
      </c>
      <c r="V12">
        <v>1.3711681281439401</v>
      </c>
      <c r="W12">
        <v>681.8</v>
      </c>
      <c r="X12">
        <v>736.8</v>
      </c>
      <c r="Y12">
        <v>681.8</v>
      </c>
      <c r="Z12">
        <v>736.8</v>
      </c>
      <c r="AA12">
        <v>632.4</v>
      </c>
      <c r="AB12">
        <v>736.8</v>
      </c>
      <c r="AC12" s="1">
        <f>(Table2[[#This Row],[Close Price]]/Table2[[#This Row],[Day Low]])-1</f>
        <v>2.581402170724556E-2</v>
      </c>
      <c r="AD12" s="1">
        <f>(Table2[[#This Row],[Day High]]/Table2[[#This Row],[Close Price]])-1</f>
        <v>5.3474406634257843E-2</v>
      </c>
      <c r="AE12" s="1">
        <f>(Table2[[#This Row],[Close Price]]/Table2[[#This Row],[Current Week Low]])-1</f>
        <v>2.581402170724556E-2</v>
      </c>
      <c r="AF12" s="1">
        <f>(Table2[[#This Row],[Current Week High]]/Table2[[#This Row],[Close Price]])-1</f>
        <v>5.3474406634257843E-2</v>
      </c>
      <c r="AG12" s="1">
        <f>(Table2[[#This Row],[Close Price]]/Table2[[#This Row],[Current Month Low]])-1</f>
        <v>0.10594560404807085</v>
      </c>
      <c r="AH12" s="1">
        <f>(Table2[[#This Row],[Current Month High]]/Table2[[#This Row],[Close Price]])-1</f>
        <v>5.3474406634257843E-2</v>
      </c>
      <c r="AI12">
        <v>12.4177866742922</v>
      </c>
      <c r="AJ12">
        <v>129.99013482407099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0.14000000000000001</v>
      </c>
      <c r="AM12" t="s">
        <v>3167</v>
      </c>
      <c r="AN12">
        <v>7.22</v>
      </c>
      <c r="AO12" t="s">
        <v>3167</v>
      </c>
      <c r="AP12">
        <v>0.24952211981432501</v>
      </c>
      <c r="AQ12">
        <f>(Table2[[#This Row],[Sharpe Ratio]]-AVERAGE(Table2[Sharpe Ratio]))/_xlfn.STDEV.P(Table2[Sharpe Ratio])</f>
        <v>2.2428801905935445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7.8214146351896963</v>
      </c>
      <c r="AS12">
        <f>_xlfn.RANK.AVG(Table2[[#This Row],[1Y Return vs Nifty Z-Score]],Table2[1Y Return vs Nifty Z-Score])</f>
        <v>52</v>
      </c>
      <c r="AT12">
        <f>_xlfn.RANK.AVG(Table2[[#This Row],[6M Return vs Nifty Z-Score]],Table2[6M Return vs Nifty Z-Score])</f>
        <v>29</v>
      </c>
      <c r="AU12">
        <f>_xlfn.RANK.AVG(Table2[[#This Row],[Sharpe Ratio Z-Score]],Table2[Sharpe Ratio Z-Score])</f>
        <v>9</v>
      </c>
      <c r="AV12">
        <f>(Table2[[#This Row],[Rank 1Y]]+Table2[[#This Row],[Rank 6M]]+Table2[[#This Row],[Rank Sharpe]])/3</f>
        <v>30</v>
      </c>
    </row>
    <row r="13" spans="1:48" x14ac:dyDescent="0.3">
      <c r="A13" t="s">
        <v>459</v>
      </c>
      <c r="B13" t="s">
        <v>460</v>
      </c>
      <c r="C13" t="s">
        <v>3130</v>
      </c>
      <c r="D13" t="s">
        <v>163</v>
      </c>
      <c r="E13">
        <v>49146.852160574999</v>
      </c>
      <c r="F13">
        <v>1919.45</v>
      </c>
      <c r="G13">
        <v>330.86936416482803</v>
      </c>
      <c r="H13">
        <f>(Table2[[#This Row],[1Y Return vs Nifty]]-AVERAGE(Table2[1Y Return vs Nifty]))/_xlfn.STDEV.P(Table2[1Y Return vs Nifty])</f>
        <v>6.2980309915201982</v>
      </c>
      <c r="I13">
        <v>11.0496150071047</v>
      </c>
      <c r="J13">
        <f>(Table2[[#This Row],[1M Return vs Nifty]]-AVERAGE(Table2[1M Return vs Nifty]))/_xlfn.STDEV.P(Table2[1M Return vs Nifty])</f>
        <v>1.3718088009443181</v>
      </c>
      <c r="K13">
        <v>36.524780093345903</v>
      </c>
      <c r="L13">
        <f>(Table2[[#This Row],[6M Return vs Nifty]]-AVERAGE(Table2[6M Return vs Nifty]))/_xlfn.STDEV.P(Table2[6M Return vs Nifty])</f>
        <v>1.0985050912974765</v>
      </c>
      <c r="M13">
        <v>2.4810962095484101</v>
      </c>
      <c r="N13">
        <f>(Table2[[#This Row],[1W Return vs Nifty]]-AVERAGE(Table2[1W Return vs Nifty]))/_xlfn.STDEV.P(Table2[1W Return vs Nifty])</f>
        <v>1.1742240532385277</v>
      </c>
      <c r="O13">
        <v>1809.85</v>
      </c>
      <c r="P13">
        <v>1747.6847379810299</v>
      </c>
      <c r="Q13">
        <v>1399.94977825762</v>
      </c>
      <c r="R13">
        <v>66.921802295337599</v>
      </c>
      <c r="S13" s="1">
        <f>(Table2[[#This Row],[Close Price]]-Table2[[#This Row],[20D EMA]])/Table2[[#This Row],[20D EMA]]</f>
        <v>6.0557504765588389E-2</v>
      </c>
      <c r="T13" s="1">
        <f>(Table2[[#This Row],[Close Price]]-Table2[[#This Row],[50D EMA]])/Table2[[#This Row],[50D EMA]]</f>
        <v>9.8281605535674443E-2</v>
      </c>
      <c r="U13" s="1">
        <f>(Table2[[#This Row],[Close Price]]-Table2[[#This Row],[200D EMA]])/Table2[[#This Row],[200D EMA]]</f>
        <v>0.37108489876611928</v>
      </c>
      <c r="V13">
        <v>1.53530110047042</v>
      </c>
      <c r="W13">
        <v>1890</v>
      </c>
      <c r="X13">
        <v>1959.5</v>
      </c>
      <c r="Y13">
        <v>1890</v>
      </c>
      <c r="Z13">
        <v>1959.5</v>
      </c>
      <c r="AA13">
        <v>1674</v>
      </c>
      <c r="AB13">
        <v>1959.5</v>
      </c>
      <c r="AC13" s="1">
        <f>(Table2[[#This Row],[Close Price]]/Table2[[#This Row],[Day Low]])-1</f>
        <v>1.5582010582010586E-2</v>
      </c>
      <c r="AD13" s="1">
        <f>(Table2[[#This Row],[Day High]]/Table2[[#This Row],[Close Price]])-1</f>
        <v>2.0865352053973663E-2</v>
      </c>
      <c r="AE13" s="1">
        <f>(Table2[[#This Row],[Close Price]]/Table2[[#This Row],[Current Week Low]])-1</f>
        <v>1.5582010582010586E-2</v>
      </c>
      <c r="AF13" s="1">
        <f>(Table2[[#This Row],[Current Week High]]/Table2[[#This Row],[Close Price]])-1</f>
        <v>2.0865352053973663E-2</v>
      </c>
      <c r="AG13" s="1">
        <f>(Table2[[#This Row],[Close Price]]/Table2[[#This Row],[Current Month Low]])-1</f>
        <v>0.14662485065710884</v>
      </c>
      <c r="AH13" s="1">
        <f>(Table2[[#This Row],[Current Month High]]/Table2[[#This Row],[Close Price]])-1</f>
        <v>2.0865352053973663E-2</v>
      </c>
      <c r="AI13">
        <v>2.5814686498736501</v>
      </c>
      <c r="AJ13">
        <v>378.36760124610498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0.28000000000000003</v>
      </c>
      <c r="AM13" t="s">
        <v>3167</v>
      </c>
      <c r="AN13">
        <v>10.119999999999999</v>
      </c>
      <c r="AO13" t="s">
        <v>3167</v>
      </c>
      <c r="AP13">
        <v>0.25425434036194999</v>
      </c>
      <c r="AQ13">
        <f>(Table2[[#This Row],[Sharpe Ratio]]-AVERAGE(Table2[Sharpe Ratio]))/_xlfn.STDEV.P(Table2[Sharpe Ratio])</f>
        <v>2.2975118730288728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12.240080810029392</v>
      </c>
      <c r="AS13">
        <f>_xlfn.RANK.AVG(Table2[[#This Row],[1Y Return vs Nifty Z-Score]],Table2[1Y Return vs Nifty Z-Score])</f>
        <v>1</v>
      </c>
      <c r="AT13">
        <f>_xlfn.RANK.AVG(Table2[[#This Row],[6M Return vs Nifty Z-Score]],Table2[6M Return vs Nifty Z-Score])</f>
        <v>87</v>
      </c>
      <c r="AU13">
        <f>_xlfn.RANK.AVG(Table2[[#This Row],[Sharpe Ratio Z-Score]],Table2[Sharpe Ratio Z-Score])</f>
        <v>6</v>
      </c>
      <c r="AV13">
        <f>(Table2[[#This Row],[Rank 1Y]]+Table2[[#This Row],[Rank 6M]]+Table2[[#This Row],[Rank Sharpe]])/3</f>
        <v>31.333333333333332</v>
      </c>
    </row>
    <row r="14" spans="1:48" x14ac:dyDescent="0.3">
      <c r="A14" t="s">
        <v>1157</v>
      </c>
      <c r="B14" t="s">
        <v>1158</v>
      </c>
      <c r="C14" t="s">
        <v>3121</v>
      </c>
      <c r="D14" t="s">
        <v>494</v>
      </c>
      <c r="E14">
        <v>10381.66453</v>
      </c>
      <c r="F14">
        <v>520.70000000000005</v>
      </c>
      <c r="G14">
        <v>114.450790232687</v>
      </c>
      <c r="H14">
        <f>(Table2[[#This Row],[1Y Return vs Nifty]]-AVERAGE(Table2[1Y Return vs Nifty]))/_xlfn.STDEV.P(Table2[1Y Return vs Nifty])</f>
        <v>2.0104130846548207</v>
      </c>
      <c r="I14">
        <v>13.0510830689507</v>
      </c>
      <c r="J14">
        <f>(Table2[[#This Row],[1M Return vs Nifty]]-AVERAGE(Table2[1M Return vs Nifty]))/_xlfn.STDEV.P(Table2[1M Return vs Nifty])</f>
        <v>1.5699371925655428</v>
      </c>
      <c r="K14">
        <v>45.330686023953803</v>
      </c>
      <c r="L14">
        <f>(Table2[[#This Row],[6M Return vs Nifty]]-AVERAGE(Table2[6M Return vs Nifty]))/_xlfn.STDEV.P(Table2[6M Return vs Nifty])</f>
        <v>1.3888952291931675</v>
      </c>
      <c r="M14">
        <v>-2.18472348485846</v>
      </c>
      <c r="N14">
        <f>(Table2[[#This Row],[1W Return vs Nifty]]-AVERAGE(Table2[1W Return vs Nifty]))/_xlfn.STDEV.P(Table2[1W Return vs Nifty])</f>
        <v>0.20541247175255539</v>
      </c>
      <c r="O14">
        <v>515.19000000000005</v>
      </c>
      <c r="P14">
        <v>489.53502703796698</v>
      </c>
      <c r="Q14">
        <v>394.39184568699602</v>
      </c>
      <c r="R14">
        <v>50.081898952902698</v>
      </c>
      <c r="S14" s="1">
        <f>(Table2[[#This Row],[Close Price]]-Table2[[#This Row],[20D EMA]])/Table2[[#This Row],[20D EMA]]</f>
        <v>1.0695083367301366E-2</v>
      </c>
      <c r="T14" s="1">
        <f>(Table2[[#This Row],[Close Price]]-Table2[[#This Row],[50D EMA]])/Table2[[#This Row],[50D EMA]]</f>
        <v>6.3662396438929375E-2</v>
      </c>
      <c r="U14" s="1">
        <f>(Table2[[#This Row],[Close Price]]-Table2[[#This Row],[200D EMA]])/Table2[[#This Row],[200D EMA]]</f>
        <v>0.32026056241854162</v>
      </c>
      <c r="V14">
        <v>0.88354268181356099</v>
      </c>
      <c r="W14">
        <v>515</v>
      </c>
      <c r="X14">
        <v>555</v>
      </c>
      <c r="Y14">
        <v>515</v>
      </c>
      <c r="Z14">
        <v>555</v>
      </c>
      <c r="AA14">
        <v>503.25</v>
      </c>
      <c r="AB14">
        <v>555</v>
      </c>
      <c r="AC14" s="1">
        <f>(Table2[[#This Row],[Close Price]]/Table2[[#This Row],[Day Low]])-1</f>
        <v>1.1067961165048601E-2</v>
      </c>
      <c r="AD14" s="1">
        <f>(Table2[[#This Row],[Day High]]/Table2[[#This Row],[Close Price]])-1</f>
        <v>6.5872863453043884E-2</v>
      </c>
      <c r="AE14" s="1">
        <f>(Table2[[#This Row],[Close Price]]/Table2[[#This Row],[Current Week Low]])-1</f>
        <v>1.1067961165048601E-2</v>
      </c>
      <c r="AF14" s="1">
        <f>(Table2[[#This Row],[Current Week High]]/Table2[[#This Row],[Close Price]])-1</f>
        <v>6.5872863453043884E-2</v>
      </c>
      <c r="AG14" s="1">
        <f>(Table2[[#This Row],[Close Price]]/Table2[[#This Row],[Current Month Low]])-1</f>
        <v>3.4674615002483922E-2</v>
      </c>
      <c r="AH14" s="1">
        <f>(Table2[[#This Row],[Current Month High]]/Table2[[#This Row],[Close Price]])-1</f>
        <v>6.5872863453043884E-2</v>
      </c>
      <c r="AI14">
        <v>6.5872863453043804</v>
      </c>
      <c r="AJ14">
        <v>142.298743601675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0.14000000000000001</v>
      </c>
      <c r="AM14" t="s">
        <v>3167</v>
      </c>
      <c r="AN14">
        <v>-1.25</v>
      </c>
      <c r="AO14" t="s">
        <v>3166</v>
      </c>
      <c r="AP14">
        <v>0.33502494087113899</v>
      </c>
      <c r="AQ14">
        <f>(Table2[[#This Row],[Sharpe Ratio]]-AVERAGE(Table2[Sharpe Ratio]))/_xlfn.STDEV.P(Table2[Sharpe Ratio])</f>
        <v>3.2299776684667871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8.4046356466328742</v>
      </c>
      <c r="AS14">
        <f>_xlfn.RANK.AVG(Table2[[#This Row],[1Y Return vs Nifty Z-Score]],Table2[1Y Return vs Nifty Z-Score])</f>
        <v>37</v>
      </c>
      <c r="AT14">
        <f>_xlfn.RANK.AVG(Table2[[#This Row],[6M Return vs Nifty Z-Score]],Table2[6M Return vs Nifty Z-Score])</f>
        <v>65</v>
      </c>
      <c r="AU14">
        <f>_xlfn.RANK.AVG(Table2[[#This Row],[Sharpe Ratio Z-Score]],Table2[Sharpe Ratio Z-Score])</f>
        <v>1</v>
      </c>
      <c r="AV14">
        <f>(Table2[[#This Row],[Rank 1Y]]+Table2[[#This Row],[Rank 6M]]+Table2[[#This Row],[Rank Sharpe]])/3</f>
        <v>34.333333333333336</v>
      </c>
    </row>
    <row r="15" spans="1:48" hidden="1" x14ac:dyDescent="0.3">
      <c r="A15" t="s">
        <v>991</v>
      </c>
      <c r="B15" t="s">
        <v>992</v>
      </c>
      <c r="C15" t="s">
        <v>3131</v>
      </c>
      <c r="D15" t="s">
        <v>993</v>
      </c>
      <c r="E15">
        <v>14483.91113232</v>
      </c>
      <c r="F15">
        <v>2128.8000000000002</v>
      </c>
      <c r="G15">
        <v>66.869494408056298</v>
      </c>
      <c r="H15">
        <f>(Table2[[#This Row],[1Y Return vs Nifty]]-AVERAGE(Table2[1Y Return vs Nifty]))/_xlfn.STDEV.P(Table2[1Y Return vs Nifty])</f>
        <v>1.0677471558352649</v>
      </c>
      <c r="I15">
        <v>1.0328960165382499</v>
      </c>
      <c r="J15">
        <f>(Table2[[#This Row],[1M Return vs Nifty]]-AVERAGE(Table2[1M Return vs Nifty]))/_xlfn.STDEV.P(Table2[1M Return vs Nifty])</f>
        <v>0.38023843279551539</v>
      </c>
      <c r="K15">
        <v>81.391383490882603</v>
      </c>
      <c r="L15">
        <f>(Table2[[#This Row],[6M Return vs Nifty]]-AVERAGE(Table2[6M Return vs Nifty]))/_xlfn.STDEV.P(Table2[6M Return vs Nifty])</f>
        <v>2.578059750430945</v>
      </c>
      <c r="M15">
        <v>-4.8867137546505699</v>
      </c>
      <c r="N15">
        <f>(Table2[[#This Row],[1W Return vs Nifty]]-AVERAGE(Table2[1W Return vs Nifty]))/_xlfn.STDEV.P(Table2[1W Return vs Nifty])</f>
        <v>-0.35562923964811921</v>
      </c>
      <c r="O15">
        <v>2161.92</v>
      </c>
      <c r="P15">
        <v>2185.4660949795798</v>
      </c>
      <c r="Q15">
        <v>1708.4362222383099</v>
      </c>
      <c r="R15">
        <v>48.397008871662401</v>
      </c>
      <c r="S15" s="1">
        <f>(Table2[[#This Row],[Close Price]]-Table2[[#This Row],[20D EMA]])/Table2[[#This Row],[20D EMA]]</f>
        <v>-1.5319715808170464E-2</v>
      </c>
      <c r="T15" s="1">
        <f>(Table2[[#This Row],[Close Price]]-Table2[[#This Row],[50D EMA]])/Table2[[#This Row],[50D EMA]]</f>
        <v>-2.5928608597384384E-2</v>
      </c>
      <c r="U15" s="1">
        <f>(Table2[[#This Row],[Close Price]]-Table2[[#This Row],[200D EMA]])/Table2[[#This Row],[200D EMA]]</f>
        <v>0.24605178249554444</v>
      </c>
      <c r="V15">
        <v>0.65094592928069805</v>
      </c>
      <c r="W15">
        <v>2110.35</v>
      </c>
      <c r="X15">
        <v>2235.75</v>
      </c>
      <c r="Y15">
        <v>2110.35</v>
      </c>
      <c r="Z15">
        <v>2235.75</v>
      </c>
      <c r="AA15">
        <v>2018</v>
      </c>
      <c r="AB15">
        <v>2335</v>
      </c>
      <c r="AC15" s="1">
        <f>(Table2[[#This Row],[Close Price]]/Table2[[#This Row],[Day Low]])-1</f>
        <v>8.7426256308196226E-3</v>
      </c>
      <c r="AD15" s="1">
        <f>(Table2[[#This Row],[Day High]]/Table2[[#This Row],[Close Price]])-1</f>
        <v>5.0239571589627774E-2</v>
      </c>
      <c r="AE15" s="1">
        <f>(Table2[[#This Row],[Close Price]]/Table2[[#This Row],[Current Week Low]])-1</f>
        <v>8.7426256308196226E-3</v>
      </c>
      <c r="AF15" s="1">
        <f>(Table2[[#This Row],[Current Week High]]/Table2[[#This Row],[Close Price]])-1</f>
        <v>5.0239571589627774E-2</v>
      </c>
      <c r="AG15" s="1">
        <f>(Table2[[#This Row],[Close Price]]/Table2[[#This Row],[Current Month Low]])-1</f>
        <v>5.4905847373637462E-2</v>
      </c>
      <c r="AH15" s="1">
        <f>(Table2[[#This Row],[Current Month High]]/Table2[[#This Row],[Close Price]])-1</f>
        <v>9.6862081924088628E-2</v>
      </c>
      <c r="AI15">
        <v>26.832018038331402</v>
      </c>
      <c r="AJ15">
        <v>191.616438356164</v>
      </c>
      <c r="AK15" t="str">
        <f>IF(AND(Table2[[#This Row],[20D EMA]]&gt;Table2[[#This Row],[50D EMA]],Table2[[#This Row],[50D EMA]]&gt;Table2[[#This Row],[200D EMA]]),"Uptrend","Downtrend/NoTrend")</f>
        <v>Downtrend/NoTrend</v>
      </c>
      <c r="AL15">
        <v>-0.04</v>
      </c>
      <c r="AM15" t="s">
        <v>3166</v>
      </c>
      <c r="AN15">
        <v>0.17</v>
      </c>
      <c r="AO15" t="s">
        <v>3167</v>
      </c>
      <c r="AP15">
        <v>0.232008557026088</v>
      </c>
      <c r="AQ15">
        <f>(Table2[[#This Row],[Sharpe Ratio]]-AVERAGE(Table2[Sharpe Ratio]))/_xlfn.STDEV.P(Table2[Sharpe Ratio])</f>
        <v>2.0406927838721178</v>
      </c>
      <c r="AR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">
        <f>_xlfn.RANK.AVG(Table2[[#This Row],[1Y Return vs Nifty Z-Score]],Table2[1Y Return vs Nifty Z-Score])</f>
        <v>87</v>
      </c>
      <c r="AT15">
        <f>_xlfn.RANK.AVG(Table2[[#This Row],[6M Return vs Nifty Z-Score]],Table2[6M Return vs Nifty Z-Score])</f>
        <v>14</v>
      </c>
      <c r="AU15">
        <f>_xlfn.RANK.AVG(Table2[[#This Row],[Sharpe Ratio Z-Score]],Table2[Sharpe Ratio Z-Score])</f>
        <v>12</v>
      </c>
      <c r="AV15">
        <f>(Table2[[#This Row],[Rank 1Y]]+Table2[[#This Row],[Rank 6M]]+Table2[[#This Row],[Rank Sharpe]])/3</f>
        <v>37.666666666666664</v>
      </c>
    </row>
    <row r="16" spans="1:48" hidden="1" x14ac:dyDescent="0.3">
      <c r="A16" t="s">
        <v>1051</v>
      </c>
      <c r="B16" t="s">
        <v>1052</v>
      </c>
      <c r="C16" t="s">
        <v>3121</v>
      </c>
      <c r="D16" t="s">
        <v>208</v>
      </c>
      <c r="E16">
        <v>12696.944355199999</v>
      </c>
      <c r="F16">
        <v>3066.4</v>
      </c>
      <c r="G16">
        <v>106.91511117717199</v>
      </c>
      <c r="H16">
        <f>(Table2[[#This Row],[1Y Return vs Nifty]]-AVERAGE(Table2[1Y Return vs Nifty]))/_xlfn.STDEV.P(Table2[1Y Return vs Nifty])</f>
        <v>1.8611185399594681</v>
      </c>
      <c r="I16">
        <v>16.083859428030902</v>
      </c>
      <c r="J16">
        <f>(Table2[[#This Row],[1M Return vs Nifty]]-AVERAGE(Table2[1M Return vs Nifty]))/_xlfn.STDEV.P(Table2[1M Return vs Nifty])</f>
        <v>1.8701563734887845</v>
      </c>
      <c r="K16">
        <v>71.7237811979534</v>
      </c>
      <c r="L16">
        <f>(Table2[[#This Row],[6M Return vs Nifty]]-AVERAGE(Table2[6M Return vs Nifty]))/_xlfn.STDEV.P(Table2[6M Return vs Nifty])</f>
        <v>2.2592536690252345</v>
      </c>
      <c r="M16">
        <v>-1.5845752479081501</v>
      </c>
      <c r="N16">
        <f>(Table2[[#This Row],[1W Return vs Nifty]]-AVERAGE(Table2[1W Return vs Nifty]))/_xlfn.STDEV.P(Table2[1W Return vs Nifty])</f>
        <v>0.33002735201953937</v>
      </c>
      <c r="O16">
        <v>2919.98</v>
      </c>
      <c r="P16">
        <v>2730.6162489870499</v>
      </c>
      <c r="Q16">
        <v>2124.1013966881401</v>
      </c>
      <c r="R16">
        <v>59.311828930589698</v>
      </c>
      <c r="S16" s="1">
        <f>(Table2[[#This Row],[Close Price]]-Table2[[#This Row],[20D EMA]])/Table2[[#This Row],[20D EMA]]</f>
        <v>5.0144179069719678E-2</v>
      </c>
      <c r="T16" s="1">
        <f>(Table2[[#This Row],[Close Price]]-Table2[[#This Row],[50D EMA]])/Table2[[#This Row],[50D EMA]]</f>
        <v>0.12296995271214425</v>
      </c>
      <c r="U16" s="1">
        <f>(Table2[[#This Row],[Close Price]]-Table2[[#This Row],[200D EMA]])/Table2[[#This Row],[200D EMA]]</f>
        <v>0.44362223233837833</v>
      </c>
      <c r="V16">
        <v>1.01288122548024</v>
      </c>
      <c r="W16">
        <v>3028.3</v>
      </c>
      <c r="X16">
        <v>3181.9</v>
      </c>
      <c r="Y16">
        <v>3028.3</v>
      </c>
      <c r="Z16">
        <v>3181.9</v>
      </c>
      <c r="AA16">
        <v>2820</v>
      </c>
      <c r="AB16">
        <v>3735.2</v>
      </c>
      <c r="AC16" s="1">
        <f>(Table2[[#This Row],[Close Price]]/Table2[[#This Row],[Day Low]])-1</f>
        <v>1.2581316250041219E-2</v>
      </c>
      <c r="AD16" s="1">
        <f>(Table2[[#This Row],[Day High]]/Table2[[#This Row],[Close Price]])-1</f>
        <v>3.7666318810331223E-2</v>
      </c>
      <c r="AE16" s="1">
        <f>(Table2[[#This Row],[Close Price]]/Table2[[#This Row],[Current Week Low]])-1</f>
        <v>1.2581316250041219E-2</v>
      </c>
      <c r="AF16" s="1">
        <f>(Table2[[#This Row],[Current Week High]]/Table2[[#This Row],[Close Price]])-1</f>
        <v>3.7666318810331223E-2</v>
      </c>
      <c r="AG16" s="1">
        <f>(Table2[[#This Row],[Close Price]]/Table2[[#This Row],[Current Month Low]])-1</f>
        <v>8.7375886524822644E-2</v>
      </c>
      <c r="AH16" s="1">
        <f>(Table2[[#This Row],[Current Month High]]/Table2[[#This Row],[Close Price]])-1</f>
        <v>0.21810592225410885</v>
      </c>
      <c r="AI16">
        <v>21.810592225410801</v>
      </c>
      <c r="AJ16">
        <v>170.16740088105701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0.28999999999999998</v>
      </c>
      <c r="AM16" t="s">
        <v>3167</v>
      </c>
      <c r="AN16">
        <v>4.47</v>
      </c>
      <c r="AO16" t="s">
        <v>3167</v>
      </c>
      <c r="AP16">
        <v>0.18038349096158801</v>
      </c>
      <c r="AQ16">
        <f>(Table2[[#This Row],[Sharpe Ratio]]-AVERAGE(Table2[Sharpe Ratio]))/_xlfn.STDEV.P(Table2[Sharpe Ratio])</f>
        <v>1.4447010741547646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7.765257008647791</v>
      </c>
      <c r="AS16">
        <f>_xlfn.RANK.AVG(Table2[[#This Row],[1Y Return vs Nifty Z-Score]],Table2[1Y Return vs Nifty Z-Score])</f>
        <v>43</v>
      </c>
      <c r="AT16">
        <f>_xlfn.RANK.AVG(Table2[[#This Row],[6M Return vs Nifty Z-Score]],Table2[6M Return vs Nifty Z-Score])</f>
        <v>21</v>
      </c>
      <c r="AU16">
        <f>_xlfn.RANK.AVG(Table2[[#This Row],[Sharpe Ratio Z-Score]],Table2[Sharpe Ratio Z-Score])</f>
        <v>52</v>
      </c>
      <c r="AV16">
        <f>(Table2[[#This Row],[Rank 1Y]]+Table2[[#This Row],[Rank 6M]]+Table2[[#This Row],[Rank Sharpe]])/3</f>
        <v>38.666666666666664</v>
      </c>
    </row>
    <row r="17" spans="1:48" hidden="1" x14ac:dyDescent="0.3">
      <c r="A17" t="s">
        <v>103</v>
      </c>
      <c r="B17" t="s">
        <v>104</v>
      </c>
      <c r="C17" t="s">
        <v>3133</v>
      </c>
      <c r="D17" t="s">
        <v>105</v>
      </c>
      <c r="E17">
        <v>240840.97739019501</v>
      </c>
      <c r="F17">
        <v>6652.8</v>
      </c>
      <c r="G17">
        <v>126.639750876375</v>
      </c>
      <c r="H17">
        <f>(Table2[[#This Row],[1Y Return vs Nifty]]-AVERAGE(Table2[1Y Return vs Nifty]))/_xlfn.STDEV.P(Table2[1Y Return vs Nifty])</f>
        <v>2.2518970061704522</v>
      </c>
      <c r="I17">
        <v>-10.8604510269563</v>
      </c>
      <c r="J17">
        <f>(Table2[[#This Row],[1M Return vs Nifty]]-AVERAGE(Table2[1M Return vs Nifty]))/_xlfn.STDEV.P(Table2[1M Return vs Nifty])</f>
        <v>-0.79710222311645196</v>
      </c>
      <c r="K17">
        <v>36.583715921250302</v>
      </c>
      <c r="L17">
        <f>(Table2[[#This Row],[6M Return vs Nifty]]-AVERAGE(Table2[6M Return vs Nifty]))/_xlfn.STDEV.P(Table2[6M Return vs Nifty])</f>
        <v>1.1004486032231113</v>
      </c>
      <c r="M17">
        <v>-9.4769916512785504E-2</v>
      </c>
      <c r="N17">
        <f>(Table2[[#This Row],[1W Return vs Nifty]]-AVERAGE(Table2[1W Return vs Nifty]))/_xlfn.STDEV.P(Table2[1W Return vs Nifty])</f>
        <v>0.63937078013048287</v>
      </c>
      <c r="O17">
        <v>6793.45</v>
      </c>
      <c r="P17">
        <v>6981.1304031694599</v>
      </c>
      <c r="Q17">
        <v>5678.0219125714502</v>
      </c>
      <c r="R17">
        <v>56.045145563007203</v>
      </c>
      <c r="S17" s="1">
        <f>(Table2[[#This Row],[Close Price]]-Table2[[#This Row],[20D EMA]])/Table2[[#This Row],[20D EMA]]</f>
        <v>-2.0703766127667039E-2</v>
      </c>
      <c r="T17" s="1">
        <f>(Table2[[#This Row],[Close Price]]-Table2[[#This Row],[50D EMA]])/Table2[[#This Row],[50D EMA]]</f>
        <v>-4.7031123071472274E-2</v>
      </c>
      <c r="U17" s="1">
        <f>(Table2[[#This Row],[Close Price]]-Table2[[#This Row],[200D EMA]])/Table2[[#This Row],[200D EMA]]</f>
        <v>0.17167564733597418</v>
      </c>
      <c r="V17">
        <v>1.0673022172451601</v>
      </c>
      <c r="W17">
        <v>6690.05</v>
      </c>
      <c r="X17">
        <v>6838.55</v>
      </c>
      <c r="Y17">
        <v>6690.05</v>
      </c>
      <c r="Z17">
        <v>6838.55</v>
      </c>
      <c r="AA17">
        <v>6212.05</v>
      </c>
      <c r="AB17">
        <v>7236</v>
      </c>
      <c r="AC17" s="1">
        <f>(Table2[[#This Row],[Close Price]]/Table2[[#This Row],[Day Low]])-1</f>
        <v>-5.567970344018347E-3</v>
      </c>
      <c r="AD17" s="1">
        <f>(Table2[[#This Row],[Day High]]/Table2[[#This Row],[Close Price]])-1</f>
        <v>2.792057479557486E-2</v>
      </c>
      <c r="AE17" s="1">
        <f>(Table2[[#This Row],[Close Price]]/Table2[[#This Row],[Current Week Low]])-1</f>
        <v>-5.567970344018347E-3</v>
      </c>
      <c r="AF17" s="1">
        <f>(Table2[[#This Row],[Current Week High]]/Table2[[#This Row],[Close Price]])-1</f>
        <v>2.792057479557486E-2</v>
      </c>
      <c r="AG17" s="1">
        <f>(Table2[[#This Row],[Close Price]]/Table2[[#This Row],[Current Month Low]])-1</f>
        <v>7.0950813338591878E-2</v>
      </c>
      <c r="AH17" s="1">
        <f>(Table2[[#This Row],[Current Month High]]/Table2[[#This Row],[Close Price]])-1</f>
        <v>8.7662337662337553E-2</v>
      </c>
      <c r="AI17">
        <v>25.435906685906598</v>
      </c>
      <c r="AJ17">
        <v>151.51887487949099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0.01</v>
      </c>
      <c r="AM17" t="s">
        <v>3167</v>
      </c>
      <c r="AN17">
        <v>-2.78</v>
      </c>
      <c r="AO17" t="s">
        <v>3166</v>
      </c>
      <c r="AP17">
        <v>0.26234088750621698</v>
      </c>
      <c r="AQ17">
        <f>(Table2[[#This Row],[Sharpe Ratio]]-AVERAGE(Table2[Sharpe Ratio]))/_xlfn.STDEV.P(Table2[Sharpe Ratio])</f>
        <v>2.3908679774491595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">
        <f>_xlfn.RANK.AVG(Table2[[#This Row],[1Y Return vs Nifty Z-Score]],Table2[1Y Return vs Nifty Z-Score])</f>
        <v>29</v>
      </c>
      <c r="AT17">
        <f>_xlfn.RANK.AVG(Table2[[#This Row],[6M Return vs Nifty Z-Score]],Table2[6M Return vs Nifty Z-Score])</f>
        <v>86</v>
      </c>
      <c r="AU17">
        <f>_xlfn.RANK.AVG(Table2[[#This Row],[Sharpe Ratio Z-Score]],Table2[Sharpe Ratio Z-Score])</f>
        <v>5</v>
      </c>
      <c r="AV17">
        <f>(Table2[[#This Row],[Rank 1Y]]+Table2[[#This Row],[Rank 6M]]+Table2[[#This Row],[Rank Sharpe]])/3</f>
        <v>40</v>
      </c>
    </row>
    <row r="18" spans="1:48" x14ac:dyDescent="0.3">
      <c r="A18" t="s">
        <v>1356</v>
      </c>
      <c r="B18" t="s">
        <v>1357</v>
      </c>
      <c r="C18" t="s">
        <v>3126</v>
      </c>
      <c r="D18" t="s">
        <v>215</v>
      </c>
      <c r="E18">
        <v>8083.3954162500004</v>
      </c>
      <c r="F18">
        <v>1130.25</v>
      </c>
      <c r="G18">
        <v>75.869866332232704</v>
      </c>
      <c r="H18">
        <f>(Table2[[#This Row],[1Y Return vs Nifty]]-AVERAGE(Table2[1Y Return vs Nifty]))/_xlfn.STDEV.P(Table2[1Y Return vs Nifty])</f>
        <v>1.2460597430101867</v>
      </c>
      <c r="I18">
        <v>70.124148084430601</v>
      </c>
      <c r="J18">
        <f>(Table2[[#This Row],[1M Return vs Nifty]]-AVERAGE(Table2[1M Return vs Nifty]))/_xlfn.STDEV.P(Table2[1M Return vs Nifty])</f>
        <v>7.2196873894191391</v>
      </c>
      <c r="K18">
        <v>71.631883191634898</v>
      </c>
      <c r="L18">
        <f>(Table2[[#This Row],[6M Return vs Nifty]]-AVERAGE(Table2[6M Return vs Nifty]))/_xlfn.STDEV.P(Table2[6M Return vs Nifty])</f>
        <v>2.2562231716593235</v>
      </c>
      <c r="M18">
        <v>25.6046811093277</v>
      </c>
      <c r="N18">
        <f>(Table2[[#This Row],[1W Return vs Nifty]]-AVERAGE(Table2[1W Return vs Nifty]))/_xlfn.STDEV.P(Table2[1W Return vs Nifty])</f>
        <v>5.9756090881628499</v>
      </c>
      <c r="O18">
        <v>865.08</v>
      </c>
      <c r="P18">
        <v>774.47260652484999</v>
      </c>
      <c r="Q18">
        <v>670.02130900958502</v>
      </c>
      <c r="R18">
        <v>86.030348650018595</v>
      </c>
      <c r="S18" s="1">
        <f>(Table2[[#This Row],[Close Price]]-Table2[[#This Row],[20D EMA]])/Table2[[#This Row],[20D EMA]]</f>
        <v>0.30652656401720069</v>
      </c>
      <c r="T18" s="1">
        <f>(Table2[[#This Row],[Close Price]]-Table2[[#This Row],[50D EMA]])/Table2[[#This Row],[50D EMA]]</f>
        <v>0.45938021626299369</v>
      </c>
      <c r="U18" s="1">
        <f>(Table2[[#This Row],[Close Price]]-Table2[[#This Row],[200D EMA]])/Table2[[#This Row],[200D EMA]]</f>
        <v>0.686886647934702</v>
      </c>
      <c r="V18">
        <v>4.6980187499767503</v>
      </c>
      <c r="W18">
        <v>1093.6500000000001</v>
      </c>
      <c r="X18">
        <v>1188.8499999999999</v>
      </c>
      <c r="Y18">
        <v>1093.6500000000001</v>
      </c>
      <c r="Z18">
        <v>1188.8499999999999</v>
      </c>
      <c r="AA18">
        <v>695</v>
      </c>
      <c r="AB18">
        <v>1188.8499999999999</v>
      </c>
      <c r="AC18" s="1">
        <f>(Table2[[#This Row],[Close Price]]/Table2[[#This Row],[Day Low]])-1</f>
        <v>3.3465916883829383E-2</v>
      </c>
      <c r="AD18" s="1">
        <f>(Table2[[#This Row],[Day High]]/Table2[[#This Row],[Close Price]])-1</f>
        <v>5.1846936518469278E-2</v>
      </c>
      <c r="AE18" s="1">
        <f>(Table2[[#This Row],[Close Price]]/Table2[[#This Row],[Current Week Low]])-1</f>
        <v>3.3465916883829383E-2</v>
      </c>
      <c r="AF18" s="1">
        <f>(Table2[[#This Row],[Current Week High]]/Table2[[#This Row],[Close Price]])-1</f>
        <v>5.1846936518469278E-2</v>
      </c>
      <c r="AG18" s="1">
        <f>(Table2[[#This Row],[Close Price]]/Table2[[#This Row],[Current Month Low]])-1</f>
        <v>0.62625899280575537</v>
      </c>
      <c r="AH18" s="1">
        <f>(Table2[[#This Row],[Current Month High]]/Table2[[#This Row],[Close Price]])-1</f>
        <v>5.1846936518469278E-2</v>
      </c>
      <c r="AI18">
        <v>5.1846936518469198</v>
      </c>
      <c r="AJ18">
        <v>120.751953125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0.82</v>
      </c>
      <c r="AM18" t="s">
        <v>3167</v>
      </c>
      <c r="AN18">
        <v>53.8</v>
      </c>
      <c r="AO18" t="s">
        <v>3167</v>
      </c>
      <c r="AP18">
        <v>0.18531178529862599</v>
      </c>
      <c r="AQ18">
        <f>(Table2[[#This Row],[Sharpe Ratio]]-AVERAGE(Table2[Sharpe Ratio]))/_xlfn.STDEV.P(Table2[Sharpe Ratio])</f>
        <v>1.5015963537511503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18.199175746002648</v>
      </c>
      <c r="AS18">
        <f>_xlfn.RANK.AVG(Table2[[#This Row],[1Y Return vs Nifty Z-Score]],Table2[1Y Return vs Nifty Z-Score])</f>
        <v>73</v>
      </c>
      <c r="AT18">
        <f>_xlfn.RANK.AVG(Table2[[#This Row],[6M Return vs Nifty Z-Score]],Table2[6M Return vs Nifty Z-Score])</f>
        <v>22</v>
      </c>
      <c r="AU18">
        <f>_xlfn.RANK.AVG(Table2[[#This Row],[Sharpe Ratio Z-Score]],Table2[Sharpe Ratio Z-Score])</f>
        <v>43</v>
      </c>
      <c r="AV18">
        <f>(Table2[[#This Row],[Rank 1Y]]+Table2[[#This Row],[Rank 6M]]+Table2[[#This Row],[Rank Sharpe]])/3</f>
        <v>46</v>
      </c>
    </row>
    <row r="19" spans="1:48" x14ac:dyDescent="0.3">
      <c r="A19" t="s">
        <v>1181</v>
      </c>
      <c r="B19" t="s">
        <v>1182</v>
      </c>
      <c r="C19" t="s">
        <v>3134</v>
      </c>
      <c r="D19" t="s">
        <v>131</v>
      </c>
      <c r="E19">
        <v>10053.9814413</v>
      </c>
      <c r="F19">
        <v>1205.7</v>
      </c>
      <c r="G19">
        <v>184.389283086674</v>
      </c>
      <c r="H19">
        <f>(Table2[[#This Row],[1Y Return vs Nifty]]-AVERAGE(Table2[1Y Return vs Nifty]))/_xlfn.STDEV.P(Table2[1Y Return vs Nifty])</f>
        <v>3.3960128919706021</v>
      </c>
      <c r="I19">
        <v>20.979688578673301</v>
      </c>
      <c r="J19">
        <f>(Table2[[#This Row],[1M Return vs Nifty]]-AVERAGE(Table2[1M Return vs Nifty]))/_xlfn.STDEV.P(Table2[1M Return vs Nifty])</f>
        <v>2.3548020062421893</v>
      </c>
      <c r="K19">
        <v>48.004726249967298</v>
      </c>
      <c r="L19">
        <f>(Table2[[#This Row],[6M Return vs Nifty]]-AVERAGE(Table2[6M Return vs Nifty]))/_xlfn.STDEV.P(Table2[6M Return vs Nifty])</f>
        <v>1.4770763789907873</v>
      </c>
      <c r="M19">
        <v>10.6345747607555</v>
      </c>
      <c r="N19">
        <f>(Table2[[#This Row],[1W Return vs Nifty]]-AVERAGE(Table2[1W Return vs Nifty]))/_xlfn.STDEV.P(Table2[1W Return vs Nifty])</f>
        <v>2.8672137028977303</v>
      </c>
      <c r="O19">
        <v>1087.03</v>
      </c>
      <c r="P19">
        <v>1007.2998242152599</v>
      </c>
      <c r="Q19">
        <v>849.07908767874005</v>
      </c>
      <c r="R19">
        <v>74.352437612028993</v>
      </c>
      <c r="S19" s="1">
        <f>(Table2[[#This Row],[Close Price]]-Table2[[#This Row],[20D EMA]])/Table2[[#This Row],[20D EMA]]</f>
        <v>0.1091690201742363</v>
      </c>
      <c r="T19" s="1">
        <f>(Table2[[#This Row],[Close Price]]-Table2[[#This Row],[50D EMA]])/Table2[[#This Row],[50D EMA]]</f>
        <v>0.19696238499724189</v>
      </c>
      <c r="U19" s="1">
        <f>(Table2[[#This Row],[Close Price]]-Table2[[#This Row],[200D EMA]])/Table2[[#This Row],[200D EMA]]</f>
        <v>0.42000906334439375</v>
      </c>
      <c r="V19">
        <v>1.16112690524747</v>
      </c>
      <c r="W19">
        <v>1152.0999999999999</v>
      </c>
      <c r="X19">
        <v>1230</v>
      </c>
      <c r="Y19">
        <v>1152.0999999999999</v>
      </c>
      <c r="Z19">
        <v>1230</v>
      </c>
      <c r="AA19">
        <v>1020.05</v>
      </c>
      <c r="AB19">
        <v>1230</v>
      </c>
      <c r="AC19" s="1">
        <f>(Table2[[#This Row],[Close Price]]/Table2[[#This Row],[Day Low]])-1</f>
        <v>4.6523739258744978E-2</v>
      </c>
      <c r="AD19" s="1">
        <f>(Table2[[#This Row],[Day High]]/Table2[[#This Row],[Close Price]])-1</f>
        <v>2.0154267230654277E-2</v>
      </c>
      <c r="AE19" s="1">
        <f>(Table2[[#This Row],[Close Price]]/Table2[[#This Row],[Current Week Low]])-1</f>
        <v>4.6523739258744978E-2</v>
      </c>
      <c r="AF19" s="1">
        <f>(Table2[[#This Row],[Current Week High]]/Table2[[#This Row],[Close Price]])-1</f>
        <v>2.0154267230654277E-2</v>
      </c>
      <c r="AG19" s="1">
        <f>(Table2[[#This Row],[Close Price]]/Table2[[#This Row],[Current Month Low]])-1</f>
        <v>0.1820008823096908</v>
      </c>
      <c r="AH19" s="1">
        <f>(Table2[[#This Row],[Current Month High]]/Table2[[#This Row],[Close Price]])-1</f>
        <v>2.0154267230654277E-2</v>
      </c>
      <c r="AI19">
        <v>2.0154267230654201</v>
      </c>
      <c r="AJ19">
        <v>223.24396782841799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0.5</v>
      </c>
      <c r="AM19" t="s">
        <v>3167</v>
      </c>
      <c r="AN19">
        <v>4.46</v>
      </c>
      <c r="AO19" t="s">
        <v>3167</v>
      </c>
      <c r="AP19">
        <v>0.162177842543965</v>
      </c>
      <c r="AQ19">
        <f>(Table2[[#This Row],[Sharpe Ratio]]-AVERAGE(Table2[Sharpe Ratio]))/_xlfn.STDEV.P(Table2[Sharpe Ratio])</f>
        <v>1.2345238026453058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11.329628782746616</v>
      </c>
      <c r="AS19">
        <f>_xlfn.RANK.AVG(Table2[[#This Row],[1Y Return vs Nifty Z-Score]],Table2[1Y Return vs Nifty Z-Score])</f>
        <v>7</v>
      </c>
      <c r="AT19">
        <f>_xlfn.RANK.AVG(Table2[[#This Row],[6M Return vs Nifty Z-Score]],Table2[6M Return vs Nifty Z-Score])</f>
        <v>58</v>
      </c>
      <c r="AU19">
        <f>_xlfn.RANK.AVG(Table2[[#This Row],[Sharpe Ratio Z-Score]],Table2[Sharpe Ratio Z-Score])</f>
        <v>78</v>
      </c>
      <c r="AV19">
        <f>(Table2[[#This Row],[Rank 1Y]]+Table2[[#This Row],[Rank 6M]]+Table2[[#This Row],[Rank Sharpe]])/3</f>
        <v>47.666666666666664</v>
      </c>
    </row>
    <row r="20" spans="1:48" x14ac:dyDescent="0.3">
      <c r="A20" t="s">
        <v>372</v>
      </c>
      <c r="B20" t="s">
        <v>373</v>
      </c>
      <c r="C20" t="s">
        <v>3121</v>
      </c>
      <c r="D20" t="s">
        <v>374</v>
      </c>
      <c r="E20">
        <v>63448.191936119998</v>
      </c>
      <c r="F20">
        <v>4686.8</v>
      </c>
      <c r="G20">
        <v>77.178855824651507</v>
      </c>
      <c r="H20">
        <f>(Table2[[#This Row],[1Y Return vs Nifty]]-AVERAGE(Table2[1Y Return vs Nifty]))/_xlfn.STDEV.P(Table2[1Y Return vs Nifty])</f>
        <v>1.2719930383166851</v>
      </c>
      <c r="I20">
        <v>9.0274670466629203</v>
      </c>
      <c r="J20">
        <f>(Table2[[#This Row],[1M Return vs Nifty]]-AVERAGE(Table2[1M Return vs Nifty]))/_xlfn.STDEV.P(Table2[1M Return vs Nifty])</f>
        <v>1.1716332744595508</v>
      </c>
      <c r="K20">
        <v>67.851051988763501</v>
      </c>
      <c r="L20">
        <f>(Table2[[#This Row],[6M Return vs Nifty]]-AVERAGE(Table2[6M Return vs Nifty]))/_xlfn.STDEV.P(Table2[6M Return vs Nifty])</f>
        <v>2.1315436550923819</v>
      </c>
      <c r="M20">
        <v>0.143142735760526</v>
      </c>
      <c r="N20">
        <f>(Table2[[#This Row],[1W Return vs Nifty]]-AVERAGE(Table2[1W Return vs Nifty]))/_xlfn.STDEV.P(Table2[1W Return vs Nifty])</f>
        <v>0.68877100302823668</v>
      </c>
      <c r="O20">
        <v>4556.45</v>
      </c>
      <c r="P20">
        <v>4168.0743804658496</v>
      </c>
      <c r="Q20">
        <v>3112.4220296532299</v>
      </c>
      <c r="R20">
        <v>56.490578538410404</v>
      </c>
      <c r="S20" s="1">
        <f>(Table2[[#This Row],[Close Price]]-Table2[[#This Row],[20D EMA]])/Table2[[#This Row],[20D EMA]]</f>
        <v>2.8607797737273618E-2</v>
      </c>
      <c r="T20" s="1">
        <f>(Table2[[#This Row],[Close Price]]-Table2[[#This Row],[50D EMA]])/Table2[[#This Row],[50D EMA]]</f>
        <v>0.12445210238214958</v>
      </c>
      <c r="U20" s="1">
        <f>(Table2[[#This Row],[Close Price]]-Table2[[#This Row],[200D EMA]])/Table2[[#This Row],[200D EMA]]</f>
        <v>0.50583691907687067</v>
      </c>
      <c r="V20">
        <v>0.97367210000630899</v>
      </c>
      <c r="W20">
        <v>4587.1499999999996</v>
      </c>
      <c r="X20">
        <v>4955</v>
      </c>
      <c r="Y20">
        <v>4587.1499999999996</v>
      </c>
      <c r="Z20">
        <v>4955</v>
      </c>
      <c r="AA20">
        <v>4372</v>
      </c>
      <c r="AB20">
        <v>4969</v>
      </c>
      <c r="AC20" s="1">
        <f>(Table2[[#This Row],[Close Price]]/Table2[[#This Row],[Day Low]])-1</f>
        <v>2.1723728240846896E-2</v>
      </c>
      <c r="AD20" s="1">
        <f>(Table2[[#This Row],[Day High]]/Table2[[#This Row],[Close Price]])-1</f>
        <v>5.7224545532132742E-2</v>
      </c>
      <c r="AE20" s="1">
        <f>(Table2[[#This Row],[Close Price]]/Table2[[#This Row],[Current Week Low]])-1</f>
        <v>2.1723728240846896E-2</v>
      </c>
      <c r="AF20" s="1">
        <f>(Table2[[#This Row],[Current Week High]]/Table2[[#This Row],[Close Price]])-1</f>
        <v>5.7224545532132742E-2</v>
      </c>
      <c r="AG20" s="1">
        <f>(Table2[[#This Row],[Close Price]]/Table2[[#This Row],[Current Month Low]])-1</f>
        <v>7.2003659652333019E-2</v>
      </c>
      <c r="AH20" s="1">
        <f>(Table2[[#This Row],[Current Month High]]/Table2[[#This Row],[Close Price]])-1</f>
        <v>6.0211658274302193E-2</v>
      </c>
      <c r="AI20">
        <v>6.4649654348382697</v>
      </c>
      <c r="AJ20">
        <v>141.45694340691799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0.68</v>
      </c>
      <c r="AM20" t="s">
        <v>3167</v>
      </c>
      <c r="AN20">
        <v>1.82</v>
      </c>
      <c r="AO20" t="s">
        <v>3167</v>
      </c>
      <c r="AP20">
        <v>0.18407563291593901</v>
      </c>
      <c r="AQ20">
        <f>(Table2[[#This Row],[Sharpe Ratio]]-AVERAGE(Table2[Sharpe Ratio]))/_xlfn.STDEV.P(Table2[Sharpe Ratio])</f>
        <v>1.4873254456789298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6.7512664165757839</v>
      </c>
      <c r="AS20">
        <f>_xlfn.RANK.AVG(Table2[[#This Row],[1Y Return vs Nifty Z-Score]],Table2[1Y Return vs Nifty Z-Score])</f>
        <v>70</v>
      </c>
      <c r="AT20">
        <f>_xlfn.RANK.AVG(Table2[[#This Row],[6M Return vs Nifty Z-Score]],Table2[6M Return vs Nifty Z-Score])</f>
        <v>28</v>
      </c>
      <c r="AU20">
        <f>_xlfn.RANK.AVG(Table2[[#This Row],[Sharpe Ratio Z-Score]],Table2[Sharpe Ratio Z-Score])</f>
        <v>46</v>
      </c>
      <c r="AV20">
        <f>(Table2[[#This Row],[Rank 1Y]]+Table2[[#This Row],[Rank 6M]]+Table2[[#This Row],[Rank Sharpe]])/3</f>
        <v>48</v>
      </c>
    </row>
    <row r="21" spans="1:48" hidden="1" x14ac:dyDescent="0.3">
      <c r="A21" t="s">
        <v>1234</v>
      </c>
      <c r="B21" t="s">
        <v>1235</v>
      </c>
      <c r="C21" t="s">
        <v>3130</v>
      </c>
      <c r="D21" t="s">
        <v>391</v>
      </c>
      <c r="E21">
        <v>9313.1688686399993</v>
      </c>
      <c r="F21">
        <v>410.4</v>
      </c>
      <c r="G21">
        <v>106.205845864946</v>
      </c>
      <c r="H21">
        <f>(Table2[[#This Row],[1Y Return vs Nifty]]-AVERAGE(Table2[1Y Return vs Nifty]))/_xlfn.STDEV.P(Table2[1Y Return vs Nifty])</f>
        <v>1.8470667947780577</v>
      </c>
      <c r="I21">
        <v>-4.7220808635801204</v>
      </c>
      <c r="J21">
        <f>(Table2[[#This Row],[1M Return vs Nifty]]-AVERAGE(Table2[1M Return vs Nifty]))/_xlfn.STDEV.P(Table2[1M Return vs Nifty])</f>
        <v>-0.18945555074151471</v>
      </c>
      <c r="K21">
        <v>48.979582595667601</v>
      </c>
      <c r="L21">
        <f>(Table2[[#This Row],[6M Return vs Nifty]]-AVERAGE(Table2[6M Return vs Nifty]))/_xlfn.STDEV.P(Table2[6M Return vs Nifty])</f>
        <v>1.5092239707192465</v>
      </c>
      <c r="M21">
        <v>-2.5148356759261699</v>
      </c>
      <c r="N21">
        <f>(Table2[[#This Row],[1W Return vs Nifty]]-AVERAGE(Table2[1W Return vs Nifty]))/_xlfn.STDEV.P(Table2[1W Return vs Nifty])</f>
        <v>0.13686792120348767</v>
      </c>
      <c r="O21">
        <v>397.28</v>
      </c>
      <c r="P21">
        <v>397.88835096905098</v>
      </c>
      <c r="Q21">
        <v>327.996045483579</v>
      </c>
      <c r="R21">
        <v>59.481294651305603</v>
      </c>
      <c r="S21" s="1">
        <f>(Table2[[#This Row],[Close Price]]-Table2[[#This Row],[20D EMA]])/Table2[[#This Row],[20D EMA]]</f>
        <v>3.3024567055980683E-2</v>
      </c>
      <c r="T21" s="1">
        <f>(Table2[[#This Row],[Close Price]]-Table2[[#This Row],[50D EMA]])/Table2[[#This Row],[50D EMA]]</f>
        <v>3.1445125248017625E-2</v>
      </c>
      <c r="U21" s="1">
        <f>(Table2[[#This Row],[Close Price]]-Table2[[#This Row],[200D EMA]])/Table2[[#This Row],[200D EMA]]</f>
        <v>0.25123459764561856</v>
      </c>
      <c r="V21">
        <v>1.0965124039576299</v>
      </c>
      <c r="W21">
        <v>398</v>
      </c>
      <c r="X21">
        <v>412.45</v>
      </c>
      <c r="Y21">
        <v>398</v>
      </c>
      <c r="Z21">
        <v>412.45</v>
      </c>
      <c r="AA21">
        <v>355.2</v>
      </c>
      <c r="AB21">
        <v>435.65</v>
      </c>
      <c r="AC21" s="1">
        <f>(Table2[[#This Row],[Close Price]]/Table2[[#This Row],[Day Low]])-1</f>
        <v>3.1155778894472297E-2</v>
      </c>
      <c r="AD21" s="1">
        <f>(Table2[[#This Row],[Day High]]/Table2[[#This Row],[Close Price]])-1</f>
        <v>4.9951267056529414E-3</v>
      </c>
      <c r="AE21" s="1">
        <f>(Table2[[#This Row],[Close Price]]/Table2[[#This Row],[Current Week Low]])-1</f>
        <v>3.1155778894472297E-2</v>
      </c>
      <c r="AF21" s="1">
        <f>(Table2[[#This Row],[Current Week High]]/Table2[[#This Row],[Close Price]])-1</f>
        <v>4.9951267056529414E-3</v>
      </c>
      <c r="AG21" s="1">
        <f>(Table2[[#This Row],[Close Price]]/Table2[[#This Row],[Current Month Low]])-1</f>
        <v>0.15540540540540548</v>
      </c>
      <c r="AH21" s="1">
        <f>(Table2[[#This Row],[Current Month High]]/Table2[[#This Row],[Close Price]])-1</f>
        <v>6.1525341130604261E-2</v>
      </c>
      <c r="AI21">
        <v>15.4970760233918</v>
      </c>
      <c r="AJ21">
        <v>153.72488408037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0.05</v>
      </c>
      <c r="AM21" t="s">
        <v>3167</v>
      </c>
      <c r="AN21">
        <v>0.18</v>
      </c>
      <c r="AO21" t="s">
        <v>3167</v>
      </c>
      <c r="AP21">
        <v>0.164023295235767</v>
      </c>
      <c r="AQ21">
        <f>(Table2[[#This Row],[Sharpe Ratio]]-AVERAGE(Table2[Sharpe Ratio]))/_xlfn.STDEV.P(Table2[Sharpe Ratio])</f>
        <v>1.2558288505384241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44</v>
      </c>
      <c r="AT21">
        <f>_xlfn.RANK.AVG(Table2[[#This Row],[6M Return vs Nifty Z-Score]],Table2[6M Return vs Nifty Z-Score])</f>
        <v>56</v>
      </c>
      <c r="AU21">
        <f>_xlfn.RANK.AVG(Table2[[#This Row],[Sharpe Ratio Z-Score]],Table2[Sharpe Ratio Z-Score])</f>
        <v>69</v>
      </c>
      <c r="AV21">
        <f>(Table2[[#This Row],[Rank 1Y]]+Table2[[#This Row],[Rank 6M]]+Table2[[#This Row],[Rank Sharpe]])/3</f>
        <v>56.333333333333336</v>
      </c>
    </row>
    <row r="22" spans="1:48" x14ac:dyDescent="0.3">
      <c r="A22" t="s">
        <v>949</v>
      </c>
      <c r="B22" t="s">
        <v>950</v>
      </c>
      <c r="C22" t="s">
        <v>3131</v>
      </c>
      <c r="D22" t="s">
        <v>117</v>
      </c>
      <c r="E22">
        <v>15476.585378399999</v>
      </c>
      <c r="F22">
        <v>439.2</v>
      </c>
      <c r="G22">
        <v>62.521809421491</v>
      </c>
      <c r="H22">
        <f>(Table2[[#This Row],[1Y Return vs Nifty]]-AVERAGE(Table2[1Y Return vs Nifty]))/_xlfn.STDEV.P(Table2[1Y Return vs Nifty])</f>
        <v>0.9816121644474548</v>
      </c>
      <c r="I22">
        <v>-10.6661321396469</v>
      </c>
      <c r="J22">
        <f>(Table2[[#This Row],[1M Return vs Nifty]]-AVERAGE(Table2[1M Return vs Nifty]))/_xlfn.STDEV.P(Table2[1M Return vs Nifty])</f>
        <v>-0.77786629857777712</v>
      </c>
      <c r="K22">
        <v>76.542406795572205</v>
      </c>
      <c r="L22">
        <f>(Table2[[#This Row],[6M Return vs Nifty]]-AVERAGE(Table2[6M Return vs Nifty]))/_xlfn.STDEV.P(Table2[6M Return vs Nifty])</f>
        <v>2.4181562694830201</v>
      </c>
      <c r="M22">
        <v>-8.0915946402155097</v>
      </c>
      <c r="N22">
        <f>(Table2[[#This Row],[1W Return vs Nifty]]-AVERAGE(Table2[1W Return vs Nifty]))/_xlfn.STDEV.P(Table2[1W Return vs Nifty])</f>
        <v>-1.0210912425927139</v>
      </c>
      <c r="O22">
        <v>440.77</v>
      </c>
      <c r="P22">
        <v>431.58905175726301</v>
      </c>
      <c r="Q22">
        <v>332.05351962667697</v>
      </c>
      <c r="R22">
        <v>52.232069873489699</v>
      </c>
      <c r="S22" s="1">
        <f>(Table2[[#This Row],[Close Price]]-Table2[[#This Row],[20D EMA]])/Table2[[#This Row],[20D EMA]]</f>
        <v>-3.5619484084669856E-3</v>
      </c>
      <c r="T22" s="1">
        <f>(Table2[[#This Row],[Close Price]]-Table2[[#This Row],[50D EMA]])/Table2[[#This Row],[50D EMA]]</f>
        <v>1.7634711102490101E-2</v>
      </c>
      <c r="U22" s="1">
        <f>(Table2[[#This Row],[Close Price]]-Table2[[#This Row],[200D EMA]])/Table2[[#This Row],[200D EMA]]</f>
        <v>0.32267834562869946</v>
      </c>
      <c r="V22">
        <v>0.48600650639148302</v>
      </c>
      <c r="W22">
        <v>425</v>
      </c>
      <c r="X22">
        <v>445</v>
      </c>
      <c r="Y22">
        <v>425</v>
      </c>
      <c r="Z22">
        <v>445</v>
      </c>
      <c r="AA22">
        <v>403</v>
      </c>
      <c r="AB22">
        <v>472.35</v>
      </c>
      <c r="AC22" s="1">
        <f>(Table2[[#This Row],[Close Price]]/Table2[[#This Row],[Day Low]])-1</f>
        <v>3.3411764705882252E-2</v>
      </c>
      <c r="AD22" s="1">
        <f>(Table2[[#This Row],[Day High]]/Table2[[#This Row],[Close Price]])-1</f>
        <v>1.3205828779599305E-2</v>
      </c>
      <c r="AE22" s="1">
        <f>(Table2[[#This Row],[Close Price]]/Table2[[#This Row],[Current Week Low]])-1</f>
        <v>3.3411764705882252E-2</v>
      </c>
      <c r="AF22" s="1">
        <f>(Table2[[#This Row],[Current Week High]]/Table2[[#This Row],[Close Price]])-1</f>
        <v>1.3205828779599305E-2</v>
      </c>
      <c r="AG22" s="1">
        <f>(Table2[[#This Row],[Close Price]]/Table2[[#This Row],[Current Month Low]])-1</f>
        <v>8.9826302729528518E-2</v>
      </c>
      <c r="AH22" s="1">
        <f>(Table2[[#This Row],[Current Month High]]/Table2[[#This Row],[Close Price]])-1</f>
        <v>7.5478142076502719E-2</v>
      </c>
      <c r="AI22">
        <v>19.535519125682999</v>
      </c>
      <c r="AJ22">
        <v>143.66158113730901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0.28000000000000003</v>
      </c>
      <c r="AM22" t="s">
        <v>3167</v>
      </c>
      <c r="AN22">
        <v>-1.36</v>
      </c>
      <c r="AO22" t="s">
        <v>3166</v>
      </c>
      <c r="AP22">
        <v>0.17535015893582101</v>
      </c>
      <c r="AQ22">
        <f>(Table2[[#This Row],[Sharpe Ratio]]-AVERAGE(Table2[Sharpe Ratio]))/_xlfn.STDEV.P(Table2[Sharpe Ratio])</f>
        <v>1.3865931744793623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2.9874040672393463</v>
      </c>
      <c r="AS22">
        <f>_xlfn.RANK.AVG(Table2[[#This Row],[1Y Return vs Nifty Z-Score]],Table2[1Y Return vs Nifty Z-Score])</f>
        <v>96</v>
      </c>
      <c r="AT22">
        <f>_xlfn.RANK.AVG(Table2[[#This Row],[6M Return vs Nifty Z-Score]],Table2[6M Return vs Nifty Z-Score])</f>
        <v>17</v>
      </c>
      <c r="AU22">
        <f>_xlfn.RANK.AVG(Table2[[#This Row],[Sharpe Ratio Z-Score]],Table2[Sharpe Ratio Z-Score])</f>
        <v>58</v>
      </c>
      <c r="AV22">
        <f>(Table2[[#This Row],[Rank 1Y]]+Table2[[#This Row],[Rank 6M]]+Table2[[#This Row],[Rank Sharpe]])/3</f>
        <v>57</v>
      </c>
    </row>
    <row r="23" spans="1:48" x14ac:dyDescent="0.3">
      <c r="A23" t="s">
        <v>1031</v>
      </c>
      <c r="B23" t="s">
        <v>1032</v>
      </c>
      <c r="C23" t="s">
        <v>3125</v>
      </c>
      <c r="D23" t="s">
        <v>51</v>
      </c>
      <c r="E23">
        <v>13034.61704343</v>
      </c>
      <c r="F23">
        <v>1417.45</v>
      </c>
      <c r="G23">
        <v>163.52590579694601</v>
      </c>
      <c r="H23">
        <f>(Table2[[#This Row],[1Y Return vs Nifty]]-AVERAGE(Table2[1Y Return vs Nifty]))/_xlfn.STDEV.P(Table2[1Y Return vs Nifty])</f>
        <v>2.9826741085204587</v>
      </c>
      <c r="I23">
        <v>-3.1247129580025499</v>
      </c>
      <c r="J23">
        <f>(Table2[[#This Row],[1M Return vs Nifty]]-AVERAGE(Table2[1M Return vs Nifty]))/_xlfn.STDEV.P(Table2[1M Return vs Nifty])</f>
        <v>-3.1329653060415553E-2</v>
      </c>
      <c r="K23">
        <v>61.436002899477401</v>
      </c>
      <c r="L23">
        <f>(Table2[[#This Row],[6M Return vs Nifty]]-AVERAGE(Table2[6M Return vs Nifty]))/_xlfn.STDEV.P(Table2[6M Return vs Nifty])</f>
        <v>1.9199961999724726</v>
      </c>
      <c r="M23">
        <v>3.2960746848484899</v>
      </c>
      <c r="N23">
        <f>(Table2[[#This Row],[1W Return vs Nifty]]-AVERAGE(Table2[1W Return vs Nifty]))/_xlfn.STDEV.P(Table2[1W Return vs Nifty])</f>
        <v>1.343446320116731</v>
      </c>
      <c r="O23">
        <v>1478.6</v>
      </c>
      <c r="P23">
        <v>1445.2898833208801</v>
      </c>
      <c r="Q23">
        <v>1125.7655982010101</v>
      </c>
      <c r="R23">
        <v>40.665257916085899</v>
      </c>
      <c r="S23" s="1">
        <f>(Table2[[#This Row],[Close Price]]-Table2[[#This Row],[20D EMA]])/Table2[[#This Row],[20D EMA]]</f>
        <v>-4.1356688759637404E-2</v>
      </c>
      <c r="T23" s="1">
        <f>(Table2[[#This Row],[Close Price]]-Table2[[#This Row],[50D EMA]])/Table2[[#This Row],[50D EMA]]</f>
        <v>-1.9262490966110993E-2</v>
      </c>
      <c r="U23" s="1">
        <f>(Table2[[#This Row],[Close Price]]-Table2[[#This Row],[200D EMA]])/Table2[[#This Row],[200D EMA]]</f>
        <v>0.25909869893440152</v>
      </c>
      <c r="V23">
        <v>0.96916533469893895</v>
      </c>
      <c r="W23">
        <v>1394.05</v>
      </c>
      <c r="X23">
        <v>1538</v>
      </c>
      <c r="Y23">
        <v>1394.05</v>
      </c>
      <c r="Z23">
        <v>1538</v>
      </c>
      <c r="AA23">
        <v>1349.45</v>
      </c>
      <c r="AB23">
        <v>1589</v>
      </c>
      <c r="AC23" s="1">
        <f>(Table2[[#This Row],[Close Price]]/Table2[[#This Row],[Day Low]])-1</f>
        <v>1.6785624618916195E-2</v>
      </c>
      <c r="AD23" s="1">
        <f>(Table2[[#This Row],[Day High]]/Table2[[#This Row],[Close Price]])-1</f>
        <v>8.5047091608169589E-2</v>
      </c>
      <c r="AE23" s="1">
        <f>(Table2[[#This Row],[Close Price]]/Table2[[#This Row],[Current Week Low]])-1</f>
        <v>1.6785624618916195E-2</v>
      </c>
      <c r="AF23" s="1">
        <f>(Table2[[#This Row],[Current Week High]]/Table2[[#This Row],[Close Price]])-1</f>
        <v>8.5047091608169589E-2</v>
      </c>
      <c r="AG23" s="1">
        <f>(Table2[[#This Row],[Close Price]]/Table2[[#This Row],[Current Month Low]])-1</f>
        <v>5.0390899996294758E-2</v>
      </c>
      <c r="AH23" s="1">
        <f>(Table2[[#This Row],[Current Month High]]/Table2[[#This Row],[Close Price]])-1</f>
        <v>0.12102719672651596</v>
      </c>
      <c r="AI23">
        <v>18.169953084764899</v>
      </c>
      <c r="AJ23">
        <v>194.07676348547699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0.09</v>
      </c>
      <c r="AM23" t="s">
        <v>3167</v>
      </c>
      <c r="AN23">
        <v>-8.11</v>
      </c>
      <c r="AO23" t="s">
        <v>3166</v>
      </c>
      <c r="AP23">
        <v>0.135865753491341</v>
      </c>
      <c r="AQ23">
        <f>(Table2[[#This Row],[Sharpe Ratio]]-AVERAGE(Table2[Sharpe Ratio]))/_xlfn.STDEV.P(Table2[Sharpe Ratio])</f>
        <v>0.93076076394786533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7.145547739497113</v>
      </c>
      <c r="AS23">
        <f>_xlfn.RANK.AVG(Table2[[#This Row],[1Y Return vs Nifty Z-Score]],Table2[1Y Return vs Nifty Z-Score])</f>
        <v>11</v>
      </c>
      <c r="AT23">
        <f>_xlfn.RANK.AVG(Table2[[#This Row],[6M Return vs Nifty Z-Score]],Table2[6M Return vs Nifty Z-Score])</f>
        <v>36</v>
      </c>
      <c r="AU23">
        <f>_xlfn.RANK.AVG(Table2[[#This Row],[Sharpe Ratio Z-Score]],Table2[Sharpe Ratio Z-Score])</f>
        <v>125</v>
      </c>
      <c r="AV23">
        <f>(Table2[[#This Row],[Rank 1Y]]+Table2[[#This Row],[Rank 6M]]+Table2[[#This Row],[Rank Sharpe]])/3</f>
        <v>57.333333333333336</v>
      </c>
    </row>
    <row r="24" spans="1:48" hidden="1" x14ac:dyDescent="0.3">
      <c r="A24" t="s">
        <v>867</v>
      </c>
      <c r="B24" t="s">
        <v>868</v>
      </c>
      <c r="C24" t="s">
        <v>3124</v>
      </c>
      <c r="D24" t="s">
        <v>46</v>
      </c>
      <c r="E24">
        <v>17209.429462650001</v>
      </c>
      <c r="F24">
        <v>1486.85</v>
      </c>
      <c r="G24">
        <v>91.847066767657097</v>
      </c>
      <c r="H24">
        <f>(Table2[[#This Row],[1Y Return vs Nifty]]-AVERAGE(Table2[1Y Return vs Nifty]))/_xlfn.STDEV.P(Table2[1Y Return vs Nifty])</f>
        <v>1.5625951005991463</v>
      </c>
      <c r="I24">
        <v>-3.54911632806993</v>
      </c>
      <c r="J24">
        <f>(Table2[[#This Row],[1M Return vs Nifty]]-AVERAGE(Table2[1M Return vs Nifty]))/_xlfn.STDEV.P(Table2[1M Return vs Nifty])</f>
        <v>-7.3341993258601218E-2</v>
      </c>
      <c r="K24">
        <v>36.048169370149502</v>
      </c>
      <c r="L24">
        <f>(Table2[[#This Row],[6M Return vs Nifty]]-AVERAGE(Table2[6M Return vs Nifty]))/_xlfn.STDEV.P(Table2[6M Return vs Nifty])</f>
        <v>1.0827880197409316</v>
      </c>
      <c r="M24">
        <v>0.61702593638356096</v>
      </c>
      <c r="N24">
        <f>(Table2[[#This Row],[1W Return vs Nifty]]-AVERAGE(Table2[1W Return vs Nifty]))/_xlfn.STDEV.P(Table2[1W Return vs Nifty])</f>
        <v>0.7871681900403249</v>
      </c>
      <c r="O24">
        <v>1527.84</v>
      </c>
      <c r="P24">
        <v>1566.01129932809</v>
      </c>
      <c r="Q24">
        <v>1328.8625618481301</v>
      </c>
      <c r="R24">
        <v>41.5249757117912</v>
      </c>
      <c r="S24" s="1">
        <f>(Table2[[#This Row],[Close Price]]-Table2[[#This Row],[20D EMA]])/Table2[[#This Row],[20D EMA]]</f>
        <v>-2.6828725520996969E-2</v>
      </c>
      <c r="T24" s="1">
        <f>(Table2[[#This Row],[Close Price]]-Table2[[#This Row],[50D EMA]])/Table2[[#This Row],[50D EMA]]</f>
        <v>-5.0549634834726215E-2</v>
      </c>
      <c r="U24" s="1">
        <f>(Table2[[#This Row],[Close Price]]-Table2[[#This Row],[200D EMA]])/Table2[[#This Row],[200D EMA]]</f>
        <v>0.11888922352673331</v>
      </c>
      <c r="V24">
        <v>1.03001764982439</v>
      </c>
      <c r="W24">
        <v>1422.65</v>
      </c>
      <c r="X24">
        <v>1549.95</v>
      </c>
      <c r="Y24">
        <v>1422.65</v>
      </c>
      <c r="Z24">
        <v>1549.95</v>
      </c>
      <c r="AA24">
        <v>1395.4</v>
      </c>
      <c r="AB24">
        <v>1693.95</v>
      </c>
      <c r="AC24" s="1">
        <f>(Table2[[#This Row],[Close Price]]/Table2[[#This Row],[Day Low]])-1</f>
        <v>4.5127051629002102E-2</v>
      </c>
      <c r="AD24" s="1">
        <f>(Table2[[#This Row],[Day High]]/Table2[[#This Row],[Close Price]])-1</f>
        <v>4.243871271479982E-2</v>
      </c>
      <c r="AE24" s="1">
        <f>(Table2[[#This Row],[Close Price]]/Table2[[#This Row],[Current Week Low]])-1</f>
        <v>4.5127051629002102E-2</v>
      </c>
      <c r="AF24" s="1">
        <f>(Table2[[#This Row],[Current Week High]]/Table2[[#This Row],[Close Price]])-1</f>
        <v>4.243871271479982E-2</v>
      </c>
      <c r="AG24" s="1">
        <f>(Table2[[#This Row],[Close Price]]/Table2[[#This Row],[Current Month Low]])-1</f>
        <v>6.553676365199923E-2</v>
      </c>
      <c r="AH24" s="1">
        <f>(Table2[[#This Row],[Current Month High]]/Table2[[#This Row],[Close Price]])-1</f>
        <v>0.13928775599421606</v>
      </c>
      <c r="AI24">
        <v>22.540942260483501</v>
      </c>
      <c r="AJ24">
        <v>144.86989459815501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-0.01</v>
      </c>
      <c r="AM24" t="s">
        <v>3166</v>
      </c>
      <c r="AN24">
        <v>-6.56</v>
      </c>
      <c r="AO24" t="s">
        <v>3166</v>
      </c>
      <c r="AP24">
        <v>0.20121230260855599</v>
      </c>
      <c r="AQ24">
        <f>(Table2[[#This Row],[Sharpe Ratio]]-AVERAGE(Table2[Sharpe Ratio]))/_xlfn.STDEV.P(Table2[Sharpe Ratio])</f>
        <v>1.6851617652722821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">
        <f>_xlfn.RANK.AVG(Table2[[#This Row],[1Y Return vs Nifty Z-Score]],Table2[1Y Return vs Nifty Z-Score])</f>
        <v>51</v>
      </c>
      <c r="AT24">
        <f>_xlfn.RANK.AVG(Table2[[#This Row],[6M Return vs Nifty Z-Score]],Table2[6M Return vs Nifty Z-Score])</f>
        <v>90</v>
      </c>
      <c r="AU24">
        <f>_xlfn.RANK.AVG(Table2[[#This Row],[Sharpe Ratio Z-Score]],Table2[Sharpe Ratio Z-Score])</f>
        <v>32</v>
      </c>
      <c r="AV24">
        <f>(Table2[[#This Row],[Rank 1Y]]+Table2[[#This Row],[Rank 6M]]+Table2[[#This Row],[Rank Sharpe]])/3</f>
        <v>57.666666666666664</v>
      </c>
    </row>
    <row r="25" spans="1:48" hidden="1" x14ac:dyDescent="0.3">
      <c r="A25" t="s">
        <v>1166</v>
      </c>
      <c r="B25" t="s">
        <v>1167</v>
      </c>
      <c r="C25" t="s">
        <v>3121</v>
      </c>
      <c r="D25" t="s">
        <v>411</v>
      </c>
      <c r="E25">
        <v>10257.057566629999</v>
      </c>
      <c r="F25">
        <v>331.7</v>
      </c>
      <c r="G25">
        <v>157.66818681652299</v>
      </c>
      <c r="H25">
        <f>(Table2[[#This Row],[1Y Return vs Nifty]]-AVERAGE(Table2[1Y Return vs Nifty]))/_xlfn.STDEV.P(Table2[1Y Return vs Nifty])</f>
        <v>2.866622790292467</v>
      </c>
      <c r="I25">
        <v>-15.3894287282757</v>
      </c>
      <c r="J25">
        <f>(Table2[[#This Row],[1M Return vs Nifty]]-AVERAGE(Table2[1M Return vs Nifty]))/_xlfn.STDEV.P(Table2[1M Return vs Nifty])</f>
        <v>-1.2454326685311974</v>
      </c>
      <c r="K25">
        <v>69.576367934784898</v>
      </c>
      <c r="L25">
        <f>(Table2[[#This Row],[6M Return vs Nifty]]-AVERAGE(Table2[6M Return vs Nifty]))/_xlfn.STDEV.P(Table2[6M Return vs Nifty])</f>
        <v>2.188438963698546</v>
      </c>
      <c r="M25">
        <v>-3.8010970079519102</v>
      </c>
      <c r="N25">
        <f>(Table2[[#This Row],[1W Return vs Nifty]]-AVERAGE(Table2[1W Return vs Nifty]))/_xlfn.STDEV.P(Table2[1W Return vs Nifty])</f>
        <v>-0.13021159684516759</v>
      </c>
      <c r="O25">
        <v>346.29</v>
      </c>
      <c r="P25">
        <v>343.51623173210902</v>
      </c>
      <c r="Q25">
        <v>251.60487225057801</v>
      </c>
      <c r="R25">
        <v>45.391673182309802</v>
      </c>
      <c r="S25" s="1">
        <f>(Table2[[#This Row],[Close Price]]-Table2[[#This Row],[20D EMA]])/Table2[[#This Row],[20D EMA]]</f>
        <v>-4.2132316844263565E-2</v>
      </c>
      <c r="T25" s="1">
        <f>(Table2[[#This Row],[Close Price]]-Table2[[#This Row],[50D EMA]])/Table2[[#This Row],[50D EMA]]</f>
        <v>-3.4397884701191976E-2</v>
      </c>
      <c r="U25" s="1">
        <f>(Table2[[#This Row],[Close Price]]-Table2[[#This Row],[200D EMA]])/Table2[[#This Row],[200D EMA]]</f>
        <v>0.31833695044527494</v>
      </c>
      <c r="V25">
        <v>0.613007018137807</v>
      </c>
      <c r="W25">
        <v>316.10000000000002</v>
      </c>
      <c r="X25">
        <v>339.75</v>
      </c>
      <c r="Y25">
        <v>316.10000000000002</v>
      </c>
      <c r="Z25">
        <v>339.75</v>
      </c>
      <c r="AA25">
        <v>295</v>
      </c>
      <c r="AB25">
        <v>416.7</v>
      </c>
      <c r="AC25" s="1">
        <f>(Table2[[#This Row],[Close Price]]/Table2[[#This Row],[Day Low]])-1</f>
        <v>4.9351471053463936E-2</v>
      </c>
      <c r="AD25" s="1">
        <f>(Table2[[#This Row],[Day High]]/Table2[[#This Row],[Close Price]])-1</f>
        <v>2.426891769671391E-2</v>
      </c>
      <c r="AE25" s="1">
        <f>(Table2[[#This Row],[Close Price]]/Table2[[#This Row],[Current Week Low]])-1</f>
        <v>4.9351471053463936E-2</v>
      </c>
      <c r="AF25" s="1">
        <f>(Table2[[#This Row],[Current Week High]]/Table2[[#This Row],[Close Price]])-1</f>
        <v>2.426891769671391E-2</v>
      </c>
      <c r="AG25" s="1">
        <f>(Table2[[#This Row],[Close Price]]/Table2[[#This Row],[Current Month Low]])-1</f>
        <v>0.12440677966101688</v>
      </c>
      <c r="AH25" s="1">
        <f>(Table2[[#This Row],[Current Month High]]/Table2[[#This Row],[Close Price]])-1</f>
        <v>0.25625565269822137</v>
      </c>
      <c r="AI25">
        <v>35.348206210431101</v>
      </c>
      <c r="AJ25">
        <v>207.12962962962899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0.03</v>
      </c>
      <c r="AM25" t="s">
        <v>3167</v>
      </c>
      <c r="AN25">
        <v>-17.010000000000002</v>
      </c>
      <c r="AO25" t="s">
        <v>3166</v>
      </c>
      <c r="AP25">
        <v>0.13137243284446301</v>
      </c>
      <c r="AQ25">
        <f>(Table2[[#This Row],[Sharpe Ratio]]-AVERAGE(Table2[Sharpe Ratio]))/_xlfn.STDEV.P(Table2[Sharpe Ratio])</f>
        <v>0.87888708980485797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4.5583045784195058</v>
      </c>
      <c r="AS25">
        <f>_xlfn.RANK.AVG(Table2[[#This Row],[1Y Return vs Nifty Z-Score]],Table2[1Y Return vs Nifty Z-Score])</f>
        <v>17</v>
      </c>
      <c r="AT25">
        <f>_xlfn.RANK.AVG(Table2[[#This Row],[6M Return vs Nifty Z-Score]],Table2[6M Return vs Nifty Z-Score])</f>
        <v>26</v>
      </c>
      <c r="AU25">
        <f>_xlfn.RANK.AVG(Table2[[#This Row],[Sharpe Ratio Z-Score]],Table2[Sharpe Ratio Z-Score])</f>
        <v>132</v>
      </c>
      <c r="AV25">
        <f>(Table2[[#This Row],[Rank 1Y]]+Table2[[#This Row],[Rank 6M]]+Table2[[#This Row],[Rank Sharpe]])/3</f>
        <v>58.333333333333336</v>
      </c>
    </row>
    <row r="26" spans="1:48" x14ac:dyDescent="0.3">
      <c r="A26" t="s">
        <v>271</v>
      </c>
      <c r="B26" t="s">
        <v>272</v>
      </c>
      <c r="C26" t="s">
        <v>3129</v>
      </c>
      <c r="D26" t="s">
        <v>273</v>
      </c>
      <c r="E26">
        <v>94453.880976</v>
      </c>
      <c r="F26">
        <v>15724.8</v>
      </c>
      <c r="G26">
        <v>167.741586477179</v>
      </c>
      <c r="H26">
        <f>(Table2[[#This Row],[1Y Return vs Nifty]]-AVERAGE(Table2[1Y Return vs Nifty]))/_xlfn.STDEV.P(Table2[1Y Return vs Nifty])</f>
        <v>3.0661938713845323</v>
      </c>
      <c r="I26">
        <v>-1.69628062469434</v>
      </c>
      <c r="J26">
        <f>(Table2[[#This Row],[1M Return vs Nifty]]-AVERAGE(Table2[1M Return vs Nifty]))/_xlfn.STDEV.P(Table2[1M Return vs Nifty])</f>
        <v>0.11007305334953808</v>
      </c>
      <c r="K26">
        <v>64.218701087947593</v>
      </c>
      <c r="L26">
        <f>(Table2[[#This Row],[6M Return vs Nifty]]-AVERAGE(Table2[6M Return vs Nifty]))/_xlfn.STDEV.P(Table2[6M Return vs Nifty])</f>
        <v>2.0117605359805641</v>
      </c>
      <c r="M26">
        <v>-0.44022213661728798</v>
      </c>
      <c r="N26">
        <f>(Table2[[#This Row],[1W Return vs Nifty]]-AVERAGE(Table2[1W Return vs Nifty]))/_xlfn.STDEV.P(Table2[1W Return vs Nifty])</f>
        <v>0.5676410233873157</v>
      </c>
      <c r="O26">
        <v>14984.9</v>
      </c>
      <c r="P26">
        <v>14433.123141633199</v>
      </c>
      <c r="Q26">
        <v>11407.1367805911</v>
      </c>
      <c r="R26">
        <v>69.740008621834505</v>
      </c>
      <c r="S26" s="1">
        <f>(Table2[[#This Row],[Close Price]]-Table2[[#This Row],[20D EMA]])/Table2[[#This Row],[20D EMA]]</f>
        <v>4.9376372214696103E-2</v>
      </c>
      <c r="T26" s="1">
        <f>(Table2[[#This Row],[Close Price]]-Table2[[#This Row],[50D EMA]])/Table2[[#This Row],[50D EMA]]</f>
        <v>8.9493926275795527E-2</v>
      </c>
      <c r="U26" s="1">
        <f>(Table2[[#This Row],[Close Price]]-Table2[[#This Row],[200D EMA]])/Table2[[#This Row],[200D EMA]]</f>
        <v>0.37850543063139858</v>
      </c>
      <c r="V26">
        <v>0.75266075640557295</v>
      </c>
      <c r="W26">
        <v>15471.05</v>
      </c>
      <c r="X26">
        <v>15790</v>
      </c>
      <c r="Y26">
        <v>15471.05</v>
      </c>
      <c r="Z26">
        <v>15790</v>
      </c>
      <c r="AA26">
        <v>13711.05</v>
      </c>
      <c r="AB26">
        <v>15969.2</v>
      </c>
      <c r="AC26" s="1">
        <f>(Table2[[#This Row],[Close Price]]/Table2[[#This Row],[Day Low]])-1</f>
        <v>1.6401601701242052E-2</v>
      </c>
      <c r="AD26" s="1">
        <f>(Table2[[#This Row],[Day High]]/Table2[[#This Row],[Close Price]])-1</f>
        <v>4.1463166463167056E-3</v>
      </c>
      <c r="AE26" s="1">
        <f>(Table2[[#This Row],[Close Price]]/Table2[[#This Row],[Current Week Low]])-1</f>
        <v>1.6401601701242052E-2</v>
      </c>
      <c r="AF26" s="1">
        <f>(Table2[[#This Row],[Current Week High]]/Table2[[#This Row],[Close Price]])-1</f>
        <v>4.1463166463167056E-3</v>
      </c>
      <c r="AG26" s="1">
        <f>(Table2[[#This Row],[Close Price]]/Table2[[#This Row],[Current Month Low]])-1</f>
        <v>0.14687058977977618</v>
      </c>
      <c r="AH26" s="1">
        <f>(Table2[[#This Row],[Current Month High]]/Table2[[#This Row],[Close Price]])-1</f>
        <v>1.5542328042328135E-2</v>
      </c>
      <c r="AI26">
        <v>1.55423280423281</v>
      </c>
      <c r="AJ26">
        <v>198.26727743477301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0.31</v>
      </c>
      <c r="AM26" t="s">
        <v>3167</v>
      </c>
      <c r="AN26">
        <v>9.18</v>
      </c>
      <c r="AO26" t="s">
        <v>3167</v>
      </c>
      <c r="AP26">
        <v>0.130112100050119</v>
      </c>
      <c r="AQ26">
        <f>(Table2[[#This Row],[Sharpe Ratio]]-AVERAGE(Table2[Sharpe Ratio]))/_xlfn.STDEV.P(Table2[Sharpe Ratio])</f>
        <v>0.86433702809693769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6.6200055121988868</v>
      </c>
      <c r="AS26">
        <f>_xlfn.RANK.AVG(Table2[[#This Row],[1Y Return vs Nifty Z-Score]],Table2[1Y Return vs Nifty Z-Score])</f>
        <v>9</v>
      </c>
      <c r="AT26">
        <f>_xlfn.RANK.AVG(Table2[[#This Row],[6M Return vs Nifty Z-Score]],Table2[6M Return vs Nifty Z-Score])</f>
        <v>31</v>
      </c>
      <c r="AU26">
        <f>_xlfn.RANK.AVG(Table2[[#This Row],[Sharpe Ratio Z-Score]],Table2[Sharpe Ratio Z-Score])</f>
        <v>136</v>
      </c>
      <c r="AV26">
        <f>(Table2[[#This Row],[Rank 1Y]]+Table2[[#This Row],[Rank 6M]]+Table2[[#This Row],[Rank Sharpe]])/3</f>
        <v>58.666666666666664</v>
      </c>
    </row>
    <row r="27" spans="1:48" x14ac:dyDescent="0.3">
      <c r="A27" t="s">
        <v>409</v>
      </c>
      <c r="B27" t="s">
        <v>410</v>
      </c>
      <c r="C27" t="s">
        <v>3121</v>
      </c>
      <c r="D27" t="s">
        <v>411</v>
      </c>
      <c r="E27">
        <v>54384.533675999999</v>
      </c>
      <c r="F27">
        <v>907.5</v>
      </c>
      <c r="G27">
        <v>193.533816823585</v>
      </c>
      <c r="H27">
        <f>(Table2[[#This Row],[1Y Return vs Nifty]]-AVERAGE(Table2[1Y Return vs Nifty]))/_xlfn.STDEV.P(Table2[1Y Return vs Nifty])</f>
        <v>3.577181568429066</v>
      </c>
      <c r="I27">
        <v>-3.2136795839501602</v>
      </c>
      <c r="J27">
        <f>(Table2[[#This Row],[1M Return vs Nifty]]-AVERAGE(Table2[1M Return vs Nifty]))/_xlfn.STDEV.P(Table2[1M Return vs Nifty])</f>
        <v>-4.0136595745631089E-2</v>
      </c>
      <c r="K27">
        <v>54.744881119579802</v>
      </c>
      <c r="L27">
        <f>(Table2[[#This Row],[6M Return vs Nifty]]-AVERAGE(Table2[6M Return vs Nifty]))/_xlfn.STDEV.P(Table2[6M Return vs Nifty])</f>
        <v>1.6993447653951796</v>
      </c>
      <c r="M27">
        <v>-3.43961231239411</v>
      </c>
      <c r="N27">
        <f>(Table2[[#This Row],[1W Return vs Nifty]]-AVERAGE(Table2[1W Return vs Nifty]))/_xlfn.STDEV.P(Table2[1W Return vs Nifty])</f>
        <v>-5.5152854218198759E-2</v>
      </c>
      <c r="O27">
        <v>913.87</v>
      </c>
      <c r="P27">
        <v>862.91088574856201</v>
      </c>
      <c r="Q27">
        <v>657.26284954180699</v>
      </c>
      <c r="R27">
        <v>46.988540610327703</v>
      </c>
      <c r="S27" s="1">
        <f>(Table2[[#This Row],[Close Price]]-Table2[[#This Row],[20D EMA]])/Table2[[#This Row],[20D EMA]]</f>
        <v>-6.9703568341230203E-3</v>
      </c>
      <c r="T27" s="1">
        <f>(Table2[[#This Row],[Close Price]]-Table2[[#This Row],[50D EMA]])/Table2[[#This Row],[50D EMA]]</f>
        <v>5.1672907350980533E-2</v>
      </c>
      <c r="U27" s="1">
        <f>(Table2[[#This Row],[Close Price]]-Table2[[#This Row],[200D EMA]])/Table2[[#This Row],[200D EMA]]</f>
        <v>0.38072614423991724</v>
      </c>
      <c r="V27">
        <v>0.80238771296820299</v>
      </c>
      <c r="W27">
        <v>900</v>
      </c>
      <c r="X27">
        <v>948</v>
      </c>
      <c r="Y27">
        <v>900</v>
      </c>
      <c r="Z27">
        <v>948</v>
      </c>
      <c r="AA27">
        <v>868.85</v>
      </c>
      <c r="AB27">
        <v>1025</v>
      </c>
      <c r="AC27" s="1">
        <f>(Table2[[#This Row],[Close Price]]/Table2[[#This Row],[Day Low]])-1</f>
        <v>8.3333333333333037E-3</v>
      </c>
      <c r="AD27" s="1">
        <f>(Table2[[#This Row],[Day High]]/Table2[[#This Row],[Close Price]])-1</f>
        <v>4.4628099173553704E-2</v>
      </c>
      <c r="AE27" s="1">
        <f>(Table2[[#This Row],[Close Price]]/Table2[[#This Row],[Current Week Low]])-1</f>
        <v>8.3333333333333037E-3</v>
      </c>
      <c r="AF27" s="1">
        <f>(Table2[[#This Row],[Current Week High]]/Table2[[#This Row],[Close Price]])-1</f>
        <v>4.4628099173553704E-2</v>
      </c>
      <c r="AG27" s="1">
        <f>(Table2[[#This Row],[Close Price]]/Table2[[#This Row],[Current Month Low]])-1</f>
        <v>4.4484088162513702E-2</v>
      </c>
      <c r="AH27" s="1">
        <f>(Table2[[#This Row],[Current Month High]]/Table2[[#This Row],[Close Price]])-1</f>
        <v>0.12947658402203865</v>
      </c>
      <c r="AI27">
        <v>17.245179063360801</v>
      </c>
      <c r="AJ27">
        <v>221.63742690058399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0.17</v>
      </c>
      <c r="AM27" t="s">
        <v>3167</v>
      </c>
      <c r="AN27">
        <v>-2.5299999999999998</v>
      </c>
      <c r="AO27" t="s">
        <v>3166</v>
      </c>
      <c r="AP27">
        <v>0.134213350256845</v>
      </c>
      <c r="AQ27">
        <f>(Table2[[#This Row],[Sharpe Ratio]]-AVERAGE(Table2[Sharpe Ratio]))/_xlfn.STDEV.P(Table2[Sharpe Ratio])</f>
        <v>0.91168439845441818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6.0929212823148342</v>
      </c>
      <c r="AS27">
        <f>_xlfn.RANK.AVG(Table2[[#This Row],[1Y Return vs Nifty Z-Score]],Table2[1Y Return vs Nifty Z-Score])</f>
        <v>6</v>
      </c>
      <c r="AT27">
        <f>_xlfn.RANK.AVG(Table2[[#This Row],[6M Return vs Nifty Z-Score]],Table2[6M Return vs Nifty Z-Score])</f>
        <v>46</v>
      </c>
      <c r="AU27">
        <f>_xlfn.RANK.AVG(Table2[[#This Row],[Sharpe Ratio Z-Score]],Table2[Sharpe Ratio Z-Score])</f>
        <v>129</v>
      </c>
      <c r="AV27">
        <f>(Table2[[#This Row],[Rank 1Y]]+Table2[[#This Row],[Rank 6M]]+Table2[[#This Row],[Rank Sharpe]])/3</f>
        <v>60.333333333333336</v>
      </c>
    </row>
    <row r="28" spans="1:48" hidden="1" x14ac:dyDescent="0.3">
      <c r="A28" t="s">
        <v>308</v>
      </c>
      <c r="B28" t="s">
        <v>309</v>
      </c>
      <c r="C28" t="s">
        <v>3130</v>
      </c>
      <c r="D28" t="s">
        <v>310</v>
      </c>
      <c r="E28">
        <v>84217.676399999997</v>
      </c>
      <c r="F28">
        <v>4175.6000000000004</v>
      </c>
      <c r="G28">
        <v>84.824235439249506</v>
      </c>
      <c r="H28">
        <f>(Table2[[#This Row],[1Y Return vs Nifty]]-AVERAGE(Table2[1Y Return vs Nifty]))/_xlfn.STDEV.P(Table2[1Y Return vs Nifty])</f>
        <v>1.4234609365878028</v>
      </c>
      <c r="I28">
        <v>-4.8847666986664002</v>
      </c>
      <c r="J28">
        <f>(Table2[[#This Row],[1M Return vs Nifty]]-AVERAGE(Table2[1M Return vs Nifty]))/_xlfn.STDEV.P(Table2[1M Return vs Nifty])</f>
        <v>-0.2055600709482831</v>
      </c>
      <c r="K28">
        <v>27.698447470465599</v>
      </c>
      <c r="L28">
        <f>(Table2[[#This Row],[6M Return vs Nifty]]-AVERAGE(Table2[6M Return vs Nifty]))/_xlfn.STDEV.P(Table2[6M Return vs Nifty])</f>
        <v>0.80744134752494801</v>
      </c>
      <c r="M28">
        <v>-3.0766832471093202</v>
      </c>
      <c r="N28">
        <f>(Table2[[#This Row],[1W Return vs Nifty]]-AVERAGE(Table2[1W Return vs Nifty]))/_xlfn.STDEV.P(Table2[1W Return vs Nifty])</f>
        <v>2.0205797580385244E-2</v>
      </c>
      <c r="O28">
        <v>4093.22</v>
      </c>
      <c r="P28">
        <v>4183.9124040343604</v>
      </c>
      <c r="Q28">
        <v>3662.8602219539398</v>
      </c>
      <c r="R28">
        <v>59.332744419741204</v>
      </c>
      <c r="S28" s="1">
        <f>(Table2[[#This Row],[Close Price]]-Table2[[#This Row],[20D EMA]])/Table2[[#This Row],[20D EMA]]</f>
        <v>2.0125964399665928E-2</v>
      </c>
      <c r="T28" s="1">
        <f>(Table2[[#This Row],[Close Price]]-Table2[[#This Row],[50D EMA]])/Table2[[#This Row],[50D EMA]]</f>
        <v>-1.9867538398616476E-3</v>
      </c>
      <c r="U28" s="1">
        <f>(Table2[[#This Row],[Close Price]]-Table2[[#This Row],[200D EMA]])/Table2[[#This Row],[200D EMA]]</f>
        <v>0.13998344107505728</v>
      </c>
      <c r="V28">
        <v>0.474672782915316</v>
      </c>
      <c r="W28">
        <v>4105.5</v>
      </c>
      <c r="X28">
        <v>4194</v>
      </c>
      <c r="Y28">
        <v>4105.5</v>
      </c>
      <c r="Z28">
        <v>4194</v>
      </c>
      <c r="AA28">
        <v>3851.2</v>
      </c>
      <c r="AB28">
        <v>4387</v>
      </c>
      <c r="AC28" s="1">
        <f>(Table2[[#This Row],[Close Price]]/Table2[[#This Row],[Day Low]])-1</f>
        <v>1.7074655949336437E-2</v>
      </c>
      <c r="AD28" s="1">
        <f>(Table2[[#This Row],[Day High]]/Table2[[#This Row],[Close Price]])-1</f>
        <v>4.4065523517577976E-3</v>
      </c>
      <c r="AE28" s="1">
        <f>(Table2[[#This Row],[Close Price]]/Table2[[#This Row],[Current Week Low]])-1</f>
        <v>1.7074655949336437E-2</v>
      </c>
      <c r="AF28" s="1">
        <f>(Table2[[#This Row],[Current Week High]]/Table2[[#This Row],[Close Price]])-1</f>
        <v>4.4065523517577976E-3</v>
      </c>
      <c r="AG28" s="1">
        <f>(Table2[[#This Row],[Close Price]]/Table2[[#This Row],[Current Month Low]])-1</f>
        <v>8.4233485666805219E-2</v>
      </c>
      <c r="AH28" s="1">
        <f>(Table2[[#This Row],[Current Month High]]/Table2[[#This Row],[Close Price]])-1</f>
        <v>5.0627454737043776E-2</v>
      </c>
      <c r="AI28">
        <v>40.339112941852598</v>
      </c>
      <c r="AJ28">
        <v>132.572128773532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-0.06</v>
      </c>
      <c r="AM28" t="s">
        <v>3166</v>
      </c>
      <c r="AN28">
        <v>-0.53</v>
      </c>
      <c r="AO28" t="s">
        <v>3166</v>
      </c>
      <c r="AP28">
        <v>0.24955966309504801</v>
      </c>
      <c r="AQ28">
        <f>(Table2[[#This Row],[Sharpe Ratio]]-AVERAGE(Table2[Sharpe Ratio]))/_xlfn.STDEV.P(Table2[Sharpe Ratio])</f>
        <v>2.2433136134590677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61</v>
      </c>
      <c r="AT28">
        <f>_xlfn.RANK.AVG(Table2[[#This Row],[6M Return vs Nifty Z-Score]],Table2[6M Return vs Nifty Z-Score])</f>
        <v>119</v>
      </c>
      <c r="AU28">
        <f>_xlfn.RANK.AVG(Table2[[#This Row],[Sharpe Ratio Z-Score]],Table2[Sharpe Ratio Z-Score])</f>
        <v>8</v>
      </c>
      <c r="AV28">
        <f>(Table2[[#This Row],[Rank 1Y]]+Table2[[#This Row],[Rank 6M]]+Table2[[#This Row],[Rank Sharpe]])/3</f>
        <v>62.666666666666664</v>
      </c>
    </row>
    <row r="29" spans="1:48" hidden="1" x14ac:dyDescent="0.3">
      <c r="A29" t="s">
        <v>617</v>
      </c>
      <c r="B29" t="s">
        <v>618</v>
      </c>
      <c r="C29" t="s">
        <v>3123</v>
      </c>
      <c r="D29" t="s">
        <v>37</v>
      </c>
      <c r="E29">
        <v>29946.28</v>
      </c>
      <c r="F29">
        <v>5758.9</v>
      </c>
      <c r="G29">
        <v>163.01809875242401</v>
      </c>
      <c r="H29">
        <f>(Table2[[#This Row],[1Y Return vs Nifty]]-AVERAGE(Table2[1Y Return vs Nifty]))/_xlfn.STDEV.P(Table2[1Y Return vs Nifty])</f>
        <v>2.9726135922821086</v>
      </c>
      <c r="I29">
        <v>-12.7020342984147</v>
      </c>
      <c r="J29">
        <f>(Table2[[#This Row],[1M Return vs Nifty]]-AVERAGE(Table2[1M Return vs Nifty]))/_xlfn.STDEV.P(Table2[1M Return vs Nifty])</f>
        <v>-0.97940337423953228</v>
      </c>
      <c r="K29">
        <v>40.099371974149904</v>
      </c>
      <c r="L29">
        <f>(Table2[[#This Row],[6M Return vs Nifty]]-AVERAGE(Table2[6M Return vs Nifty]))/_xlfn.STDEV.P(Table2[6M Return vs Nifty])</f>
        <v>1.2163835057805885</v>
      </c>
      <c r="M29">
        <v>-10.567988858944799</v>
      </c>
      <c r="N29">
        <f>(Table2[[#This Row],[1W Return vs Nifty]]-AVERAGE(Table2[1W Return vs Nifty]))/_xlfn.STDEV.P(Table2[1W Return vs Nifty])</f>
        <v>-1.5352901522303544</v>
      </c>
      <c r="O29">
        <v>6310.29</v>
      </c>
      <c r="P29">
        <v>6378.4404987964099</v>
      </c>
      <c r="Q29">
        <v>4937.7236703308799</v>
      </c>
      <c r="R29">
        <v>27.356013499320099</v>
      </c>
      <c r="S29" s="1">
        <f>(Table2[[#This Row],[Close Price]]-Table2[[#This Row],[20D EMA]])/Table2[[#This Row],[20D EMA]]</f>
        <v>-8.737950236835397E-2</v>
      </c>
      <c r="T29" s="1">
        <f>(Table2[[#This Row],[Close Price]]-Table2[[#This Row],[50D EMA]])/Table2[[#This Row],[50D EMA]]</f>
        <v>-9.7130403413391631E-2</v>
      </c>
      <c r="U29" s="1">
        <f>(Table2[[#This Row],[Close Price]]-Table2[[#This Row],[200D EMA]])/Table2[[#This Row],[200D EMA]]</f>
        <v>0.16630665960577987</v>
      </c>
      <c r="V29">
        <v>0.48805770074938598</v>
      </c>
      <c r="W29">
        <v>5669.8</v>
      </c>
      <c r="X29">
        <v>5845</v>
      </c>
      <c r="Y29">
        <v>5669.8</v>
      </c>
      <c r="Z29">
        <v>5845</v>
      </c>
      <c r="AA29">
        <v>5601.55</v>
      </c>
      <c r="AB29">
        <v>7410.9</v>
      </c>
      <c r="AC29" s="1">
        <f>(Table2[[#This Row],[Close Price]]/Table2[[#This Row],[Day Low]])-1</f>
        <v>1.5714840029630528E-2</v>
      </c>
      <c r="AD29" s="1">
        <f>(Table2[[#This Row],[Day High]]/Table2[[#This Row],[Close Price]])-1</f>
        <v>1.4950771848790678E-2</v>
      </c>
      <c r="AE29" s="1">
        <f>(Table2[[#This Row],[Close Price]]/Table2[[#This Row],[Current Week Low]])-1</f>
        <v>1.5714840029630528E-2</v>
      </c>
      <c r="AF29" s="1">
        <f>(Table2[[#This Row],[Current Week High]]/Table2[[#This Row],[Close Price]])-1</f>
        <v>1.4950771848790678E-2</v>
      </c>
      <c r="AG29" s="1">
        <f>(Table2[[#This Row],[Close Price]]/Table2[[#This Row],[Current Month Low]])-1</f>
        <v>2.8090439253420918E-2</v>
      </c>
      <c r="AH29" s="1">
        <f>(Table2[[#This Row],[Current Month High]]/Table2[[#This Row],[Close Price]])-1</f>
        <v>0.28686033791175403</v>
      </c>
      <c r="AI29">
        <v>47.250342947437801</v>
      </c>
      <c r="AJ29">
        <v>186.51243781094499</v>
      </c>
      <c r="AK29" t="str">
        <f>IF(AND(Table2[[#This Row],[20D EMA]]&gt;Table2[[#This Row],[50D EMA]],Table2[[#This Row],[50D EMA]]&gt;Table2[[#This Row],[200D EMA]]),"Uptrend","Downtrend/NoTrend")</f>
        <v>Downtrend/NoTrend</v>
      </c>
      <c r="AL29">
        <v>0</v>
      </c>
      <c r="AM29" t="s">
        <v>3168</v>
      </c>
      <c r="AN29">
        <v>-15.85</v>
      </c>
      <c r="AO29" t="s">
        <v>3166</v>
      </c>
      <c r="AP29">
        <v>0.149704508520905</v>
      </c>
      <c r="AQ29">
        <f>(Table2[[#This Row],[Sharpe Ratio]]-AVERAGE(Table2[Sharpe Ratio]))/_xlfn.STDEV.P(Table2[Sharpe Ratio])</f>
        <v>1.0905239158269302</v>
      </c>
      <c r="AR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">
        <f>_xlfn.RANK.AVG(Table2[[#This Row],[1Y Return vs Nifty Z-Score]],Table2[1Y Return vs Nifty Z-Score])</f>
        <v>13</v>
      </c>
      <c r="AT29">
        <f>_xlfn.RANK.AVG(Table2[[#This Row],[6M Return vs Nifty Z-Score]],Table2[6M Return vs Nifty Z-Score])</f>
        <v>74</v>
      </c>
      <c r="AU29">
        <f>_xlfn.RANK.AVG(Table2[[#This Row],[Sharpe Ratio Z-Score]],Table2[Sharpe Ratio Z-Score])</f>
        <v>104</v>
      </c>
      <c r="AV29">
        <f>(Table2[[#This Row],[Rank 1Y]]+Table2[[#This Row],[Rank 6M]]+Table2[[#This Row],[Rank Sharpe]])/3</f>
        <v>63.666666666666664</v>
      </c>
    </row>
    <row r="30" spans="1:48" hidden="1" x14ac:dyDescent="0.3">
      <c r="A30" t="s">
        <v>714</v>
      </c>
      <c r="B30" t="s">
        <v>715</v>
      </c>
      <c r="C30" t="s">
        <v>3135</v>
      </c>
      <c r="D30" t="s">
        <v>292</v>
      </c>
      <c r="E30">
        <v>24191.623257120002</v>
      </c>
      <c r="F30">
        <v>490.05</v>
      </c>
      <c r="G30">
        <v>63.646943389551303</v>
      </c>
      <c r="H30">
        <f>(Table2[[#This Row],[1Y Return vs Nifty]]-AVERAGE(Table2[1Y Return vs Nifty]))/_xlfn.STDEV.P(Table2[1Y Return vs Nifty])</f>
        <v>1.0039029709222747</v>
      </c>
      <c r="I30">
        <v>-15.553252369037899</v>
      </c>
      <c r="J30">
        <f>(Table2[[#This Row],[1M Return vs Nifty]]-AVERAGE(Table2[1M Return vs Nifty]))/_xlfn.STDEV.P(Table2[1M Return vs Nifty])</f>
        <v>-1.2616498218660406</v>
      </c>
      <c r="K30">
        <v>36.0417198405341</v>
      </c>
      <c r="L30">
        <f>(Table2[[#This Row],[6M Return vs Nifty]]-AVERAGE(Table2[6M Return vs Nifty]))/_xlfn.STDEV.P(Table2[6M Return vs Nifty])</f>
        <v>1.0825753352302023</v>
      </c>
      <c r="M30">
        <v>-5.0841761067639997</v>
      </c>
      <c r="N30">
        <f>(Table2[[#This Row],[1W Return vs Nifty]]-AVERAGE(Table2[1W Return vs Nifty]))/_xlfn.STDEV.P(Table2[1W Return vs Nifty])</f>
        <v>-0.39663035545726122</v>
      </c>
      <c r="O30">
        <v>533.98</v>
      </c>
      <c r="P30">
        <v>553.66939983164502</v>
      </c>
      <c r="Q30">
        <v>457.43084036520901</v>
      </c>
      <c r="R30">
        <v>25.1234998042701</v>
      </c>
      <c r="S30" s="1">
        <f>(Table2[[#This Row],[Close Price]]-Table2[[#This Row],[20D EMA]])/Table2[[#This Row],[20D EMA]]</f>
        <v>-8.2268998838907828E-2</v>
      </c>
      <c r="T30" s="1">
        <f>(Table2[[#This Row],[Close Price]]-Table2[[#This Row],[50D EMA]])/Table2[[#This Row],[50D EMA]]</f>
        <v>-0.11490503150614761</v>
      </c>
      <c r="U30" s="1">
        <f>(Table2[[#This Row],[Close Price]]-Table2[[#This Row],[200D EMA]])/Table2[[#This Row],[200D EMA]]</f>
        <v>7.1309489339958218E-2</v>
      </c>
      <c r="V30">
        <v>0.45060581216877799</v>
      </c>
      <c r="W30">
        <v>487.05</v>
      </c>
      <c r="X30">
        <v>511.5</v>
      </c>
      <c r="Y30">
        <v>487.05</v>
      </c>
      <c r="Z30">
        <v>511.5</v>
      </c>
      <c r="AA30">
        <v>472</v>
      </c>
      <c r="AB30">
        <v>597.70000000000005</v>
      </c>
      <c r="AC30" s="1">
        <f>(Table2[[#This Row],[Close Price]]/Table2[[#This Row],[Day Low]])-1</f>
        <v>6.1595318755773842E-3</v>
      </c>
      <c r="AD30" s="1">
        <f>(Table2[[#This Row],[Day High]]/Table2[[#This Row],[Close Price]])-1</f>
        <v>4.3771043771043683E-2</v>
      </c>
      <c r="AE30" s="1">
        <f>(Table2[[#This Row],[Close Price]]/Table2[[#This Row],[Current Week Low]])-1</f>
        <v>6.1595318755773842E-3</v>
      </c>
      <c r="AF30" s="1">
        <f>(Table2[[#This Row],[Current Week High]]/Table2[[#This Row],[Close Price]])-1</f>
        <v>4.3771043771043683E-2</v>
      </c>
      <c r="AG30" s="1">
        <f>(Table2[[#This Row],[Close Price]]/Table2[[#This Row],[Current Month Low]])-1</f>
        <v>3.8241525423728939E-2</v>
      </c>
      <c r="AH30" s="1">
        <f>(Table2[[#This Row],[Current Month High]]/Table2[[#This Row],[Close Price]])-1</f>
        <v>0.21967146209570454</v>
      </c>
      <c r="AI30">
        <v>40.5366799306193</v>
      </c>
      <c r="AJ30">
        <v>95.980803839232095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0.04</v>
      </c>
      <c r="AM30" t="s">
        <v>3167</v>
      </c>
      <c r="AN30">
        <v>-16.47</v>
      </c>
      <c r="AO30" t="s">
        <v>3166</v>
      </c>
      <c r="AP30">
        <v>0.23003317725482</v>
      </c>
      <c r="AQ30">
        <f>(Table2[[#This Row],[Sharpe Ratio]]-AVERAGE(Table2[Sharpe Ratio]))/_xlfn.STDEV.P(Table2[Sharpe Ratio])</f>
        <v>2.017887777371048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93</v>
      </c>
      <c r="AT30">
        <f>_xlfn.RANK.AVG(Table2[[#This Row],[6M Return vs Nifty Z-Score]],Table2[6M Return vs Nifty Z-Score])</f>
        <v>91</v>
      </c>
      <c r="AU30">
        <f>_xlfn.RANK.AVG(Table2[[#This Row],[Sharpe Ratio Z-Score]],Table2[Sharpe Ratio Z-Score])</f>
        <v>13</v>
      </c>
      <c r="AV30">
        <f>(Table2[[#This Row],[Rank 1Y]]+Table2[[#This Row],[Rank 6M]]+Table2[[#This Row],[Rank Sharpe]])/3</f>
        <v>65.666666666666671</v>
      </c>
    </row>
    <row r="31" spans="1:48" x14ac:dyDescent="0.3">
      <c r="A31" t="s">
        <v>772</v>
      </c>
      <c r="B31" t="s">
        <v>773</v>
      </c>
      <c r="C31" t="s">
        <v>3125</v>
      </c>
      <c r="D31" t="s">
        <v>51</v>
      </c>
      <c r="E31">
        <v>21040.977672094999</v>
      </c>
      <c r="F31">
        <v>1233.4000000000001</v>
      </c>
      <c r="G31">
        <v>250.43175747789101</v>
      </c>
      <c r="H31">
        <f>(Table2[[#This Row],[1Y Return vs Nifty]]-AVERAGE(Table2[1Y Return vs Nifty]))/_xlfn.STDEV.P(Table2[1Y Return vs Nifty])</f>
        <v>4.7044259854894035</v>
      </c>
      <c r="I31">
        <v>9.3633548901047998</v>
      </c>
      <c r="J31">
        <f>(Table2[[#This Row],[1M Return vs Nifty]]-AVERAGE(Table2[1M Return vs Nifty]))/_xlfn.STDEV.P(Table2[1M Return vs Nifty])</f>
        <v>1.2048833269859358</v>
      </c>
      <c r="K31">
        <v>114.465624535055</v>
      </c>
      <c r="L31">
        <f>(Table2[[#This Row],[6M Return vs Nifty]]-AVERAGE(Table2[6M Return vs Nifty]))/_xlfn.STDEV.P(Table2[6M Return vs Nifty])</f>
        <v>3.668740651782513</v>
      </c>
      <c r="M31">
        <v>1.7846761641789699</v>
      </c>
      <c r="N31">
        <f>(Table2[[#This Row],[1W Return vs Nifty]]-AVERAGE(Table2[1W Return vs Nifty]))/_xlfn.STDEV.P(Table2[1W Return vs Nifty])</f>
        <v>1.0296192785744545</v>
      </c>
      <c r="O31">
        <v>1184.55</v>
      </c>
      <c r="P31">
        <v>1099.7359001524001</v>
      </c>
      <c r="Q31">
        <v>824.56873891278599</v>
      </c>
      <c r="R31">
        <v>68.968892294088803</v>
      </c>
      <c r="S31" s="1">
        <f>(Table2[[#This Row],[Close Price]]-Table2[[#This Row],[20D EMA]])/Table2[[#This Row],[20D EMA]]</f>
        <v>4.1239289181545853E-2</v>
      </c>
      <c r="T31" s="1">
        <f>(Table2[[#This Row],[Close Price]]-Table2[[#This Row],[50D EMA]])/Table2[[#This Row],[50D EMA]]</f>
        <v>0.12154199915550362</v>
      </c>
      <c r="U31" s="1">
        <f>(Table2[[#This Row],[Close Price]]-Table2[[#This Row],[200D EMA]])/Table2[[#This Row],[200D EMA]]</f>
        <v>0.49581222497746896</v>
      </c>
      <c r="V31">
        <v>1.2194581247635801</v>
      </c>
      <c r="W31">
        <v>1270</v>
      </c>
      <c r="X31">
        <v>1295.05</v>
      </c>
      <c r="Y31">
        <v>1270</v>
      </c>
      <c r="Z31">
        <v>1295.05</v>
      </c>
      <c r="AA31">
        <v>1130.1500000000001</v>
      </c>
      <c r="AB31">
        <v>1334.65</v>
      </c>
      <c r="AC31" s="1">
        <f>(Table2[[#This Row],[Close Price]]/Table2[[#This Row],[Day Low]])-1</f>
        <v>-2.8818897637795216E-2</v>
      </c>
      <c r="AD31" s="1">
        <f>(Table2[[#This Row],[Day High]]/Table2[[#This Row],[Close Price]])-1</f>
        <v>4.9983784660288411E-2</v>
      </c>
      <c r="AE31" s="1">
        <f>(Table2[[#This Row],[Close Price]]/Table2[[#This Row],[Current Week Low]])-1</f>
        <v>-2.8818897637795216E-2</v>
      </c>
      <c r="AF31" s="1">
        <f>(Table2[[#This Row],[Current Week High]]/Table2[[#This Row],[Close Price]])-1</f>
        <v>4.9983784660288411E-2</v>
      </c>
      <c r="AG31" s="1">
        <f>(Table2[[#This Row],[Close Price]]/Table2[[#This Row],[Current Month Low]])-1</f>
        <v>9.1359554041498869E-2</v>
      </c>
      <c r="AH31" s="1">
        <f>(Table2[[#This Row],[Current Month High]]/Table2[[#This Row],[Close Price]])-1</f>
        <v>8.2090157288795096E-2</v>
      </c>
      <c r="AI31">
        <v>8.2090157288795105</v>
      </c>
      <c r="AJ31">
        <v>281.26738794435801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0.27</v>
      </c>
      <c r="AM31" t="s">
        <v>3167</v>
      </c>
      <c r="AN31">
        <v>1.88</v>
      </c>
      <c r="AO31" t="s">
        <v>3167</v>
      </c>
      <c r="AP31">
        <v>0.10885572534275099</v>
      </c>
      <c r="AQ31">
        <f>(Table2[[#This Row],[Sharpe Ratio]]-AVERAGE(Table2[Sharpe Ratio]))/_xlfn.STDEV.P(Table2[Sharpe Ratio])</f>
        <v>0.61894028442190063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11.226609527254208</v>
      </c>
      <c r="AS31">
        <f>_xlfn.RANK.AVG(Table2[[#This Row],[1Y Return vs Nifty Z-Score]],Table2[1Y Return vs Nifty Z-Score])</f>
        <v>2</v>
      </c>
      <c r="AT31">
        <f>_xlfn.RANK.AVG(Table2[[#This Row],[6M Return vs Nifty Z-Score]],Table2[6M Return vs Nifty Z-Score])</f>
        <v>8</v>
      </c>
      <c r="AU31">
        <f>_xlfn.RANK.AVG(Table2[[#This Row],[Sharpe Ratio Z-Score]],Table2[Sharpe Ratio Z-Score])</f>
        <v>190</v>
      </c>
      <c r="AV31">
        <f>(Table2[[#This Row],[Rank 1Y]]+Table2[[#This Row],[Rank 6M]]+Table2[[#This Row],[Rank Sharpe]])/3</f>
        <v>66.666666666666671</v>
      </c>
    </row>
    <row r="32" spans="1:48" hidden="1" x14ac:dyDescent="0.3">
      <c r="A32" t="s">
        <v>847</v>
      </c>
      <c r="B32" t="s">
        <v>848</v>
      </c>
      <c r="C32" t="s">
        <v>3130</v>
      </c>
      <c r="D32" t="s">
        <v>257</v>
      </c>
      <c r="E32">
        <v>17613.2968314299</v>
      </c>
      <c r="F32">
        <v>2218.0500000000002</v>
      </c>
      <c r="G32">
        <v>110.76979673434199</v>
      </c>
      <c r="H32">
        <f>(Table2[[#This Row],[1Y Return vs Nifty]]-AVERAGE(Table2[1Y Return vs Nifty]))/_xlfn.STDEV.P(Table2[1Y Return vs Nifty])</f>
        <v>1.9374863790038177</v>
      </c>
      <c r="I32">
        <v>26.451180931270599</v>
      </c>
      <c r="J32">
        <f>(Table2[[#This Row],[1M Return vs Nifty]]-AVERAGE(Table2[1M Return vs Nifty]))/_xlfn.STDEV.P(Table2[1M Return vs Nifty])</f>
        <v>2.8964334218282479</v>
      </c>
      <c r="K32">
        <v>32.210626852988298</v>
      </c>
      <c r="L32">
        <f>(Table2[[#This Row],[6M Return vs Nifty]]-AVERAGE(Table2[6M Return vs Nifty]))/_xlfn.STDEV.P(Table2[6M Return vs Nifty])</f>
        <v>0.95623834847251621</v>
      </c>
      <c r="M32">
        <v>2.0998091717346701</v>
      </c>
      <c r="N32">
        <f>(Table2[[#This Row],[1W Return vs Nifty]]-AVERAGE(Table2[1W Return vs Nifty]))/_xlfn.STDEV.P(Table2[1W Return vs Nifty])</f>
        <v>1.0950535489545232</v>
      </c>
      <c r="O32">
        <v>2026.31</v>
      </c>
      <c r="P32">
        <v>1921.38607181106</v>
      </c>
      <c r="Q32">
        <v>1663.6633625959601</v>
      </c>
      <c r="R32">
        <v>71.330211967372406</v>
      </c>
      <c r="S32" s="1">
        <f>(Table2[[#This Row],[Close Price]]-Table2[[#This Row],[20D EMA]])/Table2[[#This Row],[20D EMA]]</f>
        <v>9.4625205422664962E-2</v>
      </c>
      <c r="T32" s="1">
        <f>(Table2[[#This Row],[Close Price]]-Table2[[#This Row],[50D EMA]])/Table2[[#This Row],[50D EMA]]</f>
        <v>0.1544009986026966</v>
      </c>
      <c r="U32" s="1">
        <f>(Table2[[#This Row],[Close Price]]-Table2[[#This Row],[200D EMA]])/Table2[[#This Row],[200D EMA]]</f>
        <v>0.33323246148726987</v>
      </c>
      <c r="V32">
        <v>1.6943431040389201</v>
      </c>
      <c r="W32">
        <v>2191</v>
      </c>
      <c r="X32">
        <v>2309.6999999999998</v>
      </c>
      <c r="Y32">
        <v>2191</v>
      </c>
      <c r="Z32">
        <v>2309.6999999999998</v>
      </c>
      <c r="AA32">
        <v>1905.05</v>
      </c>
      <c r="AB32">
        <v>2309.6999999999998</v>
      </c>
      <c r="AC32" s="1">
        <f>(Table2[[#This Row],[Close Price]]/Table2[[#This Row],[Day Low]])-1</f>
        <v>1.2345960748516793E-2</v>
      </c>
      <c r="AD32" s="1">
        <f>(Table2[[#This Row],[Day High]]/Table2[[#This Row],[Close Price]])-1</f>
        <v>4.1320078447284692E-2</v>
      </c>
      <c r="AE32" s="1">
        <f>(Table2[[#This Row],[Close Price]]/Table2[[#This Row],[Current Week Low]])-1</f>
        <v>1.2345960748516793E-2</v>
      </c>
      <c r="AF32" s="1">
        <f>(Table2[[#This Row],[Current Week High]]/Table2[[#This Row],[Close Price]])-1</f>
        <v>4.1320078447284692E-2</v>
      </c>
      <c r="AG32" s="1">
        <f>(Table2[[#This Row],[Close Price]]/Table2[[#This Row],[Current Month Low]])-1</f>
        <v>0.16430014960237282</v>
      </c>
      <c r="AH32" s="1">
        <f>(Table2[[#This Row],[Current Month High]]/Table2[[#This Row],[Close Price]])-1</f>
        <v>4.1320078447284692E-2</v>
      </c>
      <c r="AI32">
        <v>21.007191001104498</v>
      </c>
      <c r="AJ32">
        <v>165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0.41</v>
      </c>
      <c r="AM32" t="s">
        <v>3167</v>
      </c>
      <c r="AN32">
        <v>8.49</v>
      </c>
      <c r="AO32" t="s">
        <v>3167</v>
      </c>
      <c r="AP32">
        <v>0.16729855701655699</v>
      </c>
      <c r="AQ32">
        <f>(Table2[[#This Row],[Sharpe Ratio]]-AVERAGE(Table2[Sharpe Ratio]))/_xlfn.STDEV.P(Table2[Sharpe Ratio])</f>
        <v>1.2936404993616155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8.1788521976207207</v>
      </c>
      <c r="AS32">
        <f>_xlfn.RANK.AVG(Table2[[#This Row],[1Y Return vs Nifty Z-Score]],Table2[1Y Return vs Nifty Z-Score])</f>
        <v>38</v>
      </c>
      <c r="AT32">
        <f>_xlfn.RANK.AVG(Table2[[#This Row],[6M Return vs Nifty Z-Score]],Table2[6M Return vs Nifty Z-Score])</f>
        <v>102</v>
      </c>
      <c r="AU32">
        <f>_xlfn.RANK.AVG(Table2[[#This Row],[Sharpe Ratio Z-Score]],Table2[Sharpe Ratio Z-Score])</f>
        <v>65</v>
      </c>
      <c r="AV32">
        <f>(Table2[[#This Row],[Rank 1Y]]+Table2[[#This Row],[Rank 6M]]+Table2[[#This Row],[Rank Sharpe]])/3</f>
        <v>68.333333333333329</v>
      </c>
    </row>
    <row r="33" spans="1:48" x14ac:dyDescent="0.3">
      <c r="A33" t="s">
        <v>608</v>
      </c>
      <c r="B33" t="s">
        <v>609</v>
      </c>
      <c r="C33" t="s">
        <v>3121</v>
      </c>
      <c r="D33" t="s">
        <v>374</v>
      </c>
      <c r="E33">
        <v>31132.672516979899</v>
      </c>
      <c r="F33">
        <v>6116.1</v>
      </c>
      <c r="G33">
        <v>73.058825773699397</v>
      </c>
      <c r="H33">
        <f>(Table2[[#This Row],[1Y Return vs Nifty]]-AVERAGE(Table2[1Y Return vs Nifty]))/_xlfn.STDEV.P(Table2[1Y Return vs Nifty])</f>
        <v>1.1903682761609899</v>
      </c>
      <c r="I33">
        <v>-6.6030713445671996</v>
      </c>
      <c r="J33">
        <f>(Table2[[#This Row],[1M Return vs Nifty]]-AVERAGE(Table2[1M Return vs Nifty]))/_xlfn.STDEV.P(Table2[1M Return vs Nifty])</f>
        <v>-0.37565768194568433</v>
      </c>
      <c r="K33">
        <v>55.094028017625597</v>
      </c>
      <c r="L33">
        <f>(Table2[[#This Row],[6M Return vs Nifty]]-AVERAGE(Table2[6M Return vs Nifty]))/_xlfn.STDEV.P(Table2[6M Return vs Nifty])</f>
        <v>1.7108584945524445</v>
      </c>
      <c r="M33">
        <v>1.2107170557848901</v>
      </c>
      <c r="N33">
        <f>(Table2[[#This Row],[1W Return vs Nifty]]-AVERAGE(Table2[1W Return vs Nifty]))/_xlfn.STDEV.P(Table2[1W Return vs Nifty])</f>
        <v>0.91044231333978864</v>
      </c>
      <c r="O33">
        <v>6224.74</v>
      </c>
      <c r="P33">
        <v>6008.6490890928599</v>
      </c>
      <c r="Q33">
        <v>4693.7384141400798</v>
      </c>
      <c r="R33">
        <v>42.874564014561898</v>
      </c>
      <c r="S33" s="1">
        <f>(Table2[[#This Row],[Close Price]]-Table2[[#This Row],[20D EMA]])/Table2[[#This Row],[20D EMA]]</f>
        <v>-1.7452937793385654E-2</v>
      </c>
      <c r="T33" s="1">
        <f>(Table2[[#This Row],[Close Price]]-Table2[[#This Row],[50D EMA]])/Table2[[#This Row],[50D EMA]]</f>
        <v>1.7882706963565188E-2</v>
      </c>
      <c r="U33" s="1">
        <f>(Table2[[#This Row],[Close Price]]-Table2[[#This Row],[200D EMA]])/Table2[[#This Row],[200D EMA]]</f>
        <v>0.30303384218749768</v>
      </c>
      <c r="V33">
        <v>0.62681490353482905</v>
      </c>
      <c r="W33">
        <v>6100</v>
      </c>
      <c r="X33">
        <v>6305.6</v>
      </c>
      <c r="Y33">
        <v>6100</v>
      </c>
      <c r="Z33">
        <v>6305.6</v>
      </c>
      <c r="AA33">
        <v>5820.8</v>
      </c>
      <c r="AB33">
        <v>6617.85</v>
      </c>
      <c r="AC33" s="1">
        <f>(Table2[[#This Row],[Close Price]]/Table2[[#This Row],[Day Low]])-1</f>
        <v>2.6393442622951735E-3</v>
      </c>
      <c r="AD33" s="1">
        <f>(Table2[[#This Row],[Day High]]/Table2[[#This Row],[Close Price]])-1</f>
        <v>3.0983796864014757E-2</v>
      </c>
      <c r="AE33" s="1">
        <f>(Table2[[#This Row],[Close Price]]/Table2[[#This Row],[Current Week Low]])-1</f>
        <v>2.6393442622951735E-3</v>
      </c>
      <c r="AF33" s="1">
        <f>(Table2[[#This Row],[Current Week High]]/Table2[[#This Row],[Close Price]])-1</f>
        <v>3.0983796864014757E-2</v>
      </c>
      <c r="AG33" s="1">
        <f>(Table2[[#This Row],[Close Price]]/Table2[[#This Row],[Current Month Low]])-1</f>
        <v>5.0731858163826304E-2</v>
      </c>
      <c r="AH33" s="1">
        <f>(Table2[[#This Row],[Current Month High]]/Table2[[#This Row],[Close Price]])-1</f>
        <v>8.203757296316283E-2</v>
      </c>
      <c r="AI33">
        <v>12.326482562417199</v>
      </c>
      <c r="AJ33">
        <v>109.609815446304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0.13</v>
      </c>
      <c r="AM33" t="s">
        <v>3167</v>
      </c>
      <c r="AN33">
        <v>-6.46</v>
      </c>
      <c r="AO33" t="s">
        <v>3166</v>
      </c>
      <c r="AP33">
        <v>0.15750217268106201</v>
      </c>
      <c r="AQ33">
        <f>(Table2[[#This Row],[Sharpe Ratio]]-AVERAGE(Table2[Sharpe Ratio]))/_xlfn.STDEV.P(Table2[Sharpe Ratio])</f>
        <v>1.1805449763095908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4.6165563784171297</v>
      </c>
      <c r="AS33">
        <f>_xlfn.RANK.AVG(Table2[[#This Row],[1Y Return vs Nifty Z-Score]],Table2[1Y Return vs Nifty Z-Score])</f>
        <v>76</v>
      </c>
      <c r="AT33">
        <f>_xlfn.RANK.AVG(Table2[[#This Row],[6M Return vs Nifty Z-Score]],Table2[6M Return vs Nifty Z-Score])</f>
        <v>45</v>
      </c>
      <c r="AU33">
        <f>_xlfn.RANK.AVG(Table2[[#This Row],[Sharpe Ratio Z-Score]],Table2[Sharpe Ratio Z-Score])</f>
        <v>85</v>
      </c>
      <c r="AV33">
        <f>(Table2[[#This Row],[Rank 1Y]]+Table2[[#This Row],[Rank 6M]]+Table2[[#This Row],[Rank Sharpe]])/3</f>
        <v>68.666666666666671</v>
      </c>
    </row>
    <row r="34" spans="1:48" x14ac:dyDescent="0.3">
      <c r="A34" t="s">
        <v>897</v>
      </c>
      <c r="B34" t="s">
        <v>898</v>
      </c>
      <c r="C34" t="s">
        <v>3135</v>
      </c>
      <c r="D34" t="s">
        <v>414</v>
      </c>
      <c r="E34">
        <v>16346.535959250001</v>
      </c>
      <c r="F34">
        <v>1294.9000000000001</v>
      </c>
      <c r="G34">
        <v>90.209367326828996</v>
      </c>
      <c r="H34">
        <f>(Table2[[#This Row],[1Y Return vs Nifty]]-AVERAGE(Table2[1Y Return vs Nifty]))/_xlfn.STDEV.P(Table2[1Y Return vs Nifty])</f>
        <v>1.5301495053760685</v>
      </c>
      <c r="I34">
        <v>14.507239656114701</v>
      </c>
      <c r="J34">
        <f>(Table2[[#This Row],[1M Return vs Nifty]]-AVERAGE(Table2[1M Return vs Nifty]))/_xlfn.STDEV.P(Table2[1M Return vs Nifty])</f>
        <v>1.7140843653649727</v>
      </c>
      <c r="K34">
        <v>128.079481210783</v>
      </c>
      <c r="L34">
        <f>(Table2[[#This Row],[6M Return vs Nifty]]-AVERAGE(Table2[6M Return vs Nifty]))/_xlfn.STDEV.P(Table2[6M Return vs Nifty])</f>
        <v>4.1176813682187055</v>
      </c>
      <c r="M34">
        <v>-4.1602484197397303</v>
      </c>
      <c r="N34">
        <f>(Table2[[#This Row],[1W Return vs Nifty]]-AVERAGE(Table2[1W Return vs Nifty]))/_xlfn.STDEV.P(Table2[1W Return vs Nifty])</f>
        <v>-0.20478585604000554</v>
      </c>
      <c r="O34">
        <v>1249.69</v>
      </c>
      <c r="P34">
        <v>1158.0916748485499</v>
      </c>
      <c r="Q34">
        <v>894.43475853673499</v>
      </c>
      <c r="R34">
        <v>58.188284967933903</v>
      </c>
      <c r="S34" s="1">
        <f>(Table2[[#This Row],[Close Price]]-Table2[[#This Row],[20D EMA]])/Table2[[#This Row],[20D EMA]]</f>
        <v>3.6176971889028506E-2</v>
      </c>
      <c r="T34" s="1">
        <f>(Table2[[#This Row],[Close Price]]-Table2[[#This Row],[50D EMA]])/Table2[[#This Row],[50D EMA]]</f>
        <v>0.11813255213093674</v>
      </c>
      <c r="U34" s="1">
        <f>(Table2[[#This Row],[Close Price]]-Table2[[#This Row],[200D EMA]])/Table2[[#This Row],[200D EMA]]</f>
        <v>0.44772996313159014</v>
      </c>
      <c r="V34">
        <v>0.80476012028198596</v>
      </c>
      <c r="W34">
        <v>1282.2</v>
      </c>
      <c r="X34">
        <v>1324.95</v>
      </c>
      <c r="Y34">
        <v>1282.2</v>
      </c>
      <c r="Z34">
        <v>1324.95</v>
      </c>
      <c r="AA34">
        <v>1190</v>
      </c>
      <c r="AB34">
        <v>1403.95</v>
      </c>
      <c r="AC34" s="1">
        <f>(Table2[[#This Row],[Close Price]]/Table2[[#This Row],[Day Low]])-1</f>
        <v>9.9048510372796716E-3</v>
      </c>
      <c r="AD34" s="1">
        <f>(Table2[[#This Row],[Day High]]/Table2[[#This Row],[Close Price]])-1</f>
        <v>2.3206425206579562E-2</v>
      </c>
      <c r="AE34" s="1">
        <f>(Table2[[#This Row],[Close Price]]/Table2[[#This Row],[Current Week Low]])-1</f>
        <v>9.9048510372796716E-3</v>
      </c>
      <c r="AF34" s="1">
        <f>(Table2[[#This Row],[Current Week High]]/Table2[[#This Row],[Close Price]])-1</f>
        <v>2.3206425206579562E-2</v>
      </c>
      <c r="AG34" s="1">
        <f>(Table2[[#This Row],[Close Price]]/Table2[[#This Row],[Current Month Low]])-1</f>
        <v>8.8151260504201856E-2</v>
      </c>
      <c r="AH34" s="1">
        <f>(Table2[[#This Row],[Current Month High]]/Table2[[#This Row],[Close Price]])-1</f>
        <v>8.4214997297088479E-2</v>
      </c>
      <c r="AI34">
        <v>8.4214997297088399</v>
      </c>
      <c r="AJ34">
        <v>187.75555555555499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0.33</v>
      </c>
      <c r="AM34" t="s">
        <v>3167</v>
      </c>
      <c r="AN34">
        <v>-2.0099999999999998</v>
      </c>
      <c r="AO34" t="s">
        <v>3166</v>
      </c>
      <c r="AP34">
        <v>0.1235264968177</v>
      </c>
      <c r="AQ34">
        <f>(Table2[[#This Row],[Sharpe Ratio]]-AVERAGE(Table2[Sharpe Ratio]))/_xlfn.STDEV.P(Table2[Sharpe Ratio])</f>
        <v>0.78830874902208481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7.9454381319418266</v>
      </c>
      <c r="AS34">
        <f>_xlfn.RANK.AVG(Table2[[#This Row],[1Y Return vs Nifty Z-Score]],Table2[1Y Return vs Nifty Z-Score])</f>
        <v>54</v>
      </c>
      <c r="AT34">
        <f>_xlfn.RANK.AVG(Table2[[#This Row],[6M Return vs Nifty Z-Score]],Table2[6M Return vs Nifty Z-Score])</f>
        <v>6</v>
      </c>
      <c r="AU34">
        <f>_xlfn.RANK.AVG(Table2[[#This Row],[Sharpe Ratio Z-Score]],Table2[Sharpe Ratio Z-Score])</f>
        <v>146</v>
      </c>
      <c r="AV34">
        <f>(Table2[[#This Row],[Rank 1Y]]+Table2[[#This Row],[Rank 6M]]+Table2[[#This Row],[Rank Sharpe]])/3</f>
        <v>68.666666666666671</v>
      </c>
    </row>
    <row r="35" spans="1:48" x14ac:dyDescent="0.3">
      <c r="A35" t="s">
        <v>216</v>
      </c>
      <c r="B35" t="s">
        <v>217</v>
      </c>
      <c r="C35" t="s">
        <v>3133</v>
      </c>
      <c r="D35" t="s">
        <v>218</v>
      </c>
      <c r="E35">
        <v>113597.008875735</v>
      </c>
      <c r="F35">
        <v>798.05</v>
      </c>
      <c r="G35">
        <v>66.410289558449904</v>
      </c>
      <c r="H35">
        <f>(Table2[[#This Row],[1Y Return vs Nifty]]-AVERAGE(Table2[1Y Return vs Nifty]))/_xlfn.STDEV.P(Table2[1Y Return vs Nifty])</f>
        <v>1.058649531263036</v>
      </c>
      <c r="I35">
        <v>18.550779267324899</v>
      </c>
      <c r="J35">
        <f>(Table2[[#This Row],[1M Return vs Nifty]]-AVERAGE(Table2[1M Return vs Nifty]))/_xlfn.STDEV.P(Table2[1M Return vs Nifty])</f>
        <v>2.1143605500805451</v>
      </c>
      <c r="K35">
        <v>31.824959181925401</v>
      </c>
      <c r="L35">
        <f>(Table2[[#This Row],[6M Return vs Nifty]]-AVERAGE(Table2[6M Return vs Nifty]))/_xlfn.STDEV.P(Table2[6M Return vs Nifty])</f>
        <v>0.94352028299868562</v>
      </c>
      <c r="M35">
        <v>4.9021307589891601</v>
      </c>
      <c r="N35">
        <f>(Table2[[#This Row],[1W Return vs Nifty]]-AVERAGE(Table2[1W Return vs Nifty]))/_xlfn.STDEV.P(Table2[1W Return vs Nifty])</f>
        <v>1.6769280718887896</v>
      </c>
      <c r="O35">
        <v>730.72</v>
      </c>
      <c r="P35">
        <v>700.95324035249905</v>
      </c>
      <c r="Q35">
        <v>617.65680656304096</v>
      </c>
      <c r="R35">
        <v>80.842986633416203</v>
      </c>
      <c r="S35" s="1">
        <f>(Table2[[#This Row],[Close Price]]-Table2[[#This Row],[20D EMA]])/Table2[[#This Row],[20D EMA]]</f>
        <v>9.2141996934530221E-2</v>
      </c>
      <c r="T35" s="1">
        <f>(Table2[[#This Row],[Close Price]]-Table2[[#This Row],[50D EMA]])/Table2[[#This Row],[50D EMA]]</f>
        <v>0.13852102259870056</v>
      </c>
      <c r="U35" s="1">
        <f>(Table2[[#This Row],[Close Price]]-Table2[[#This Row],[200D EMA]])/Table2[[#This Row],[200D EMA]]</f>
        <v>0.29206056101082928</v>
      </c>
      <c r="V35">
        <v>1.6426453271551</v>
      </c>
      <c r="W35">
        <v>792.5</v>
      </c>
      <c r="X35">
        <v>809.9</v>
      </c>
      <c r="Y35">
        <v>792.5</v>
      </c>
      <c r="Z35">
        <v>809.9</v>
      </c>
      <c r="AA35">
        <v>650.9</v>
      </c>
      <c r="AB35">
        <v>809.9</v>
      </c>
      <c r="AC35" s="1">
        <f>(Table2[[#This Row],[Close Price]]/Table2[[#This Row],[Day Low]])-1</f>
        <v>7.0031545741324752E-3</v>
      </c>
      <c r="AD35" s="1">
        <f>(Table2[[#This Row],[Day High]]/Table2[[#This Row],[Close Price]])-1</f>
        <v>1.4848693690871606E-2</v>
      </c>
      <c r="AE35" s="1">
        <f>(Table2[[#This Row],[Close Price]]/Table2[[#This Row],[Current Week Low]])-1</f>
        <v>7.0031545741324752E-3</v>
      </c>
      <c r="AF35" s="1">
        <f>(Table2[[#This Row],[Current Week High]]/Table2[[#This Row],[Close Price]])-1</f>
        <v>1.4848693690871606E-2</v>
      </c>
      <c r="AG35" s="1">
        <f>(Table2[[#This Row],[Close Price]]/Table2[[#This Row],[Current Month Low]])-1</f>
        <v>0.22607159317867564</v>
      </c>
      <c r="AH35" s="1">
        <f>(Table2[[#This Row],[Current Month High]]/Table2[[#This Row],[Close Price]])-1</f>
        <v>1.4848693690871606E-2</v>
      </c>
      <c r="AI35">
        <v>1.4848693690871599</v>
      </c>
      <c r="AJ35">
        <v>91.424802110817893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0.21</v>
      </c>
      <c r="AM35" t="s">
        <v>3167</v>
      </c>
      <c r="AN35">
        <v>19.47</v>
      </c>
      <c r="AO35" t="s">
        <v>3167</v>
      </c>
      <c r="AP35">
        <v>0.215346508850673</v>
      </c>
      <c r="AQ35">
        <f>(Table2[[#This Row],[Sharpe Ratio]]-AVERAGE(Table2[Sharpe Ratio]))/_xlfn.STDEV.P(Table2[Sharpe Ratio])</f>
        <v>1.8483357887827272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7.6417942250137827</v>
      </c>
      <c r="AS35">
        <f>_xlfn.RANK.AVG(Table2[[#This Row],[1Y Return vs Nifty Z-Score]],Table2[1Y Return vs Nifty Z-Score])</f>
        <v>88</v>
      </c>
      <c r="AT35">
        <f>_xlfn.RANK.AVG(Table2[[#This Row],[6M Return vs Nifty Z-Score]],Table2[6M Return vs Nifty Z-Score])</f>
        <v>104</v>
      </c>
      <c r="AU35">
        <f>_xlfn.RANK.AVG(Table2[[#This Row],[Sharpe Ratio Z-Score]],Table2[Sharpe Ratio Z-Score])</f>
        <v>19</v>
      </c>
      <c r="AV35">
        <f>(Table2[[#This Row],[Rank 1Y]]+Table2[[#This Row],[Rank 6M]]+Table2[[#This Row],[Rank Sharpe]])/3</f>
        <v>70.333333333333329</v>
      </c>
    </row>
    <row r="36" spans="1:48" hidden="1" x14ac:dyDescent="0.3">
      <c r="A36" t="s">
        <v>1064</v>
      </c>
      <c r="B36" t="s">
        <v>1065</v>
      </c>
      <c r="C36" t="s">
        <v>3123</v>
      </c>
      <c r="D36" t="s">
        <v>371</v>
      </c>
      <c r="E36">
        <v>12315.325658960001</v>
      </c>
      <c r="F36">
        <v>354.65</v>
      </c>
      <c r="G36">
        <v>46.5153696744703</v>
      </c>
      <c r="H36">
        <f>(Table2[[#This Row],[1Y Return vs Nifty]]-AVERAGE(Table2[1Y Return vs Nifty]))/_xlfn.STDEV.P(Table2[1Y Return vs Nifty])</f>
        <v>0.6644975266529799</v>
      </c>
      <c r="I36">
        <v>-1.8208796797440601</v>
      </c>
      <c r="J36">
        <f>(Table2[[#This Row],[1M Return vs Nifty]]-AVERAGE(Table2[1M Return vs Nifty]))/_xlfn.STDEV.P(Table2[1M Return vs Nifty])</f>
        <v>9.7738801884262913E-2</v>
      </c>
      <c r="K36">
        <v>66.109272249789399</v>
      </c>
      <c r="L36">
        <f>(Table2[[#This Row],[6M Return vs Nifty]]-AVERAGE(Table2[6M Return vs Nifty]))/_xlfn.STDEV.P(Table2[6M Return vs Nifty])</f>
        <v>2.0741054241402948</v>
      </c>
      <c r="M36">
        <v>-5.1197596388259603</v>
      </c>
      <c r="N36">
        <f>(Table2[[#This Row],[1W Return vs Nifty]]-AVERAGE(Table2[1W Return vs Nifty]))/_xlfn.STDEV.P(Table2[1W Return vs Nifty])</f>
        <v>-0.40401892600428219</v>
      </c>
      <c r="O36">
        <v>368.35</v>
      </c>
      <c r="P36">
        <v>374.82819558257597</v>
      </c>
      <c r="Q36">
        <v>304.98935633203502</v>
      </c>
      <c r="R36">
        <v>42.483794908271797</v>
      </c>
      <c r="S36" s="1">
        <f>(Table2[[#This Row],[Close Price]]-Table2[[#This Row],[20D EMA]])/Table2[[#This Row],[20D EMA]]</f>
        <v>-3.7192887199674347E-2</v>
      </c>
      <c r="T36" s="1">
        <f>(Table2[[#This Row],[Close Price]]-Table2[[#This Row],[50D EMA]])/Table2[[#This Row],[50D EMA]]</f>
        <v>-5.3833184964151577E-2</v>
      </c>
      <c r="U36" s="1">
        <f>(Table2[[#This Row],[Close Price]]-Table2[[#This Row],[200D EMA]])/Table2[[#This Row],[200D EMA]]</f>
        <v>0.1628274647522471</v>
      </c>
      <c r="V36">
        <v>0.592955841077763</v>
      </c>
      <c r="W36">
        <v>348.1</v>
      </c>
      <c r="X36">
        <v>356.5</v>
      </c>
      <c r="Y36">
        <v>348.1</v>
      </c>
      <c r="Z36">
        <v>356.5</v>
      </c>
      <c r="AA36">
        <v>332.2</v>
      </c>
      <c r="AB36">
        <v>406.85</v>
      </c>
      <c r="AC36" s="1">
        <f>(Table2[[#This Row],[Close Price]]/Table2[[#This Row],[Day Low]])-1</f>
        <v>1.8816432059752808E-2</v>
      </c>
      <c r="AD36" s="1">
        <f>(Table2[[#This Row],[Day High]]/Table2[[#This Row],[Close Price]])-1</f>
        <v>5.2164105456085075E-3</v>
      </c>
      <c r="AE36" s="1">
        <f>(Table2[[#This Row],[Close Price]]/Table2[[#This Row],[Current Week Low]])-1</f>
        <v>1.8816432059752808E-2</v>
      </c>
      <c r="AF36" s="1">
        <f>(Table2[[#This Row],[Current Week High]]/Table2[[#This Row],[Close Price]])-1</f>
        <v>5.2164105456085075E-3</v>
      </c>
      <c r="AG36" s="1">
        <f>(Table2[[#This Row],[Close Price]]/Table2[[#This Row],[Current Month Low]])-1</f>
        <v>6.7579771222155305E-2</v>
      </c>
      <c r="AH36" s="1">
        <f>(Table2[[#This Row],[Current Month High]]/Table2[[#This Row],[Close Price]])-1</f>
        <v>0.14718736782743558</v>
      </c>
      <c r="AI36">
        <v>26.307627238122102</v>
      </c>
      <c r="AJ36">
        <v>121.65624999999901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-0.01</v>
      </c>
      <c r="AM36" t="s">
        <v>3166</v>
      </c>
      <c r="AN36">
        <v>-6.98</v>
      </c>
      <c r="AO36" t="s">
        <v>3166</v>
      </c>
      <c r="AP36">
        <v>0.18021501169899301</v>
      </c>
      <c r="AQ36">
        <f>(Table2[[#This Row],[Sharpe Ratio]]-AVERAGE(Table2[Sharpe Ratio]))/_xlfn.STDEV.P(Table2[Sharpe Ratio])</f>
        <v>1.4427560452875772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136</v>
      </c>
      <c r="AT36">
        <f>_xlfn.RANK.AVG(Table2[[#This Row],[6M Return vs Nifty Z-Score]],Table2[6M Return vs Nifty Z-Score])</f>
        <v>30</v>
      </c>
      <c r="AU36">
        <f>_xlfn.RANK.AVG(Table2[[#This Row],[Sharpe Ratio Z-Score]],Table2[Sharpe Ratio Z-Score])</f>
        <v>53</v>
      </c>
      <c r="AV36">
        <f>(Table2[[#This Row],[Rank 1Y]]+Table2[[#This Row],[Rank 6M]]+Table2[[#This Row],[Rank Sharpe]])/3</f>
        <v>73</v>
      </c>
    </row>
    <row r="37" spans="1:48" x14ac:dyDescent="0.3">
      <c r="A37" t="s">
        <v>1395</v>
      </c>
      <c r="B37" t="s">
        <v>1396</v>
      </c>
      <c r="C37" t="s">
        <v>3125</v>
      </c>
      <c r="D37" t="s">
        <v>51</v>
      </c>
      <c r="E37">
        <v>7690.0307001000001</v>
      </c>
      <c r="F37">
        <v>1516.2</v>
      </c>
      <c r="G37">
        <v>146.41654812138501</v>
      </c>
      <c r="H37">
        <f>(Table2[[#This Row],[1Y Return vs Nifty]]-AVERAGE(Table2[1Y Return vs Nifty]))/_xlfn.STDEV.P(Table2[1Y Return vs Nifty])</f>
        <v>2.6437088015607069</v>
      </c>
      <c r="I37">
        <v>9.5216438258636895</v>
      </c>
      <c r="J37">
        <f>(Table2[[#This Row],[1M Return vs Nifty]]-AVERAGE(Table2[1M Return vs Nifty]))/_xlfn.STDEV.P(Table2[1M Return vs Nifty])</f>
        <v>1.220552591387996</v>
      </c>
      <c r="K37">
        <v>42.477514411376298</v>
      </c>
      <c r="L37">
        <f>(Table2[[#This Row],[6M Return vs Nifty]]-AVERAGE(Table2[6M Return vs Nifty]))/_xlfn.STDEV.P(Table2[6M Return vs Nifty])</f>
        <v>1.2948069088607181</v>
      </c>
      <c r="M37">
        <v>-0.57062847410011397</v>
      </c>
      <c r="N37">
        <f>(Table2[[#This Row],[1W Return vs Nifty]]-AVERAGE(Table2[1W Return vs Nifty]))/_xlfn.STDEV.P(Table2[1W Return vs Nifty])</f>
        <v>0.54056342966804316</v>
      </c>
      <c r="O37">
        <v>1435.87</v>
      </c>
      <c r="P37">
        <v>1400.6714717672801</v>
      </c>
      <c r="Q37">
        <v>1201.90901730115</v>
      </c>
      <c r="R37">
        <v>65.581206564165797</v>
      </c>
      <c r="S37" s="1">
        <f>(Table2[[#This Row],[Close Price]]-Table2[[#This Row],[20D EMA]])/Table2[[#This Row],[20D EMA]]</f>
        <v>5.5945176095329077E-2</v>
      </c>
      <c r="T37" s="1">
        <f>(Table2[[#This Row],[Close Price]]-Table2[[#This Row],[50D EMA]])/Table2[[#This Row],[50D EMA]]</f>
        <v>8.2480817637381632E-2</v>
      </c>
      <c r="U37" s="1">
        <f>(Table2[[#This Row],[Close Price]]-Table2[[#This Row],[200D EMA]])/Table2[[#This Row],[200D EMA]]</f>
        <v>0.26149315644921345</v>
      </c>
      <c r="V37">
        <v>1.0113309311027401</v>
      </c>
      <c r="W37">
        <v>1448.6</v>
      </c>
      <c r="X37">
        <v>1524.8</v>
      </c>
      <c r="Y37">
        <v>1448.6</v>
      </c>
      <c r="Z37">
        <v>1524.8</v>
      </c>
      <c r="AA37">
        <v>1354.5</v>
      </c>
      <c r="AB37">
        <v>1548.95</v>
      </c>
      <c r="AC37" s="1">
        <f>(Table2[[#This Row],[Close Price]]/Table2[[#This Row],[Day Low]])-1</f>
        <v>4.6665746237746886E-2</v>
      </c>
      <c r="AD37" s="1">
        <f>(Table2[[#This Row],[Day High]]/Table2[[#This Row],[Close Price]])-1</f>
        <v>5.6720749241523372E-3</v>
      </c>
      <c r="AE37" s="1">
        <f>(Table2[[#This Row],[Close Price]]/Table2[[#This Row],[Current Week Low]])-1</f>
        <v>4.6665746237746886E-2</v>
      </c>
      <c r="AF37" s="1">
        <f>(Table2[[#This Row],[Current Week High]]/Table2[[#This Row],[Close Price]])-1</f>
        <v>5.6720749241523372E-3</v>
      </c>
      <c r="AG37" s="1">
        <f>(Table2[[#This Row],[Close Price]]/Table2[[#This Row],[Current Month Low]])-1</f>
        <v>0.11937984496124043</v>
      </c>
      <c r="AH37" s="1">
        <f>(Table2[[#This Row],[Current Month High]]/Table2[[#This Row],[Close Price]])-1</f>
        <v>2.1600052763487643E-2</v>
      </c>
      <c r="AI37">
        <v>4.86743173723782</v>
      </c>
      <c r="AJ37">
        <v>172.28158390949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0.14000000000000001</v>
      </c>
      <c r="AM37" t="s">
        <v>3167</v>
      </c>
      <c r="AN37">
        <v>6.65</v>
      </c>
      <c r="AO37" t="s">
        <v>3167</v>
      </c>
      <c r="AP37">
        <v>0.13030899691756301</v>
      </c>
      <c r="AQ37">
        <f>(Table2[[#This Row],[Sharpe Ratio]]-AVERAGE(Table2[Sharpe Ratio]))/_xlfn.STDEV.P(Table2[Sharpe Ratio])</f>
        <v>0.86661012738012955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6.5662418588575937</v>
      </c>
      <c r="AS37">
        <f>_xlfn.RANK.AVG(Table2[[#This Row],[1Y Return vs Nifty Z-Score]],Table2[1Y Return vs Nifty Z-Score])</f>
        <v>21</v>
      </c>
      <c r="AT37">
        <f>_xlfn.RANK.AVG(Table2[[#This Row],[6M Return vs Nifty Z-Score]],Table2[6M Return vs Nifty Z-Score])</f>
        <v>69</v>
      </c>
      <c r="AU37">
        <f>_xlfn.RANK.AVG(Table2[[#This Row],[Sharpe Ratio Z-Score]],Table2[Sharpe Ratio Z-Score])</f>
        <v>135</v>
      </c>
      <c r="AV37">
        <f>(Table2[[#This Row],[Rank 1Y]]+Table2[[#This Row],[Rank 6M]]+Table2[[#This Row],[Rank Sharpe]])/3</f>
        <v>75</v>
      </c>
    </row>
    <row r="38" spans="1:48" x14ac:dyDescent="0.3">
      <c r="A38" t="s">
        <v>239</v>
      </c>
      <c r="B38" t="s">
        <v>240</v>
      </c>
      <c r="C38" t="s">
        <v>3120</v>
      </c>
      <c r="D38" t="s">
        <v>241</v>
      </c>
      <c r="E38">
        <v>103811.433737</v>
      </c>
      <c r="F38">
        <v>11958.25</v>
      </c>
      <c r="G38">
        <v>174.66737886732699</v>
      </c>
      <c r="H38">
        <f>(Table2[[#This Row],[1Y Return vs Nifty]]-AVERAGE(Table2[1Y Return vs Nifty]))/_xlfn.STDEV.P(Table2[1Y Return vs Nifty])</f>
        <v>3.2034055299390403</v>
      </c>
      <c r="I38">
        <v>9.7717965471569901</v>
      </c>
      <c r="J38">
        <f>(Table2[[#This Row],[1M Return vs Nifty]]-AVERAGE(Table2[1M Return vs Nifty]))/_xlfn.STDEV.P(Table2[1M Return vs Nifty])</f>
        <v>1.2453155927440116</v>
      </c>
      <c r="K38">
        <v>51.8867276041994</v>
      </c>
      <c r="L38">
        <f>(Table2[[#This Row],[6M Return vs Nifty]]-AVERAGE(Table2[6M Return vs Nifty]))/_xlfn.STDEV.P(Table2[6M Return vs Nifty])</f>
        <v>1.6050921581110735</v>
      </c>
      <c r="M38">
        <v>-5.8434769675499503</v>
      </c>
      <c r="N38">
        <f>(Table2[[#This Row],[1W Return vs Nifty]]-AVERAGE(Table2[1W Return vs Nifty]))/_xlfn.STDEV.P(Table2[1W Return vs Nifty])</f>
        <v>-0.55429171314828329</v>
      </c>
      <c r="O38">
        <v>11424.58</v>
      </c>
      <c r="P38">
        <v>11271.3367204482</v>
      </c>
      <c r="Q38">
        <v>9547.3535192054896</v>
      </c>
      <c r="R38">
        <v>66.072548065218797</v>
      </c>
      <c r="S38" s="1">
        <f>(Table2[[#This Row],[Close Price]]-Table2[[#This Row],[20D EMA]])/Table2[[#This Row],[20D EMA]]</f>
        <v>4.6712439319432315E-2</v>
      </c>
      <c r="T38" s="1">
        <f>(Table2[[#This Row],[Close Price]]-Table2[[#This Row],[50D EMA]])/Table2[[#This Row],[50D EMA]]</f>
        <v>6.0943373140970723E-2</v>
      </c>
      <c r="U38" s="1">
        <f>(Table2[[#This Row],[Close Price]]-Table2[[#This Row],[200D EMA]])/Table2[[#This Row],[200D EMA]]</f>
        <v>0.25251987118155234</v>
      </c>
      <c r="V38">
        <v>0.54090834423896195</v>
      </c>
      <c r="W38">
        <v>11630</v>
      </c>
      <c r="X38">
        <v>12022</v>
      </c>
      <c r="Y38">
        <v>11630</v>
      </c>
      <c r="Z38">
        <v>12022</v>
      </c>
      <c r="AA38">
        <v>10725.15</v>
      </c>
      <c r="AB38">
        <v>12141.95</v>
      </c>
      <c r="AC38" s="1">
        <f>(Table2[[#This Row],[Close Price]]/Table2[[#This Row],[Day Low]])-1</f>
        <v>2.8224419604471196E-2</v>
      </c>
      <c r="AD38" s="1">
        <f>(Table2[[#This Row],[Day High]]/Table2[[#This Row],[Close Price]])-1</f>
        <v>5.3310476031191989E-3</v>
      </c>
      <c r="AE38" s="1">
        <f>(Table2[[#This Row],[Close Price]]/Table2[[#This Row],[Current Week Low]])-1</f>
        <v>2.8224419604471196E-2</v>
      </c>
      <c r="AF38" s="1">
        <f>(Table2[[#This Row],[Current Week High]]/Table2[[#This Row],[Close Price]])-1</f>
        <v>5.3310476031191989E-3</v>
      </c>
      <c r="AG38" s="1">
        <f>(Table2[[#This Row],[Close Price]]/Table2[[#This Row],[Current Month Low]])-1</f>
        <v>0.11497275096385606</v>
      </c>
      <c r="AH38" s="1">
        <f>(Table2[[#This Row],[Current Month High]]/Table2[[#This Row],[Close Price]])-1</f>
        <v>1.5361779524595942E-2</v>
      </c>
      <c r="AI38">
        <v>5.5254740451152902</v>
      </c>
      <c r="AJ38">
        <v>202.147684921988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0.04</v>
      </c>
      <c r="AM38" t="s">
        <v>3167</v>
      </c>
      <c r="AN38">
        <v>9.32</v>
      </c>
      <c r="AO38" t="s">
        <v>3167</v>
      </c>
      <c r="AP38">
        <v>0.11481686359422701</v>
      </c>
      <c r="AQ38">
        <f>(Table2[[#This Row],[Sharpe Ratio]]-AVERAGE(Table2[Sharpe Ratio]))/_xlfn.STDEV.P(Table2[Sharpe Ratio])</f>
        <v>0.68775935331994076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6.1872809209657822</v>
      </c>
      <c r="AS38">
        <f>_xlfn.RANK.AVG(Table2[[#This Row],[1Y Return vs Nifty Z-Score]],Table2[1Y Return vs Nifty Z-Score])</f>
        <v>8</v>
      </c>
      <c r="AT38">
        <f>_xlfn.RANK.AVG(Table2[[#This Row],[6M Return vs Nifty Z-Score]],Table2[6M Return vs Nifty Z-Score])</f>
        <v>51</v>
      </c>
      <c r="AU38">
        <f>_xlfn.RANK.AVG(Table2[[#This Row],[Sharpe Ratio Z-Score]],Table2[Sharpe Ratio Z-Score])</f>
        <v>173</v>
      </c>
      <c r="AV38">
        <f>(Table2[[#This Row],[Rank 1Y]]+Table2[[#This Row],[Rank 6M]]+Table2[[#This Row],[Rank Sharpe]])/3</f>
        <v>77.333333333333329</v>
      </c>
    </row>
    <row r="39" spans="1:48" x14ac:dyDescent="0.3">
      <c r="A39" t="s">
        <v>583</v>
      </c>
      <c r="B39" t="s">
        <v>584</v>
      </c>
      <c r="C39" t="s">
        <v>3125</v>
      </c>
      <c r="D39" t="s">
        <v>51</v>
      </c>
      <c r="E39">
        <v>32938.159656839998</v>
      </c>
      <c r="F39">
        <v>1295.1500000000001</v>
      </c>
      <c r="G39">
        <v>77.072360009871502</v>
      </c>
      <c r="H39">
        <f>(Table2[[#This Row],[1Y Return vs Nifty]]-AVERAGE(Table2[1Y Return vs Nifty]))/_xlfn.STDEV.P(Table2[1Y Return vs Nifty])</f>
        <v>1.269883176144688</v>
      </c>
      <c r="I39">
        <v>1.95508957630887</v>
      </c>
      <c r="J39">
        <f>(Table2[[#This Row],[1M Return vs Nifty]]-AVERAGE(Table2[1M Return vs Nifty]))/_xlfn.STDEV.P(Table2[1M Return vs Nifty])</f>
        <v>0.47152778696701525</v>
      </c>
      <c r="K39">
        <v>98.579783365040299</v>
      </c>
      <c r="L39">
        <f>(Table2[[#This Row],[6M Return vs Nifty]]-AVERAGE(Table2[6M Return vs Nifty]))/_xlfn.STDEV.P(Table2[6M Return vs Nifty])</f>
        <v>3.1448772759638759</v>
      </c>
      <c r="M39">
        <v>-2.18218083271233</v>
      </c>
      <c r="N39">
        <f>(Table2[[#This Row],[1W Return vs Nifty]]-AVERAGE(Table2[1W Return vs Nifty]))/_xlfn.STDEV.P(Table2[1W Return vs Nifty])</f>
        <v>0.20594042846931704</v>
      </c>
      <c r="O39">
        <v>1273.51</v>
      </c>
      <c r="P39">
        <v>1218.2751913908601</v>
      </c>
      <c r="Q39">
        <v>955.40231199783705</v>
      </c>
      <c r="R39">
        <v>57.2929709934808</v>
      </c>
      <c r="S39" s="1">
        <f>(Table2[[#This Row],[Close Price]]-Table2[[#This Row],[20D EMA]])/Table2[[#This Row],[20D EMA]]</f>
        <v>1.6992406812667431E-2</v>
      </c>
      <c r="T39" s="1">
        <f>(Table2[[#This Row],[Close Price]]-Table2[[#This Row],[50D EMA]])/Table2[[#This Row],[50D EMA]]</f>
        <v>6.3101349475379917E-2</v>
      </c>
      <c r="U39" s="1">
        <f>(Table2[[#This Row],[Close Price]]-Table2[[#This Row],[200D EMA]])/Table2[[#This Row],[200D EMA]]</f>
        <v>0.35560693514726621</v>
      </c>
      <c r="V39">
        <v>0.73688547553399397</v>
      </c>
      <c r="W39">
        <v>1262.9000000000001</v>
      </c>
      <c r="X39">
        <v>1343.95</v>
      </c>
      <c r="Y39">
        <v>1262.9000000000001</v>
      </c>
      <c r="Z39">
        <v>1343.95</v>
      </c>
      <c r="AA39">
        <v>1198.25</v>
      </c>
      <c r="AB39">
        <v>1353.95</v>
      </c>
      <c r="AC39" s="1">
        <f>(Table2[[#This Row],[Close Price]]/Table2[[#This Row],[Day Low]])-1</f>
        <v>2.5536463694670886E-2</v>
      </c>
      <c r="AD39" s="1">
        <f>(Table2[[#This Row],[Day High]]/Table2[[#This Row],[Close Price]])-1</f>
        <v>3.767903331660416E-2</v>
      </c>
      <c r="AE39" s="1">
        <f>(Table2[[#This Row],[Close Price]]/Table2[[#This Row],[Current Week Low]])-1</f>
        <v>2.5536463694670886E-2</v>
      </c>
      <c r="AF39" s="1">
        <f>(Table2[[#This Row],[Current Week High]]/Table2[[#This Row],[Close Price]])-1</f>
        <v>3.767903331660416E-2</v>
      </c>
      <c r="AG39" s="1">
        <f>(Table2[[#This Row],[Close Price]]/Table2[[#This Row],[Current Month Low]])-1</f>
        <v>8.0867932401418763E-2</v>
      </c>
      <c r="AH39" s="1">
        <f>(Table2[[#This Row],[Current Month High]]/Table2[[#This Row],[Close Price]])-1</f>
        <v>4.540014670115422E-2</v>
      </c>
      <c r="AI39">
        <v>4.5400146701154203</v>
      </c>
      <c r="AJ39">
        <v>121.31749829118201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</v>
      </c>
      <c r="AM39" t="s">
        <v>3167</v>
      </c>
      <c r="AN39">
        <v>-3.02</v>
      </c>
      <c r="AO39" t="s">
        <v>3166</v>
      </c>
      <c r="AP39">
        <v>0.12027894219599</v>
      </c>
      <c r="AQ39">
        <f>(Table2[[#This Row],[Sharpe Ratio]]-AVERAGE(Table2[Sharpe Ratio]))/_xlfn.STDEV.P(Table2[Sharpe Ratio])</f>
        <v>0.75081696878929594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5.8430456363341925</v>
      </c>
      <c r="AS39">
        <f>_xlfn.RANK.AVG(Table2[[#This Row],[1Y Return vs Nifty Z-Score]],Table2[1Y Return vs Nifty Z-Score])</f>
        <v>71</v>
      </c>
      <c r="AT39">
        <f>_xlfn.RANK.AVG(Table2[[#This Row],[6M Return vs Nifty Z-Score]],Table2[6M Return vs Nifty Z-Score])</f>
        <v>11</v>
      </c>
      <c r="AU39">
        <f>_xlfn.RANK.AVG(Table2[[#This Row],[Sharpe Ratio Z-Score]],Table2[Sharpe Ratio Z-Score])</f>
        <v>157</v>
      </c>
      <c r="AV39">
        <f>(Table2[[#This Row],[Rank 1Y]]+Table2[[#This Row],[Rank 6M]]+Table2[[#This Row],[Rank Sharpe]])/3</f>
        <v>79.666666666666671</v>
      </c>
    </row>
    <row r="40" spans="1:48" hidden="1" x14ac:dyDescent="0.3">
      <c r="A40" t="s">
        <v>298</v>
      </c>
      <c r="B40" t="s">
        <v>299</v>
      </c>
      <c r="C40" t="s">
        <v>3130</v>
      </c>
      <c r="D40" t="s">
        <v>300</v>
      </c>
      <c r="E40">
        <v>87656.824329408002</v>
      </c>
      <c r="F40">
        <v>65.22</v>
      </c>
      <c r="G40">
        <v>45.079860168999303</v>
      </c>
      <c r="H40">
        <f>(Table2[[#This Row],[1Y Return vs Nifty]]-AVERAGE(Table2[1Y Return vs Nifty]))/_xlfn.STDEV.P(Table2[1Y Return vs Nifty])</f>
        <v>0.63605765594639818</v>
      </c>
      <c r="I40">
        <v>-7.3168943917853797</v>
      </c>
      <c r="J40">
        <f>(Table2[[#This Row],[1M Return vs Nifty]]-AVERAGE(Table2[1M Return vs Nifty]))/_xlfn.STDEV.P(Table2[1M Return vs Nifty])</f>
        <v>-0.44632011965506097</v>
      </c>
      <c r="K40">
        <v>38.782628722299698</v>
      </c>
      <c r="L40">
        <f>(Table2[[#This Row],[6M Return vs Nifty]]-AVERAGE(Table2[6M Return vs Nifty]))/_xlfn.STDEV.P(Table2[6M Return vs Nifty])</f>
        <v>1.1729615958157149</v>
      </c>
      <c r="M40">
        <v>6.63404994010941</v>
      </c>
      <c r="N40">
        <f>(Table2[[#This Row],[1W Return vs Nifty]]-AVERAGE(Table2[1W Return vs Nifty]))/_xlfn.STDEV.P(Table2[1W Return vs Nifty])</f>
        <v>2.0365440602387852</v>
      </c>
      <c r="O40">
        <v>64.72</v>
      </c>
      <c r="P40">
        <v>68.508365517800797</v>
      </c>
      <c r="Q40">
        <v>58.786912591895401</v>
      </c>
      <c r="R40">
        <v>52.384441622213302</v>
      </c>
      <c r="S40" s="1">
        <f>(Table2[[#This Row],[Close Price]]-Table2[[#This Row],[20D EMA]])/Table2[[#This Row],[20D EMA]]</f>
        <v>7.7255871446229914E-3</v>
      </c>
      <c r="T40" s="1">
        <f>(Table2[[#This Row],[Close Price]]-Table2[[#This Row],[50D EMA]])/Table2[[#This Row],[50D EMA]]</f>
        <v>-4.7999474121833627E-2</v>
      </c>
      <c r="U40" s="1">
        <f>(Table2[[#This Row],[Close Price]]-Table2[[#This Row],[200D EMA]])/Table2[[#This Row],[200D EMA]]</f>
        <v>0.10943060495052243</v>
      </c>
      <c r="V40">
        <v>1.6674091699026901</v>
      </c>
      <c r="W40">
        <v>63.71</v>
      </c>
      <c r="X40">
        <v>67.5</v>
      </c>
      <c r="Y40">
        <v>63.71</v>
      </c>
      <c r="Z40">
        <v>67.5</v>
      </c>
      <c r="AA40">
        <v>53.45</v>
      </c>
      <c r="AB40">
        <v>69.849999999999994</v>
      </c>
      <c r="AC40" s="1">
        <f>(Table2[[#This Row],[Close Price]]/Table2[[#This Row],[Day Low]])-1</f>
        <v>2.3701145816983127E-2</v>
      </c>
      <c r="AD40" s="1">
        <f>(Table2[[#This Row],[Day High]]/Table2[[#This Row],[Close Price]])-1</f>
        <v>3.4958601655933785E-2</v>
      </c>
      <c r="AE40" s="1">
        <f>(Table2[[#This Row],[Close Price]]/Table2[[#This Row],[Current Week Low]])-1</f>
        <v>2.3701145816983127E-2</v>
      </c>
      <c r="AF40" s="1">
        <f>(Table2[[#This Row],[Current Week High]]/Table2[[#This Row],[Close Price]])-1</f>
        <v>3.4958601655933785E-2</v>
      </c>
      <c r="AG40" s="1">
        <f>(Table2[[#This Row],[Close Price]]/Table2[[#This Row],[Current Month Low]])-1</f>
        <v>0.22020579981290922</v>
      </c>
      <c r="AH40" s="1">
        <f>(Table2[[#This Row],[Current Month High]]/Table2[[#This Row],[Close Price]])-1</f>
        <v>7.099049371358479E-2</v>
      </c>
      <c r="AI40">
        <v>31.9227230910763</v>
      </c>
      <c r="AJ40">
        <v>92.389380530973398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-7.0000000000000007E-2</v>
      </c>
      <c r="AM40" t="s">
        <v>3166</v>
      </c>
      <c r="AN40">
        <v>-4.66</v>
      </c>
      <c r="AO40" t="s">
        <v>3166</v>
      </c>
      <c r="AP40">
        <v>0.20173033372846599</v>
      </c>
      <c r="AQ40">
        <f>(Table2[[#This Row],[Sharpe Ratio]]-AVERAGE(Table2[Sharpe Ratio]))/_xlfn.STDEV.P(Table2[Sharpe Ratio])</f>
        <v>1.69114223709301</v>
      </c>
      <c r="AR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>
        <f>_xlfn.RANK.AVG(Table2[[#This Row],[1Y Return vs Nifty Z-Score]],Table2[1Y Return vs Nifty Z-Score])</f>
        <v>139</v>
      </c>
      <c r="AT40">
        <f>_xlfn.RANK.AVG(Table2[[#This Row],[6M Return vs Nifty Z-Score]],Table2[6M Return vs Nifty Z-Score])</f>
        <v>79</v>
      </c>
      <c r="AU40">
        <f>_xlfn.RANK.AVG(Table2[[#This Row],[Sharpe Ratio Z-Score]],Table2[Sharpe Ratio Z-Score])</f>
        <v>30</v>
      </c>
      <c r="AV40">
        <f>(Table2[[#This Row],[Rank 1Y]]+Table2[[#This Row],[Rank 6M]]+Table2[[#This Row],[Rank Sharpe]])/3</f>
        <v>82.666666666666671</v>
      </c>
    </row>
    <row r="41" spans="1:48" hidden="1" x14ac:dyDescent="0.3">
      <c r="A41" t="s">
        <v>1308</v>
      </c>
      <c r="B41" t="s">
        <v>1309</v>
      </c>
      <c r="C41" t="s">
        <v>3124</v>
      </c>
      <c r="D41" t="s">
        <v>46</v>
      </c>
      <c r="E41">
        <v>8667.5425507199998</v>
      </c>
      <c r="F41">
        <v>504.55</v>
      </c>
      <c r="G41">
        <v>63.233093033815898</v>
      </c>
      <c r="H41">
        <f>(Table2[[#This Row],[1Y Return vs Nifty]]-AVERAGE(Table2[1Y Return vs Nifty]))/_xlfn.STDEV.P(Table2[1Y Return vs Nifty])</f>
        <v>0.9957038955667088</v>
      </c>
      <c r="I41">
        <v>-11.0293660590053</v>
      </c>
      <c r="J41">
        <f>(Table2[[#This Row],[1M Return vs Nifty]]-AVERAGE(Table2[1M Return vs Nifty]))/_xlfn.STDEV.P(Table2[1M Return vs Nifty])</f>
        <v>-0.81382338107969654</v>
      </c>
      <c r="K41">
        <v>20.407738320326199</v>
      </c>
      <c r="L41">
        <f>(Table2[[#This Row],[6M Return vs Nifty]]-AVERAGE(Table2[6M Return vs Nifty]))/_xlfn.STDEV.P(Table2[6M Return vs Nifty])</f>
        <v>0.56701747153196402</v>
      </c>
      <c r="M41">
        <v>-9.2898412255402896</v>
      </c>
      <c r="N41">
        <f>(Table2[[#This Row],[1W Return vs Nifty]]-AVERAGE(Table2[1W Return vs Nifty]))/_xlfn.STDEV.P(Table2[1W Return vs Nifty])</f>
        <v>-1.2698953639200468</v>
      </c>
      <c r="O41">
        <v>529.39</v>
      </c>
      <c r="P41">
        <v>538.80057852943503</v>
      </c>
      <c r="Q41">
        <v>461.138836128761</v>
      </c>
      <c r="R41">
        <v>36.993059931545901</v>
      </c>
      <c r="S41" s="1">
        <f>(Table2[[#This Row],[Close Price]]-Table2[[#This Row],[20D EMA]])/Table2[[#This Row],[20D EMA]]</f>
        <v>-4.6921929012637142E-2</v>
      </c>
      <c r="T41" s="1">
        <f>(Table2[[#This Row],[Close Price]]-Table2[[#This Row],[50D EMA]])/Table2[[#This Row],[50D EMA]]</f>
        <v>-6.3568191821389966E-2</v>
      </c>
      <c r="U41" s="1">
        <f>(Table2[[#This Row],[Close Price]]-Table2[[#This Row],[200D EMA]])/Table2[[#This Row],[200D EMA]]</f>
        <v>9.4139032478100751E-2</v>
      </c>
      <c r="V41">
        <v>0.69160266309535701</v>
      </c>
      <c r="W41">
        <v>501</v>
      </c>
      <c r="X41">
        <v>508.9</v>
      </c>
      <c r="Y41">
        <v>501</v>
      </c>
      <c r="Z41">
        <v>508.9</v>
      </c>
      <c r="AA41">
        <v>480</v>
      </c>
      <c r="AB41">
        <v>574.1</v>
      </c>
      <c r="AC41" s="1">
        <f>(Table2[[#This Row],[Close Price]]/Table2[[#This Row],[Day Low]])-1</f>
        <v>7.085828343313505E-3</v>
      </c>
      <c r="AD41" s="1">
        <f>(Table2[[#This Row],[Day High]]/Table2[[#This Row],[Close Price]])-1</f>
        <v>8.6215439500545443E-3</v>
      </c>
      <c r="AE41" s="1">
        <f>(Table2[[#This Row],[Close Price]]/Table2[[#This Row],[Current Week Low]])-1</f>
        <v>7.085828343313505E-3</v>
      </c>
      <c r="AF41" s="1">
        <f>(Table2[[#This Row],[Current Week High]]/Table2[[#This Row],[Close Price]])-1</f>
        <v>8.6215439500545443E-3</v>
      </c>
      <c r="AG41" s="1">
        <f>(Table2[[#This Row],[Close Price]]/Table2[[#This Row],[Current Month Low]])-1</f>
        <v>5.1145833333333446E-2</v>
      </c>
      <c r="AH41" s="1">
        <f>(Table2[[#This Row],[Current Month High]]/Table2[[#This Row],[Close Price]])-1</f>
        <v>0.13784560499454956</v>
      </c>
      <c r="AI41">
        <v>37.607769299375597</v>
      </c>
      <c r="AJ41">
        <v>97.012885591565706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-0.01</v>
      </c>
      <c r="AM41" t="s">
        <v>3166</v>
      </c>
      <c r="AN41">
        <v>-9.25</v>
      </c>
      <c r="AO41" t="s">
        <v>3166</v>
      </c>
      <c r="AP41">
        <v>0.207906911477204</v>
      </c>
      <c r="AQ41">
        <f>(Table2[[#This Row],[Sharpe Ratio]]-AVERAGE(Table2[Sharpe Ratio]))/_xlfn.STDEV.P(Table2[Sharpe Ratio])</f>
        <v>1.7624484728675709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94</v>
      </c>
      <c r="AT41">
        <f>_xlfn.RANK.AVG(Table2[[#This Row],[6M Return vs Nifty Z-Score]],Table2[6M Return vs Nifty Z-Score])</f>
        <v>159</v>
      </c>
      <c r="AU41">
        <f>_xlfn.RANK.AVG(Table2[[#This Row],[Sharpe Ratio Z-Score]],Table2[Sharpe Ratio Z-Score])</f>
        <v>22</v>
      </c>
      <c r="AV41">
        <f>(Table2[[#This Row],[Rank 1Y]]+Table2[[#This Row],[Rank 6M]]+Table2[[#This Row],[Rank Sharpe]])/3</f>
        <v>91.666666666666671</v>
      </c>
    </row>
    <row r="42" spans="1:48" hidden="1" x14ac:dyDescent="0.3">
      <c r="A42" t="s">
        <v>284</v>
      </c>
      <c r="B42" t="s">
        <v>285</v>
      </c>
      <c r="C42" t="s">
        <v>3124</v>
      </c>
      <c r="D42" t="s">
        <v>139</v>
      </c>
      <c r="E42">
        <v>91344.730580999996</v>
      </c>
      <c r="F42">
        <v>438.1</v>
      </c>
      <c r="G42">
        <v>141.39119032181401</v>
      </c>
      <c r="H42">
        <f>(Table2[[#This Row],[1Y Return vs Nifty]]-AVERAGE(Table2[1Y Return vs Nifty]))/_xlfn.STDEV.P(Table2[1Y Return vs Nifty])</f>
        <v>2.5441479658230022</v>
      </c>
      <c r="I42">
        <v>-5.3166964249306901</v>
      </c>
      <c r="J42">
        <f>(Table2[[#This Row],[1M Return vs Nifty]]-AVERAGE(Table2[1M Return vs Nifty]))/_xlfn.STDEV.P(Table2[1M Return vs Nifty])</f>
        <v>-0.24831745668403624</v>
      </c>
      <c r="K42">
        <v>10.697489875793799</v>
      </c>
      <c r="L42">
        <f>(Table2[[#This Row],[6M Return vs Nifty]]-AVERAGE(Table2[6M Return vs Nifty]))/_xlfn.STDEV.P(Table2[6M Return vs Nifty])</f>
        <v>0.24680505874565967</v>
      </c>
      <c r="M42">
        <v>-3.8898970147095699</v>
      </c>
      <c r="N42">
        <f>(Table2[[#This Row],[1W Return vs Nifty]]-AVERAGE(Table2[1W Return vs Nifty]))/_xlfn.STDEV.P(Table2[1W Return vs Nifty])</f>
        <v>-0.14865004509596089</v>
      </c>
      <c r="O42">
        <v>442.23</v>
      </c>
      <c r="P42">
        <v>469.50076674792098</v>
      </c>
      <c r="Q42">
        <v>416.19848356969197</v>
      </c>
      <c r="R42">
        <v>51.477872539788002</v>
      </c>
      <c r="S42" s="1">
        <f>(Table2[[#This Row],[Close Price]]-Table2[[#This Row],[20D EMA]])/Table2[[#This Row],[20D EMA]]</f>
        <v>-9.3390317255726552E-3</v>
      </c>
      <c r="T42" s="1">
        <f>(Table2[[#This Row],[Close Price]]-Table2[[#This Row],[50D EMA]])/Table2[[#This Row],[50D EMA]]</f>
        <v>-6.6881183103115777E-2</v>
      </c>
      <c r="U42" s="1">
        <f>(Table2[[#This Row],[Close Price]]-Table2[[#This Row],[200D EMA]])/Table2[[#This Row],[200D EMA]]</f>
        <v>5.2622768450430131E-2</v>
      </c>
      <c r="V42">
        <v>0.52735320209113701</v>
      </c>
      <c r="W42">
        <v>434</v>
      </c>
      <c r="X42">
        <v>462.9</v>
      </c>
      <c r="Y42">
        <v>434</v>
      </c>
      <c r="Z42">
        <v>462.9</v>
      </c>
      <c r="AA42">
        <v>409.5</v>
      </c>
      <c r="AB42">
        <v>486.7</v>
      </c>
      <c r="AC42" s="1">
        <f>(Table2[[#This Row],[Close Price]]/Table2[[#This Row],[Day Low]])-1</f>
        <v>9.4470046082950621E-3</v>
      </c>
      <c r="AD42" s="1">
        <f>(Table2[[#This Row],[Day High]]/Table2[[#This Row],[Close Price]])-1</f>
        <v>5.6608080346952638E-2</v>
      </c>
      <c r="AE42" s="1">
        <f>(Table2[[#This Row],[Close Price]]/Table2[[#This Row],[Current Week Low]])-1</f>
        <v>9.4470046082950621E-3</v>
      </c>
      <c r="AF42" s="1">
        <f>(Table2[[#This Row],[Current Week High]]/Table2[[#This Row],[Close Price]])-1</f>
        <v>5.6608080346952638E-2</v>
      </c>
      <c r="AG42" s="1">
        <f>(Table2[[#This Row],[Close Price]]/Table2[[#This Row],[Current Month Low]])-1</f>
        <v>6.9841269841269815E-2</v>
      </c>
      <c r="AH42" s="1">
        <f>(Table2[[#This Row],[Current Month High]]/Table2[[#This Row],[Close Price]])-1</f>
        <v>0.11093357680894766</v>
      </c>
      <c r="AI42">
        <v>47.6831773567678</v>
      </c>
      <c r="AJ42">
        <v>170.26526835286799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-0.21</v>
      </c>
      <c r="AM42" t="s">
        <v>3166</v>
      </c>
      <c r="AN42">
        <v>-2.84</v>
      </c>
      <c r="AO42" t="s">
        <v>3166</v>
      </c>
      <c r="AP42">
        <v>0.201783322905325</v>
      </c>
      <c r="AQ42">
        <f>(Table2[[#This Row],[Sharpe Ratio]]-AVERAGE(Table2[Sharpe Ratio]))/_xlfn.STDEV.P(Table2[Sharpe Ratio])</f>
        <v>1.6917539769418899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25</v>
      </c>
      <c r="AT42">
        <f>_xlfn.RANK.AVG(Table2[[#This Row],[6M Return vs Nifty Z-Score]],Table2[6M Return vs Nifty Z-Score])</f>
        <v>228</v>
      </c>
      <c r="AU42">
        <f>_xlfn.RANK.AVG(Table2[[#This Row],[Sharpe Ratio Z-Score]],Table2[Sharpe Ratio Z-Score])</f>
        <v>29</v>
      </c>
      <c r="AV42">
        <f>(Table2[[#This Row],[Rank 1Y]]+Table2[[#This Row],[Rank 6M]]+Table2[[#This Row],[Rank Sharpe]])/3</f>
        <v>94</v>
      </c>
    </row>
    <row r="43" spans="1:48" x14ac:dyDescent="0.3">
      <c r="A43" t="s">
        <v>288</v>
      </c>
      <c r="B43" t="s">
        <v>289</v>
      </c>
      <c r="C43" t="s">
        <v>3120</v>
      </c>
      <c r="D43" t="s">
        <v>241</v>
      </c>
      <c r="E43">
        <v>90687.85478491</v>
      </c>
      <c r="F43">
        <v>5917.7</v>
      </c>
      <c r="G43">
        <v>64.930076485491398</v>
      </c>
      <c r="H43">
        <f>(Table2[[#This Row],[1Y Return vs Nifty]]-AVERAGE(Table2[1Y Return vs Nifty]))/_xlfn.STDEV.P(Table2[1Y Return vs Nifty])</f>
        <v>1.0293240072921446</v>
      </c>
      <c r="I43">
        <v>1.04805191646023</v>
      </c>
      <c r="J43">
        <f>(Table2[[#This Row],[1M Return vs Nifty]]-AVERAGE(Table2[1M Return vs Nifty]))/_xlfn.STDEV.P(Table2[1M Return vs Nifty])</f>
        <v>0.38173873856224577</v>
      </c>
      <c r="K43">
        <v>52.857601646921303</v>
      </c>
      <c r="L43">
        <f>(Table2[[#This Row],[6M Return vs Nifty]]-AVERAGE(Table2[6M Return vs Nifty]))/_xlfn.STDEV.P(Table2[6M Return vs Nifty])</f>
        <v>1.6371084264390612</v>
      </c>
      <c r="M43">
        <v>-1.95873408447033</v>
      </c>
      <c r="N43">
        <f>(Table2[[#This Row],[1W Return vs Nifty]]-AVERAGE(Table2[1W Return vs Nifty]))/_xlfn.STDEV.P(Table2[1W Return vs Nifty])</f>
        <v>0.25233694863526596</v>
      </c>
      <c r="O43">
        <v>5655.69</v>
      </c>
      <c r="P43">
        <v>5465.649613048</v>
      </c>
      <c r="Q43">
        <v>4632.4240425670496</v>
      </c>
      <c r="R43">
        <v>72.740190431422505</v>
      </c>
      <c r="S43" s="1">
        <f>(Table2[[#This Row],[Close Price]]-Table2[[#This Row],[20D EMA]])/Table2[[#This Row],[20D EMA]]</f>
        <v>4.6326796553559375E-2</v>
      </c>
      <c r="T43" s="1">
        <f>(Table2[[#This Row],[Close Price]]-Table2[[#This Row],[50D EMA]])/Table2[[#This Row],[50D EMA]]</f>
        <v>8.270753139257811E-2</v>
      </c>
      <c r="U43" s="1">
        <f>(Table2[[#This Row],[Close Price]]-Table2[[#This Row],[200D EMA]])/Table2[[#This Row],[200D EMA]]</f>
        <v>0.27745213858287393</v>
      </c>
      <c r="V43">
        <v>0.95099184011920701</v>
      </c>
      <c r="W43">
        <v>5805.45</v>
      </c>
      <c r="X43">
        <v>5947</v>
      </c>
      <c r="Y43">
        <v>5805.45</v>
      </c>
      <c r="Z43">
        <v>5947</v>
      </c>
      <c r="AA43">
        <v>5298</v>
      </c>
      <c r="AB43">
        <v>5947</v>
      </c>
      <c r="AC43" s="1">
        <f>(Table2[[#This Row],[Close Price]]/Table2[[#This Row],[Day Low]])-1</f>
        <v>1.9335279780206438E-2</v>
      </c>
      <c r="AD43" s="1">
        <f>(Table2[[#This Row],[Day High]]/Table2[[#This Row],[Close Price]])-1</f>
        <v>4.9512479510620544E-3</v>
      </c>
      <c r="AE43" s="1">
        <f>(Table2[[#This Row],[Close Price]]/Table2[[#This Row],[Current Week Low]])-1</f>
        <v>1.9335279780206438E-2</v>
      </c>
      <c r="AF43" s="1">
        <f>(Table2[[#This Row],[Current Week High]]/Table2[[#This Row],[Close Price]])-1</f>
        <v>4.9512479510620544E-3</v>
      </c>
      <c r="AG43" s="1">
        <f>(Table2[[#This Row],[Close Price]]/Table2[[#This Row],[Current Month Low]])-1</f>
        <v>0.11696866742166856</v>
      </c>
      <c r="AH43" s="1">
        <f>(Table2[[#This Row],[Current Month High]]/Table2[[#This Row],[Close Price]])-1</f>
        <v>4.9512479510620544E-3</v>
      </c>
      <c r="AI43">
        <v>0.495124795106205</v>
      </c>
      <c r="AJ43">
        <v>88.738279007463106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</v>
      </c>
      <c r="AM43" t="s">
        <v>3167</v>
      </c>
      <c r="AN43">
        <v>9.18</v>
      </c>
      <c r="AO43" t="s">
        <v>3167</v>
      </c>
      <c r="AP43">
        <v>0.124748517177106</v>
      </c>
      <c r="AQ43">
        <f>(Table2[[#This Row],[Sharpe Ratio]]-AVERAGE(Table2[Sharpe Ratio]))/_xlfn.STDEV.P(Table2[Sharpe Ratio])</f>
        <v>0.80241650827224908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4.1029246292009667</v>
      </c>
      <c r="AS43">
        <f>_xlfn.RANK.AVG(Table2[[#This Row],[1Y Return vs Nifty Z-Score]],Table2[1Y Return vs Nifty Z-Score])</f>
        <v>92</v>
      </c>
      <c r="AT43">
        <f>_xlfn.RANK.AVG(Table2[[#This Row],[6M Return vs Nifty Z-Score]],Table2[6M Return vs Nifty Z-Score])</f>
        <v>50</v>
      </c>
      <c r="AU43">
        <f>_xlfn.RANK.AVG(Table2[[#This Row],[Sharpe Ratio Z-Score]],Table2[Sharpe Ratio Z-Score])</f>
        <v>145</v>
      </c>
      <c r="AV43">
        <f>(Table2[[#This Row],[Rank 1Y]]+Table2[[#This Row],[Rank 6M]]+Table2[[#This Row],[Rank Sharpe]])/3</f>
        <v>95.666666666666671</v>
      </c>
    </row>
    <row r="44" spans="1:48" x14ac:dyDescent="0.3">
      <c r="A44" t="s">
        <v>492</v>
      </c>
      <c r="B44" t="s">
        <v>493</v>
      </c>
      <c r="C44" t="s">
        <v>3121</v>
      </c>
      <c r="D44" t="s">
        <v>494</v>
      </c>
      <c r="E44">
        <v>42371.776557824996</v>
      </c>
      <c r="F44">
        <v>1092.6500000000001</v>
      </c>
      <c r="G44">
        <v>78.526125328083097</v>
      </c>
      <c r="H44">
        <f>(Table2[[#This Row],[1Y Return vs Nifty]]-AVERAGE(Table2[1Y Return vs Nifty]))/_xlfn.STDEV.P(Table2[1Y Return vs Nifty])</f>
        <v>1.2986847253716889</v>
      </c>
      <c r="I44">
        <v>4.0622996848078703</v>
      </c>
      <c r="J44">
        <f>(Table2[[#This Row],[1M Return vs Nifty]]-AVERAGE(Table2[1M Return vs Nifty]))/_xlfn.STDEV.P(Table2[1M Return vs Nifty])</f>
        <v>0.68012374588520319</v>
      </c>
      <c r="K44">
        <v>27.497288394063499</v>
      </c>
      <c r="L44">
        <f>(Table2[[#This Row],[6M Return vs Nifty]]-AVERAGE(Table2[6M Return vs Nifty]))/_xlfn.STDEV.P(Table2[6M Return vs Nifty])</f>
        <v>0.80080777542053394</v>
      </c>
      <c r="M44">
        <v>0.76195983243131205</v>
      </c>
      <c r="N44">
        <f>(Table2[[#This Row],[1W Return vs Nifty]]-AVERAGE(Table2[1W Return vs Nifty]))/_xlfn.STDEV.P(Table2[1W Return vs Nifty])</f>
        <v>0.81726228844907078</v>
      </c>
      <c r="O44">
        <v>1058.17</v>
      </c>
      <c r="P44">
        <v>1050.07572299053</v>
      </c>
      <c r="Q44">
        <v>916.66587854349405</v>
      </c>
      <c r="R44">
        <v>63.977272556151</v>
      </c>
      <c r="S44" s="1">
        <f>(Table2[[#This Row],[Close Price]]-Table2[[#This Row],[20D EMA]])/Table2[[#This Row],[20D EMA]]</f>
        <v>3.2584556356729084E-2</v>
      </c>
      <c r="T44" s="1">
        <f>(Table2[[#This Row],[Close Price]]-Table2[[#This Row],[50D EMA]])/Table2[[#This Row],[50D EMA]]</f>
        <v>4.0544006567661599E-2</v>
      </c>
      <c r="U44" s="1">
        <f>(Table2[[#This Row],[Close Price]]-Table2[[#This Row],[200D EMA]])/Table2[[#This Row],[200D EMA]]</f>
        <v>0.19198284301378185</v>
      </c>
      <c r="V44">
        <v>0.73342049323604896</v>
      </c>
      <c r="W44">
        <v>1076.5</v>
      </c>
      <c r="X44">
        <v>1115.6500000000001</v>
      </c>
      <c r="Y44">
        <v>1076.5</v>
      </c>
      <c r="Z44">
        <v>1115.6500000000001</v>
      </c>
      <c r="AA44">
        <v>1001.05</v>
      </c>
      <c r="AB44">
        <v>1115.6500000000001</v>
      </c>
      <c r="AC44" s="1">
        <f>(Table2[[#This Row],[Close Price]]/Table2[[#This Row],[Day Low]])-1</f>
        <v>1.5002322340919694E-2</v>
      </c>
      <c r="AD44" s="1">
        <f>(Table2[[#This Row],[Day High]]/Table2[[#This Row],[Close Price]])-1</f>
        <v>2.1049741454262527E-2</v>
      </c>
      <c r="AE44" s="1">
        <f>(Table2[[#This Row],[Close Price]]/Table2[[#This Row],[Current Week Low]])-1</f>
        <v>1.5002322340919694E-2</v>
      </c>
      <c r="AF44" s="1">
        <f>(Table2[[#This Row],[Current Week High]]/Table2[[#This Row],[Close Price]])-1</f>
        <v>2.1049741454262527E-2</v>
      </c>
      <c r="AG44" s="1">
        <f>(Table2[[#This Row],[Close Price]]/Table2[[#This Row],[Current Month Low]])-1</f>
        <v>9.150392088307302E-2</v>
      </c>
      <c r="AH44" s="1">
        <f>(Table2[[#This Row],[Current Month High]]/Table2[[#This Row],[Close Price]])-1</f>
        <v>2.1049741454262527E-2</v>
      </c>
      <c r="AI44">
        <v>11.1975472475174</v>
      </c>
      <c r="AJ44">
        <v>102.530120481927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-0.01</v>
      </c>
      <c r="AM44" t="s">
        <v>3166</v>
      </c>
      <c r="AN44">
        <v>5.42</v>
      </c>
      <c r="AO44" t="s">
        <v>3167</v>
      </c>
      <c r="AP44">
        <v>0.14933057400310901</v>
      </c>
      <c r="AQ44">
        <f>(Table2[[#This Row],[Sharpe Ratio]]-AVERAGE(Table2[Sharpe Ratio]))/_xlfn.STDEV.P(Table2[Sharpe Ratio])</f>
        <v>1.0862069843521089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4.6830855194786061</v>
      </c>
      <c r="AS44">
        <f>_xlfn.RANK.AVG(Table2[[#This Row],[1Y Return vs Nifty Z-Score]],Table2[1Y Return vs Nifty Z-Score])</f>
        <v>68</v>
      </c>
      <c r="AT44">
        <f>_xlfn.RANK.AVG(Table2[[#This Row],[6M Return vs Nifty Z-Score]],Table2[6M Return vs Nifty Z-Score])</f>
        <v>121</v>
      </c>
      <c r="AU44">
        <f>_xlfn.RANK.AVG(Table2[[#This Row],[Sharpe Ratio Z-Score]],Table2[Sharpe Ratio Z-Score])</f>
        <v>106</v>
      </c>
      <c r="AV44">
        <f>(Table2[[#This Row],[Rank 1Y]]+Table2[[#This Row],[Rank 6M]]+Table2[[#This Row],[Rank Sharpe]])/3</f>
        <v>98.333333333333329</v>
      </c>
    </row>
    <row r="45" spans="1:48" x14ac:dyDescent="0.3">
      <c r="A45" t="s">
        <v>612</v>
      </c>
      <c r="B45" t="s">
        <v>613</v>
      </c>
      <c r="C45" t="s">
        <v>3125</v>
      </c>
      <c r="D45" t="s">
        <v>614</v>
      </c>
      <c r="E45">
        <v>30421.526043024998</v>
      </c>
      <c r="F45">
        <v>3002.35</v>
      </c>
      <c r="G45">
        <v>78.473938331714393</v>
      </c>
      <c r="H45">
        <f>(Table2[[#This Row],[1Y Return vs Nifty]]-AVERAGE(Table2[1Y Return vs Nifty]))/_xlfn.STDEV.P(Table2[1Y Return vs Nifty])</f>
        <v>1.2976508127269908</v>
      </c>
      <c r="I45">
        <v>-0.25509735104695402</v>
      </c>
      <c r="J45">
        <f>(Table2[[#This Row],[1M Return vs Nifty]]-AVERAGE(Table2[1M Return vs Nifty]))/_xlfn.STDEV.P(Table2[1M Return vs Nifty])</f>
        <v>0.25273799489040311</v>
      </c>
      <c r="K45">
        <v>60.563552916956198</v>
      </c>
      <c r="L45">
        <f>(Table2[[#This Row],[6M Return vs Nifty]]-AVERAGE(Table2[6M Return vs Nifty]))/_xlfn.STDEV.P(Table2[6M Return vs Nifty])</f>
        <v>1.8912256370425624</v>
      </c>
      <c r="M45">
        <v>-8.1646319100154106</v>
      </c>
      <c r="N45">
        <f>(Table2[[#This Row],[1W Return vs Nifty]]-AVERAGE(Table2[1W Return vs Nifty]))/_xlfn.STDEV.P(Table2[1W Return vs Nifty])</f>
        <v>-1.0362567135060203</v>
      </c>
      <c r="O45">
        <v>2692.06</v>
      </c>
      <c r="P45">
        <v>2559.9875181692801</v>
      </c>
      <c r="Q45">
        <v>2094.9213908971201</v>
      </c>
      <c r="R45">
        <v>72.675620241564005</v>
      </c>
      <c r="S45" s="1">
        <f>(Table2[[#This Row],[Close Price]]-Table2[[#This Row],[20D EMA]])/Table2[[#This Row],[20D EMA]]</f>
        <v>0.11526117545671344</v>
      </c>
      <c r="T45" s="1">
        <f>(Table2[[#This Row],[Close Price]]-Table2[[#This Row],[50D EMA]])/Table2[[#This Row],[50D EMA]]</f>
        <v>0.17279868698229664</v>
      </c>
      <c r="U45" s="1">
        <f>(Table2[[#This Row],[Close Price]]-Table2[[#This Row],[200D EMA]])/Table2[[#This Row],[200D EMA]]</f>
        <v>0.43315640054364357</v>
      </c>
      <c r="V45">
        <v>1.5397220054915399</v>
      </c>
      <c r="W45">
        <v>2596.0500000000002</v>
      </c>
      <c r="X45">
        <v>3095</v>
      </c>
      <c r="Y45">
        <v>2596.0500000000002</v>
      </c>
      <c r="Z45">
        <v>3095</v>
      </c>
      <c r="AA45">
        <v>2504</v>
      </c>
      <c r="AB45">
        <v>3357.8</v>
      </c>
      <c r="AC45" s="1">
        <f>(Table2[[#This Row],[Close Price]]/Table2[[#This Row],[Day Low]])-1</f>
        <v>0.15650700102078141</v>
      </c>
      <c r="AD45" s="1">
        <f>(Table2[[#This Row],[Day High]]/Table2[[#This Row],[Close Price]])-1</f>
        <v>3.0859160324412604E-2</v>
      </c>
      <c r="AE45" s="1">
        <f>(Table2[[#This Row],[Close Price]]/Table2[[#This Row],[Current Week Low]])-1</f>
        <v>0.15650700102078141</v>
      </c>
      <c r="AF45" s="1">
        <f>(Table2[[#This Row],[Current Week High]]/Table2[[#This Row],[Close Price]])-1</f>
        <v>3.0859160324412604E-2</v>
      </c>
      <c r="AG45" s="1">
        <f>(Table2[[#This Row],[Close Price]]/Table2[[#This Row],[Current Month Low]])-1</f>
        <v>0.19902156549520766</v>
      </c>
      <c r="AH45" s="1">
        <f>(Table2[[#This Row],[Current Month High]]/Table2[[#This Row],[Close Price]])-1</f>
        <v>0.118390594034673</v>
      </c>
      <c r="AI45">
        <v>11.839059403467299</v>
      </c>
      <c r="AJ45">
        <v>120.598824393828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0.25</v>
      </c>
      <c r="AM45" t="s">
        <v>3167</v>
      </c>
      <c r="AN45">
        <v>6.64</v>
      </c>
      <c r="AO45" t="s">
        <v>3167</v>
      </c>
      <c r="AP45">
        <v>0.10821541586634401</v>
      </c>
      <c r="AQ45">
        <f>(Table2[[#This Row],[Sharpe Ratio]]-AVERAGE(Table2[Sharpe Ratio]))/_xlfn.STDEV.P(Table2[Sharpe Ratio])</f>
        <v>0.61154815558442399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3.0169058867383596</v>
      </c>
      <c r="AS45">
        <f>_xlfn.RANK.AVG(Table2[[#This Row],[1Y Return vs Nifty Z-Score]],Table2[1Y Return vs Nifty Z-Score])</f>
        <v>69</v>
      </c>
      <c r="AT45">
        <f>_xlfn.RANK.AVG(Table2[[#This Row],[6M Return vs Nifty Z-Score]],Table2[6M Return vs Nifty Z-Score])</f>
        <v>37</v>
      </c>
      <c r="AU45">
        <f>_xlfn.RANK.AVG(Table2[[#This Row],[Sharpe Ratio Z-Score]],Table2[Sharpe Ratio Z-Score])</f>
        <v>194</v>
      </c>
      <c r="AV45">
        <f>(Table2[[#This Row],[Rank 1Y]]+Table2[[#This Row],[Rank 6M]]+Table2[[#This Row],[Rank Sharpe]])/3</f>
        <v>100</v>
      </c>
    </row>
    <row r="46" spans="1:48" hidden="1" x14ac:dyDescent="0.3">
      <c r="A46" t="s">
        <v>497</v>
      </c>
      <c r="B46" t="s">
        <v>498</v>
      </c>
      <c r="C46" t="s">
        <v>3125</v>
      </c>
      <c r="D46" t="s">
        <v>51</v>
      </c>
      <c r="E46">
        <v>42057.322770240004</v>
      </c>
      <c r="F46">
        <v>1490.4</v>
      </c>
      <c r="G46">
        <v>69.359449718939402</v>
      </c>
      <c r="H46">
        <f>(Table2[[#This Row],[1Y Return vs Nifty]]-AVERAGE(Table2[1Y Return vs Nifty]))/_xlfn.STDEV.P(Table2[1Y Return vs Nifty])</f>
        <v>1.1170773809830585</v>
      </c>
      <c r="I46">
        <v>-12.181874324532901</v>
      </c>
      <c r="J46">
        <f>(Table2[[#This Row],[1M Return vs Nifty]]-AVERAGE(Table2[1M Return vs Nifty]))/_xlfn.STDEV.P(Table2[1M Return vs Nifty])</f>
        <v>-0.92791194103830188</v>
      </c>
      <c r="K46">
        <v>27.627401578122999</v>
      </c>
      <c r="L46">
        <f>(Table2[[#This Row],[6M Return vs Nifty]]-AVERAGE(Table2[6M Return vs Nifty]))/_xlfn.STDEV.P(Table2[6M Return vs Nifty])</f>
        <v>0.80509848506004478</v>
      </c>
      <c r="M46">
        <v>-7.9779113670482102</v>
      </c>
      <c r="N46">
        <f>(Table2[[#This Row],[1W Return vs Nifty]]-AVERAGE(Table2[1W Return vs Nifty]))/_xlfn.STDEV.P(Table2[1W Return vs Nifty])</f>
        <v>-0.99748602874406478</v>
      </c>
      <c r="O46">
        <v>1588.59</v>
      </c>
      <c r="P46">
        <v>1625.43946544901</v>
      </c>
      <c r="Q46">
        <v>1369.2411618830999</v>
      </c>
      <c r="R46">
        <v>28.722036771513</v>
      </c>
      <c r="S46" s="1">
        <f>(Table2[[#This Row],[Close Price]]-Table2[[#This Row],[20D EMA]])/Table2[[#This Row],[20D EMA]]</f>
        <v>-6.1809529205144077E-2</v>
      </c>
      <c r="T46" s="1">
        <f>(Table2[[#This Row],[Close Price]]-Table2[[#This Row],[50D EMA]])/Table2[[#This Row],[50D EMA]]</f>
        <v>-8.3078741669230169E-2</v>
      </c>
      <c r="U46" s="1">
        <f>(Table2[[#This Row],[Close Price]]-Table2[[#This Row],[200D EMA]])/Table2[[#This Row],[200D EMA]]</f>
        <v>8.8486120261146647E-2</v>
      </c>
      <c r="V46">
        <v>0.85319990165555204</v>
      </c>
      <c r="W46">
        <v>1478.1</v>
      </c>
      <c r="X46">
        <v>1524</v>
      </c>
      <c r="Y46">
        <v>1478.1</v>
      </c>
      <c r="Z46">
        <v>1524</v>
      </c>
      <c r="AA46">
        <v>1451</v>
      </c>
      <c r="AB46">
        <v>1776.75</v>
      </c>
      <c r="AC46" s="1">
        <f>(Table2[[#This Row],[Close Price]]/Table2[[#This Row],[Day Low]])-1</f>
        <v>8.3214938096205504E-3</v>
      </c>
      <c r="AD46" s="1">
        <f>(Table2[[#This Row],[Day High]]/Table2[[#This Row],[Close Price]])-1</f>
        <v>2.2544283413848509E-2</v>
      </c>
      <c r="AE46" s="1">
        <f>(Table2[[#This Row],[Close Price]]/Table2[[#This Row],[Current Week Low]])-1</f>
        <v>8.3214938096205504E-3</v>
      </c>
      <c r="AF46" s="1">
        <f>(Table2[[#This Row],[Current Week High]]/Table2[[#This Row],[Close Price]])-1</f>
        <v>2.2544283413848509E-2</v>
      </c>
      <c r="AG46" s="1">
        <f>(Table2[[#This Row],[Close Price]]/Table2[[#This Row],[Current Month Low]])-1</f>
        <v>2.7153687112336344E-2</v>
      </c>
      <c r="AH46" s="1">
        <f>(Table2[[#This Row],[Current Month High]]/Table2[[#This Row],[Close Price]])-1</f>
        <v>0.19212962962962954</v>
      </c>
      <c r="AI46">
        <v>22.849570585077799</v>
      </c>
      <c r="AJ46">
        <v>94.9509483322433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-0.08</v>
      </c>
      <c r="AM46" t="s">
        <v>3166</v>
      </c>
      <c r="AN46">
        <v>-13.61</v>
      </c>
      <c r="AO46" t="s">
        <v>3166</v>
      </c>
      <c r="AP46">
        <v>0.149534980621265</v>
      </c>
      <c r="AQ46">
        <f>(Table2[[#This Row],[Sharpe Ratio]]-AVERAGE(Table2[Sharpe Ratio]))/_xlfn.STDEV.P(Table2[Sharpe Ratio])</f>
        <v>1.0885667808447685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83</v>
      </c>
      <c r="AT46">
        <f>_xlfn.RANK.AVG(Table2[[#This Row],[6M Return vs Nifty Z-Score]],Table2[6M Return vs Nifty Z-Score])</f>
        <v>120</v>
      </c>
      <c r="AU46">
        <f>_xlfn.RANK.AVG(Table2[[#This Row],[Sharpe Ratio Z-Score]],Table2[Sharpe Ratio Z-Score])</f>
        <v>105</v>
      </c>
      <c r="AV46">
        <f>(Table2[[#This Row],[Rank 1Y]]+Table2[[#This Row],[Rank 6M]]+Table2[[#This Row],[Rank Sharpe]])/3</f>
        <v>102.66666666666667</v>
      </c>
    </row>
    <row r="47" spans="1:48" x14ac:dyDescent="0.3">
      <c r="A47" t="s">
        <v>55</v>
      </c>
      <c r="B47" t="s">
        <v>56</v>
      </c>
      <c r="C47" t="s">
        <v>3126</v>
      </c>
      <c r="D47" t="s">
        <v>57</v>
      </c>
      <c r="E47">
        <v>365071.52705112001</v>
      </c>
      <c r="F47">
        <v>3045.6</v>
      </c>
      <c r="G47">
        <v>72.110966573553696</v>
      </c>
      <c r="H47">
        <f>(Table2[[#This Row],[1Y Return vs Nifty]]-AVERAGE(Table2[1Y Return vs Nifty]))/_xlfn.STDEV.P(Table2[1Y Return vs Nifty])</f>
        <v>1.1715895826048348</v>
      </c>
      <c r="I47">
        <v>8.0149496474256399</v>
      </c>
      <c r="J47">
        <f>(Table2[[#This Row],[1M Return vs Nifty]]-AVERAGE(Table2[1M Return vs Nifty]))/_xlfn.STDEV.P(Table2[1M Return vs Nifty])</f>
        <v>1.0714026249560249</v>
      </c>
      <c r="K47">
        <v>13.9680559579404</v>
      </c>
      <c r="L47">
        <f>(Table2[[#This Row],[6M Return vs Nifty]]-AVERAGE(Table2[6M Return vs Nifty]))/_xlfn.STDEV.P(Table2[6M Return vs Nifty])</f>
        <v>0.35465769118071427</v>
      </c>
      <c r="M47">
        <v>3.0338207763998</v>
      </c>
      <c r="N47">
        <f>(Table2[[#This Row],[1W Return vs Nifty]]-AVERAGE(Table2[1W Return vs Nifty]))/_xlfn.STDEV.P(Table2[1W Return vs Nifty])</f>
        <v>1.2889918747167892</v>
      </c>
      <c r="O47">
        <v>2915.71</v>
      </c>
      <c r="P47">
        <v>2902.59147116031</v>
      </c>
      <c r="Q47">
        <v>2562.47643947595</v>
      </c>
      <c r="R47">
        <v>68.724806919193199</v>
      </c>
      <c r="S47" s="1">
        <f>(Table2[[#This Row],[Close Price]]-Table2[[#This Row],[20D EMA]])/Table2[[#This Row],[20D EMA]]</f>
        <v>4.4548326136687078E-2</v>
      </c>
      <c r="T47" s="1">
        <f>(Table2[[#This Row],[Close Price]]-Table2[[#This Row],[50D EMA]])/Table2[[#This Row],[50D EMA]]</f>
        <v>4.9269258268206204E-2</v>
      </c>
      <c r="U47" s="1">
        <f>(Table2[[#This Row],[Close Price]]-Table2[[#This Row],[200D EMA]])/Table2[[#This Row],[200D EMA]]</f>
        <v>0.18853775710142848</v>
      </c>
      <c r="V47">
        <v>1.0789495020056099</v>
      </c>
      <c r="W47">
        <v>3022.4</v>
      </c>
      <c r="X47">
        <v>3149.65</v>
      </c>
      <c r="Y47">
        <v>3022.4</v>
      </c>
      <c r="Z47">
        <v>3149.65</v>
      </c>
      <c r="AA47">
        <v>2736.25</v>
      </c>
      <c r="AB47">
        <v>3149.65</v>
      </c>
      <c r="AC47" s="1">
        <f>(Table2[[#This Row],[Close Price]]/Table2[[#This Row],[Day Low]])-1</f>
        <v>7.6760190577023213E-3</v>
      </c>
      <c r="AD47" s="1">
        <f>(Table2[[#This Row],[Day High]]/Table2[[#This Row],[Close Price]])-1</f>
        <v>3.4164039926451339E-2</v>
      </c>
      <c r="AE47" s="1">
        <f>(Table2[[#This Row],[Close Price]]/Table2[[#This Row],[Current Week Low]])-1</f>
        <v>7.6760190577023213E-3</v>
      </c>
      <c r="AF47" s="1">
        <f>(Table2[[#This Row],[Current Week High]]/Table2[[#This Row],[Close Price]])-1</f>
        <v>3.4164039926451339E-2</v>
      </c>
      <c r="AG47" s="1">
        <f>(Table2[[#This Row],[Close Price]]/Table2[[#This Row],[Current Month Low]])-1</f>
        <v>0.11305619004111467</v>
      </c>
      <c r="AH47" s="1">
        <f>(Table2[[#This Row],[Current Month High]]/Table2[[#This Row],[Close Price]])-1</f>
        <v>3.4164039926451339E-2</v>
      </c>
      <c r="AI47">
        <v>5.7952456002101398</v>
      </c>
      <c r="AJ47">
        <v>97.490516486722996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0.21</v>
      </c>
      <c r="AM47" t="s">
        <v>3167</v>
      </c>
      <c r="AN47">
        <v>5.04</v>
      </c>
      <c r="AO47" t="s">
        <v>3167</v>
      </c>
      <c r="AP47">
        <v>0.19988481414058401</v>
      </c>
      <c r="AQ47">
        <f>(Table2[[#This Row],[Sharpe Ratio]]-AVERAGE(Table2[Sharpe Ratio]))/_xlfn.STDEV.P(Table2[Sharpe Ratio])</f>
        <v>1.6698364169101472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5.5564781903685097</v>
      </c>
      <c r="AS47">
        <f>_xlfn.RANK.AVG(Table2[[#This Row],[1Y Return vs Nifty Z-Score]],Table2[1Y Return vs Nifty Z-Score])</f>
        <v>78</v>
      </c>
      <c r="AT47">
        <f>_xlfn.RANK.AVG(Table2[[#This Row],[6M Return vs Nifty Z-Score]],Table2[6M Return vs Nifty Z-Score])</f>
        <v>197</v>
      </c>
      <c r="AU47">
        <f>_xlfn.RANK.AVG(Table2[[#This Row],[Sharpe Ratio Z-Score]],Table2[Sharpe Ratio Z-Score])</f>
        <v>34</v>
      </c>
      <c r="AV47">
        <f>(Table2[[#This Row],[Rank 1Y]]+Table2[[#This Row],[Rank 6M]]+Table2[[#This Row],[Rank Sharpe]])/3</f>
        <v>103</v>
      </c>
    </row>
    <row r="48" spans="1:48" hidden="1" x14ac:dyDescent="0.3">
      <c r="A48" t="s">
        <v>1090</v>
      </c>
      <c r="B48" t="s">
        <v>1091</v>
      </c>
      <c r="C48" t="s">
        <v>3134</v>
      </c>
      <c r="D48" t="s">
        <v>438</v>
      </c>
      <c r="E48">
        <v>11487.775262064901</v>
      </c>
      <c r="F48">
        <v>1726.15</v>
      </c>
      <c r="G48">
        <v>58.567518666531903</v>
      </c>
      <c r="H48">
        <f>(Table2[[#This Row],[1Y Return vs Nifty]]-AVERAGE(Table2[1Y Return vs Nifty]))/_xlfn.STDEV.P(Table2[1Y Return vs Nifty])</f>
        <v>0.90327097800552314</v>
      </c>
      <c r="I48">
        <v>2.1744821082194399</v>
      </c>
      <c r="J48">
        <f>(Table2[[#This Row],[1M Return vs Nifty]]-AVERAGE(Table2[1M Return vs Nifty]))/_xlfn.STDEV.P(Table2[1M Return vs Nifty])</f>
        <v>0.493245790021762</v>
      </c>
      <c r="K48">
        <v>25.857937240798599</v>
      </c>
      <c r="L48">
        <f>(Table2[[#This Row],[6M Return vs Nifty]]-AVERAGE(Table2[6M Return vs Nifty]))/_xlfn.STDEV.P(Table2[6M Return vs Nifty])</f>
        <v>0.74674730609376339</v>
      </c>
      <c r="M48">
        <v>6.2105229056431801</v>
      </c>
      <c r="N48">
        <f>(Table2[[#This Row],[1W Return vs Nifty]]-AVERAGE(Table2[1W Return vs Nifty]))/_xlfn.STDEV.P(Table2[1W Return vs Nifty])</f>
        <v>1.9486028359872007</v>
      </c>
      <c r="O48">
        <v>1589.8</v>
      </c>
      <c r="P48">
        <v>1662.40963763115</v>
      </c>
      <c r="Q48">
        <v>1563.6307469896001</v>
      </c>
      <c r="R48">
        <v>69.5348398311951</v>
      </c>
      <c r="S48" s="1">
        <f>(Table2[[#This Row],[Close Price]]-Table2[[#This Row],[20D EMA]])/Table2[[#This Row],[20D EMA]]</f>
        <v>8.5765505094980585E-2</v>
      </c>
      <c r="T48" s="1">
        <f>(Table2[[#This Row],[Close Price]]-Table2[[#This Row],[50D EMA]])/Table2[[#This Row],[50D EMA]]</f>
        <v>3.8342151612930336E-2</v>
      </c>
      <c r="U48" s="1">
        <f>(Table2[[#This Row],[Close Price]]-Table2[[#This Row],[200D EMA]])/Table2[[#This Row],[200D EMA]]</f>
        <v>0.10393710492281651</v>
      </c>
      <c r="V48">
        <v>1.24771095372021</v>
      </c>
      <c r="W48">
        <v>1665.2</v>
      </c>
      <c r="X48">
        <v>1771.85</v>
      </c>
      <c r="Y48">
        <v>1665.2</v>
      </c>
      <c r="Z48">
        <v>1771.85</v>
      </c>
      <c r="AA48">
        <v>1325</v>
      </c>
      <c r="AB48">
        <v>1771.85</v>
      </c>
      <c r="AC48" s="1">
        <f>(Table2[[#This Row],[Close Price]]/Table2[[#This Row],[Day Low]])-1</f>
        <v>3.6602209944751385E-2</v>
      </c>
      <c r="AD48" s="1">
        <f>(Table2[[#This Row],[Day High]]/Table2[[#This Row],[Close Price]])-1</f>
        <v>2.6475103554152168E-2</v>
      </c>
      <c r="AE48" s="1">
        <f>(Table2[[#This Row],[Close Price]]/Table2[[#This Row],[Current Week Low]])-1</f>
        <v>3.6602209944751385E-2</v>
      </c>
      <c r="AF48" s="1">
        <f>(Table2[[#This Row],[Current Week High]]/Table2[[#This Row],[Close Price]])-1</f>
        <v>2.6475103554152168E-2</v>
      </c>
      <c r="AG48" s="1">
        <f>(Table2[[#This Row],[Close Price]]/Table2[[#This Row],[Current Month Low]])-1</f>
        <v>0.30275471698113221</v>
      </c>
      <c r="AH48" s="1">
        <f>(Table2[[#This Row],[Current Month High]]/Table2[[#This Row],[Close Price]])-1</f>
        <v>2.6475103554152168E-2</v>
      </c>
      <c r="AI48">
        <v>37.879095096022901</v>
      </c>
      <c r="AJ48">
        <v>92.141077503373793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-0.12</v>
      </c>
      <c r="AM48" t="s">
        <v>3166</v>
      </c>
      <c r="AN48">
        <v>5.31</v>
      </c>
      <c r="AO48" t="s">
        <v>3167</v>
      </c>
      <c r="AP48">
        <v>0.16249775330449701</v>
      </c>
      <c r="AQ48">
        <f>(Table2[[#This Row],[Sharpe Ratio]]-AVERAGE(Table2[Sharpe Ratio]))/_xlfn.STDEV.P(Table2[Sharpe Ratio])</f>
        <v>1.238217050434824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109</v>
      </c>
      <c r="AT48">
        <f>_xlfn.RANK.AVG(Table2[[#This Row],[6M Return vs Nifty Z-Score]],Table2[6M Return vs Nifty Z-Score])</f>
        <v>126</v>
      </c>
      <c r="AU48">
        <f>_xlfn.RANK.AVG(Table2[[#This Row],[Sharpe Ratio Z-Score]],Table2[Sharpe Ratio Z-Score])</f>
        <v>76</v>
      </c>
      <c r="AV48">
        <f>(Table2[[#This Row],[Rank 1Y]]+Table2[[#This Row],[Rank 6M]]+Table2[[#This Row],[Rank Sharpe]])/3</f>
        <v>103.66666666666667</v>
      </c>
    </row>
    <row r="49" spans="1:48" hidden="1" x14ac:dyDescent="0.3">
      <c r="A49" t="s">
        <v>526</v>
      </c>
      <c r="B49" t="s">
        <v>527</v>
      </c>
      <c r="C49" t="s">
        <v>3130</v>
      </c>
      <c r="D49" t="s">
        <v>232</v>
      </c>
      <c r="E49">
        <v>38408.541119850001</v>
      </c>
      <c r="F49">
        <v>9561.9</v>
      </c>
      <c r="G49">
        <v>53.112711675107299</v>
      </c>
      <c r="H49">
        <f>(Table2[[#This Row],[1Y Return vs Nifty]]-AVERAGE(Table2[1Y Return vs Nifty]))/_xlfn.STDEV.P(Table2[1Y Return vs Nifty])</f>
        <v>0.79520202759159031</v>
      </c>
      <c r="I49">
        <v>-5.1892864047710701</v>
      </c>
      <c r="J49">
        <f>(Table2[[#This Row],[1M Return vs Nifty]]-AVERAGE(Table2[1M Return vs Nifty]))/_xlfn.STDEV.P(Table2[1M Return vs Nifty])</f>
        <v>-0.23570494347342288</v>
      </c>
      <c r="K49">
        <v>13.758662400985999</v>
      </c>
      <c r="L49">
        <f>(Table2[[#This Row],[6M Return vs Nifty]]-AVERAGE(Table2[6M Return vs Nifty]))/_xlfn.STDEV.P(Table2[6M Return vs Nifty])</f>
        <v>0.34775257268891813</v>
      </c>
      <c r="M49">
        <v>1.74799022563966</v>
      </c>
      <c r="N49">
        <f>(Table2[[#This Row],[1W Return vs Nifty]]-AVERAGE(Table2[1W Return vs Nifty]))/_xlfn.STDEV.P(Table2[1W Return vs Nifty])</f>
        <v>1.022001804162151</v>
      </c>
      <c r="O49">
        <v>9367.8799999999992</v>
      </c>
      <c r="P49">
        <v>9426.9680877707196</v>
      </c>
      <c r="Q49">
        <v>8226.2982556323695</v>
      </c>
      <c r="R49">
        <v>58.362525745523101</v>
      </c>
      <c r="S49" s="1">
        <f>(Table2[[#This Row],[Close Price]]-Table2[[#This Row],[20D EMA]])/Table2[[#This Row],[20D EMA]]</f>
        <v>2.0711196129754059E-2</v>
      </c>
      <c r="T49" s="1">
        <f>(Table2[[#This Row],[Close Price]]-Table2[[#This Row],[50D EMA]])/Table2[[#This Row],[50D EMA]]</f>
        <v>1.4313394399236644E-2</v>
      </c>
      <c r="U49" s="1">
        <f>(Table2[[#This Row],[Close Price]]-Table2[[#This Row],[200D EMA]])/Table2[[#This Row],[200D EMA]]</f>
        <v>0.16235756385968286</v>
      </c>
      <c r="V49">
        <v>1.2233177997447999</v>
      </c>
      <c r="W49">
        <v>9411</v>
      </c>
      <c r="X49">
        <v>9580</v>
      </c>
      <c r="Y49">
        <v>9411</v>
      </c>
      <c r="Z49">
        <v>9580</v>
      </c>
      <c r="AA49">
        <v>8574.35</v>
      </c>
      <c r="AB49">
        <v>10263.200000000001</v>
      </c>
      <c r="AC49" s="1">
        <f>(Table2[[#This Row],[Close Price]]/Table2[[#This Row],[Day Low]])-1</f>
        <v>1.6034427797258388E-2</v>
      </c>
      <c r="AD49" s="1">
        <f>(Table2[[#This Row],[Day High]]/Table2[[#This Row],[Close Price]])-1</f>
        <v>1.8929292295464251E-3</v>
      </c>
      <c r="AE49" s="1">
        <f>(Table2[[#This Row],[Close Price]]/Table2[[#This Row],[Current Week Low]])-1</f>
        <v>1.6034427797258388E-2</v>
      </c>
      <c r="AF49" s="1">
        <f>(Table2[[#This Row],[Current Week High]]/Table2[[#This Row],[Close Price]])-1</f>
        <v>1.8929292295464251E-3</v>
      </c>
      <c r="AG49" s="1">
        <f>(Table2[[#This Row],[Close Price]]/Table2[[#This Row],[Current Month Low]])-1</f>
        <v>0.1151749112177598</v>
      </c>
      <c r="AH49" s="1">
        <f>(Table2[[#This Row],[Current Month High]]/Table2[[#This Row],[Close Price]])-1</f>
        <v>7.334316401551999E-2</v>
      </c>
      <c r="AI49">
        <v>15.039897928236</v>
      </c>
      <c r="AJ49">
        <v>85.631916132789698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0.14000000000000001</v>
      </c>
      <c r="AM49" t="s">
        <v>3167</v>
      </c>
      <c r="AN49">
        <v>1.31</v>
      </c>
      <c r="AO49" t="s">
        <v>3167</v>
      </c>
      <c r="AP49">
        <v>0.27345761311847899</v>
      </c>
      <c r="AQ49">
        <f>(Table2[[#This Row],[Sharpe Ratio]]-AVERAGE(Table2[Sharpe Ratio]))/_xlfn.STDEV.P(Table2[Sharpe Ratio])</f>
        <v>2.5192063372651625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122</v>
      </c>
      <c r="AT49">
        <f>_xlfn.RANK.AVG(Table2[[#This Row],[6M Return vs Nifty Z-Score]],Table2[6M Return vs Nifty Z-Score])</f>
        <v>199</v>
      </c>
      <c r="AU49">
        <f>_xlfn.RANK.AVG(Table2[[#This Row],[Sharpe Ratio Z-Score]],Table2[Sharpe Ratio Z-Score])</f>
        <v>3</v>
      </c>
      <c r="AV49">
        <f>(Table2[[#This Row],[Rank 1Y]]+Table2[[#This Row],[Rank 6M]]+Table2[[#This Row],[Rank Sharpe]])/3</f>
        <v>108</v>
      </c>
    </row>
    <row r="50" spans="1:48" hidden="1" x14ac:dyDescent="0.3">
      <c r="A50" t="s">
        <v>1318</v>
      </c>
      <c r="B50" t="s">
        <v>1319</v>
      </c>
      <c r="C50" t="s">
        <v>3135</v>
      </c>
      <c r="D50" t="s">
        <v>292</v>
      </c>
      <c r="E50">
        <v>8585.9890887599995</v>
      </c>
      <c r="F50">
        <v>1990.2</v>
      </c>
      <c r="G50">
        <v>93.339180746615</v>
      </c>
      <c r="H50">
        <f>(Table2[[#This Row],[1Y Return vs Nifty]]-AVERAGE(Table2[1Y Return vs Nifty]))/_xlfn.STDEV.P(Table2[1Y Return vs Nifty])</f>
        <v>1.592156401641958</v>
      </c>
      <c r="I50">
        <v>-2.9347048273634702</v>
      </c>
      <c r="J50">
        <f>(Table2[[#This Row],[1M Return vs Nifty]]-AVERAGE(Table2[1M Return vs Nifty]))/_xlfn.STDEV.P(Table2[1M Return vs Nifty])</f>
        <v>-1.2520456932771802E-2</v>
      </c>
      <c r="K50">
        <v>57.048789844530297</v>
      </c>
      <c r="L50">
        <f>(Table2[[#This Row],[6M Return vs Nifty]]-AVERAGE(Table2[6M Return vs Nifty]))/_xlfn.STDEV.P(Table2[6M Return vs Nifty])</f>
        <v>1.7753201820768425</v>
      </c>
      <c r="M50">
        <v>-10.488962394812001</v>
      </c>
      <c r="N50">
        <f>(Table2[[#This Row],[1W Return vs Nifty]]-AVERAGE(Table2[1W Return vs Nifty]))/_xlfn.STDEV.P(Table2[1W Return vs Nifty])</f>
        <v>-1.5188810840043534</v>
      </c>
      <c r="O50">
        <v>2031.61</v>
      </c>
      <c r="P50">
        <v>2034.1939752723199</v>
      </c>
      <c r="Q50">
        <v>1674.52422245202</v>
      </c>
      <c r="R50">
        <v>46.732615769600102</v>
      </c>
      <c r="S50" s="1">
        <f>(Table2[[#This Row],[Close Price]]-Table2[[#This Row],[20D EMA]])/Table2[[#This Row],[20D EMA]]</f>
        <v>-2.0382849070441598E-2</v>
      </c>
      <c r="T50" s="1">
        <f>(Table2[[#This Row],[Close Price]]-Table2[[#This Row],[50D EMA]])/Table2[[#This Row],[50D EMA]]</f>
        <v>-2.1627227200115139E-2</v>
      </c>
      <c r="U50" s="1">
        <f>(Table2[[#This Row],[Close Price]]-Table2[[#This Row],[200D EMA]])/Table2[[#This Row],[200D EMA]]</f>
        <v>0.18851669824502945</v>
      </c>
      <c r="V50">
        <v>1.06330890140405</v>
      </c>
      <c r="W50">
        <v>1940.05</v>
      </c>
      <c r="X50">
        <v>2012.9</v>
      </c>
      <c r="Y50">
        <v>1940.05</v>
      </c>
      <c r="Z50">
        <v>2012.9</v>
      </c>
      <c r="AA50">
        <v>1890</v>
      </c>
      <c r="AB50">
        <v>2242.5500000000002</v>
      </c>
      <c r="AC50" s="1">
        <f>(Table2[[#This Row],[Close Price]]/Table2[[#This Row],[Day Low]])-1</f>
        <v>2.5849849230690003E-2</v>
      </c>
      <c r="AD50" s="1">
        <f>(Table2[[#This Row],[Day High]]/Table2[[#This Row],[Close Price]])-1</f>
        <v>1.14058888553914E-2</v>
      </c>
      <c r="AE50" s="1">
        <f>(Table2[[#This Row],[Close Price]]/Table2[[#This Row],[Current Week Low]])-1</f>
        <v>2.5849849230690003E-2</v>
      </c>
      <c r="AF50" s="1">
        <f>(Table2[[#This Row],[Current Week High]]/Table2[[#This Row],[Close Price]])-1</f>
        <v>1.14058888553914E-2</v>
      </c>
      <c r="AG50" s="1">
        <f>(Table2[[#This Row],[Close Price]]/Table2[[#This Row],[Current Month Low]])-1</f>
        <v>5.3015873015872961E-2</v>
      </c>
      <c r="AH50" s="1">
        <f>(Table2[[#This Row],[Current Month High]]/Table2[[#This Row],[Close Price]])-1</f>
        <v>0.12679630187920821</v>
      </c>
      <c r="AI50">
        <v>20.9300572806752</v>
      </c>
      <c r="AJ50">
        <v>124.09638554216799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0.15</v>
      </c>
      <c r="AM50" t="s">
        <v>3167</v>
      </c>
      <c r="AN50">
        <v>-7.07</v>
      </c>
      <c r="AO50" t="s">
        <v>3166</v>
      </c>
      <c r="AP50">
        <v>9.2336297843007994E-2</v>
      </c>
      <c r="AQ50">
        <f>(Table2[[#This Row],[Sharpe Ratio]]-AVERAGE(Table2[Sharpe Ratio]))/_xlfn.STDEV.P(Table2[Sharpe Ratio])</f>
        <v>0.42822979067022449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48</v>
      </c>
      <c r="AT50">
        <f>_xlfn.RANK.AVG(Table2[[#This Row],[6M Return vs Nifty Z-Score]],Table2[6M Return vs Nifty Z-Score])</f>
        <v>42</v>
      </c>
      <c r="AU50">
        <f>_xlfn.RANK.AVG(Table2[[#This Row],[Sharpe Ratio Z-Score]],Table2[Sharpe Ratio Z-Score])</f>
        <v>235</v>
      </c>
      <c r="AV50">
        <f>(Table2[[#This Row],[Rank 1Y]]+Table2[[#This Row],[Rank 6M]]+Table2[[#This Row],[Rank Sharpe]])/3</f>
        <v>108.33333333333333</v>
      </c>
    </row>
    <row r="51" spans="1:48" x14ac:dyDescent="0.3">
      <c r="A51" t="s">
        <v>426</v>
      </c>
      <c r="B51" t="s">
        <v>427</v>
      </c>
      <c r="C51" t="s">
        <v>3125</v>
      </c>
      <c r="D51" t="s">
        <v>248</v>
      </c>
      <c r="E51">
        <v>52684.754358179998</v>
      </c>
      <c r="F51">
        <v>697.85</v>
      </c>
      <c r="G51">
        <v>61.385254533973402</v>
      </c>
      <c r="H51">
        <f>(Table2[[#This Row],[1Y Return vs Nifty]]-AVERAGE(Table2[1Y Return vs Nifty]))/_xlfn.STDEV.P(Table2[1Y Return vs Nifty])</f>
        <v>0.95909509024575612</v>
      </c>
      <c r="I51">
        <v>16.8193694565615</v>
      </c>
      <c r="J51">
        <f>(Table2[[#This Row],[1M Return vs Nifty]]-AVERAGE(Table2[1M Return vs Nifty]))/_xlfn.STDEV.P(Table2[1M Return vs Nifty])</f>
        <v>1.9429656387236456</v>
      </c>
      <c r="K51">
        <v>47.881075794670799</v>
      </c>
      <c r="L51">
        <f>(Table2[[#This Row],[6M Return vs Nifty]]-AVERAGE(Table2[6M Return vs Nifty]))/_xlfn.STDEV.P(Table2[6M Return vs Nifty])</f>
        <v>1.4729987891269654</v>
      </c>
      <c r="M51">
        <v>3.57191183298906</v>
      </c>
      <c r="N51">
        <f>(Table2[[#This Row],[1W Return vs Nifty]]-AVERAGE(Table2[1W Return vs Nifty]))/_xlfn.STDEV.P(Table2[1W Return vs Nifty])</f>
        <v>1.4007211916774542</v>
      </c>
      <c r="O51">
        <v>641.28</v>
      </c>
      <c r="P51">
        <v>610.62108742069097</v>
      </c>
      <c r="Q51">
        <v>516.61763301927897</v>
      </c>
      <c r="R51">
        <v>80.812085946854793</v>
      </c>
      <c r="S51" s="1">
        <f>(Table2[[#This Row],[Close Price]]-Table2[[#This Row],[20D EMA]])/Table2[[#This Row],[20D EMA]]</f>
        <v>8.8214196606786505E-2</v>
      </c>
      <c r="T51" s="1">
        <f>(Table2[[#This Row],[Close Price]]-Table2[[#This Row],[50D EMA]])/Table2[[#This Row],[50D EMA]]</f>
        <v>0.14285276806893532</v>
      </c>
      <c r="U51" s="1">
        <f>(Table2[[#This Row],[Close Price]]-Table2[[#This Row],[200D EMA]])/Table2[[#This Row],[200D EMA]]</f>
        <v>0.35080561598631665</v>
      </c>
      <c r="V51">
        <v>1.5281217714640001</v>
      </c>
      <c r="W51">
        <v>690.95</v>
      </c>
      <c r="X51">
        <v>740.35</v>
      </c>
      <c r="Y51">
        <v>690.95</v>
      </c>
      <c r="Z51">
        <v>740.35</v>
      </c>
      <c r="AA51">
        <v>604.9</v>
      </c>
      <c r="AB51">
        <v>740.35</v>
      </c>
      <c r="AC51" s="1">
        <f>(Table2[[#This Row],[Close Price]]/Table2[[#This Row],[Day Low]])-1</f>
        <v>9.9862508140964312E-3</v>
      </c>
      <c r="AD51" s="1">
        <f>(Table2[[#This Row],[Day High]]/Table2[[#This Row],[Close Price]])-1</f>
        <v>6.0901339829476209E-2</v>
      </c>
      <c r="AE51" s="1">
        <f>(Table2[[#This Row],[Close Price]]/Table2[[#This Row],[Current Week Low]])-1</f>
        <v>9.9862508140964312E-3</v>
      </c>
      <c r="AF51" s="1">
        <f>(Table2[[#This Row],[Current Week High]]/Table2[[#This Row],[Close Price]])-1</f>
        <v>6.0901339829476209E-2</v>
      </c>
      <c r="AG51" s="1">
        <f>(Table2[[#This Row],[Close Price]]/Table2[[#This Row],[Current Month Low]])-1</f>
        <v>0.15366176227475625</v>
      </c>
      <c r="AH51" s="1">
        <f>(Table2[[#This Row],[Current Month High]]/Table2[[#This Row],[Close Price]])-1</f>
        <v>6.0901339829476209E-2</v>
      </c>
      <c r="AI51">
        <v>6.09013398294762</v>
      </c>
      <c r="AJ51">
        <v>91.139413859216603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0.34</v>
      </c>
      <c r="AM51" t="s">
        <v>3167</v>
      </c>
      <c r="AN51">
        <v>13.65</v>
      </c>
      <c r="AO51" t="s">
        <v>3167</v>
      </c>
      <c r="AP51">
        <v>0.117429486073492</v>
      </c>
      <c r="AQ51">
        <f>(Table2[[#This Row],[Sharpe Ratio]]-AVERAGE(Table2[Sharpe Ratio]))/_xlfn.STDEV.P(Table2[Sharpe Ratio])</f>
        <v>0.71792108398615839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6.4937017937599792</v>
      </c>
      <c r="AS51">
        <f>_xlfn.RANK.AVG(Table2[[#This Row],[1Y Return vs Nifty Z-Score]],Table2[1Y Return vs Nifty Z-Score])</f>
        <v>102</v>
      </c>
      <c r="AT51">
        <f>_xlfn.RANK.AVG(Table2[[#This Row],[6M Return vs Nifty Z-Score]],Table2[6M Return vs Nifty Z-Score])</f>
        <v>59</v>
      </c>
      <c r="AU51">
        <f>_xlfn.RANK.AVG(Table2[[#This Row],[Sharpe Ratio Z-Score]],Table2[Sharpe Ratio Z-Score])</f>
        <v>164</v>
      </c>
      <c r="AV51">
        <f>(Table2[[#This Row],[Rank 1Y]]+Table2[[#This Row],[Rank 6M]]+Table2[[#This Row],[Rank Sharpe]])/3</f>
        <v>108.33333333333333</v>
      </c>
    </row>
    <row r="52" spans="1:48" hidden="1" x14ac:dyDescent="0.3">
      <c r="A52" t="s">
        <v>530</v>
      </c>
      <c r="B52" t="s">
        <v>531</v>
      </c>
      <c r="C52" t="s">
        <v>3129</v>
      </c>
      <c r="D52" t="s">
        <v>273</v>
      </c>
      <c r="E52">
        <v>38002.753192099997</v>
      </c>
      <c r="F52">
        <v>1848.25</v>
      </c>
      <c r="G52">
        <v>62.653687527263301</v>
      </c>
      <c r="H52">
        <f>(Table2[[#This Row],[1Y Return vs Nifty]]-AVERAGE(Table2[1Y Return vs Nifty]))/_xlfn.STDEV.P(Table2[1Y Return vs Nifty])</f>
        <v>0.98422489272469638</v>
      </c>
      <c r="I52">
        <v>-2.5183477471512301</v>
      </c>
      <c r="J52">
        <f>(Table2[[#This Row],[1M Return vs Nifty]]-AVERAGE(Table2[1M Return vs Nifty]))/_xlfn.STDEV.P(Table2[1M Return vs Nifty])</f>
        <v>2.8695368697978445E-2</v>
      </c>
      <c r="K52">
        <v>18.7928328828832</v>
      </c>
      <c r="L52">
        <f>(Table2[[#This Row],[6M Return vs Nifty]]-AVERAGE(Table2[6M Return vs Nifty]))/_xlfn.STDEV.P(Table2[6M Return vs Nifty])</f>
        <v>0.51376314240751009</v>
      </c>
      <c r="M52">
        <v>-2.4161442416563199</v>
      </c>
      <c r="N52">
        <f>(Table2[[#This Row],[1W Return vs Nifty]]-AVERAGE(Table2[1W Return vs Nifty]))/_xlfn.STDEV.P(Table2[1W Return vs Nifty])</f>
        <v>0.1573602271167891</v>
      </c>
      <c r="O52">
        <v>1842.01</v>
      </c>
      <c r="P52">
        <v>1857.6475662744999</v>
      </c>
      <c r="Q52">
        <v>1616.25712179683</v>
      </c>
      <c r="R52">
        <v>56.748825202592201</v>
      </c>
      <c r="S52" s="1">
        <f>(Table2[[#This Row],[Close Price]]-Table2[[#This Row],[20D EMA]])/Table2[[#This Row],[20D EMA]]</f>
        <v>3.3876037589372528E-3</v>
      </c>
      <c r="T52" s="1">
        <f>(Table2[[#This Row],[Close Price]]-Table2[[#This Row],[50D EMA]])/Table2[[#This Row],[50D EMA]]</f>
        <v>-5.058853167367307E-3</v>
      </c>
      <c r="U52" s="1">
        <f>(Table2[[#This Row],[Close Price]]-Table2[[#This Row],[200D EMA]])/Table2[[#This Row],[200D EMA]]</f>
        <v>0.14353711119011694</v>
      </c>
      <c r="V52">
        <v>0.67173325307569798</v>
      </c>
      <c r="W52">
        <v>1841.8</v>
      </c>
      <c r="X52">
        <v>1880</v>
      </c>
      <c r="Y52">
        <v>1841.8</v>
      </c>
      <c r="Z52">
        <v>1880</v>
      </c>
      <c r="AA52">
        <v>1730.1</v>
      </c>
      <c r="AB52">
        <v>1931.1</v>
      </c>
      <c r="AC52" s="1">
        <f>(Table2[[#This Row],[Close Price]]/Table2[[#This Row],[Day Low]])-1</f>
        <v>3.5020089043327207E-3</v>
      </c>
      <c r="AD52" s="1">
        <f>(Table2[[#This Row],[Day High]]/Table2[[#This Row],[Close Price]])-1</f>
        <v>1.7178412011362054E-2</v>
      </c>
      <c r="AE52" s="1">
        <f>(Table2[[#This Row],[Close Price]]/Table2[[#This Row],[Current Week Low]])-1</f>
        <v>3.5020089043327207E-3</v>
      </c>
      <c r="AF52" s="1">
        <f>(Table2[[#This Row],[Current Week High]]/Table2[[#This Row],[Close Price]])-1</f>
        <v>1.7178412011362054E-2</v>
      </c>
      <c r="AG52" s="1">
        <f>(Table2[[#This Row],[Close Price]]/Table2[[#This Row],[Current Month Low]])-1</f>
        <v>6.8290850239870693E-2</v>
      </c>
      <c r="AH52" s="1">
        <f>(Table2[[#This Row],[Current Month High]]/Table2[[#This Row],[Close Price]])-1</f>
        <v>4.4826186933585754E-2</v>
      </c>
      <c r="AI52">
        <v>19.0071689435953</v>
      </c>
      <c r="AJ52">
        <v>105.00804170595001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0.16</v>
      </c>
      <c r="AM52" t="s">
        <v>3167</v>
      </c>
      <c r="AN52">
        <v>-0.47</v>
      </c>
      <c r="AO52" t="s">
        <v>3166</v>
      </c>
      <c r="AP52">
        <v>0.164489306533458</v>
      </c>
      <c r="AQ52">
        <f>(Table2[[#This Row],[Sharpe Ratio]]-AVERAGE(Table2[Sharpe Ratio]))/_xlfn.STDEV.P(Table2[Sharpe Ratio])</f>
        <v>1.2612087733401005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95</v>
      </c>
      <c r="AT52">
        <f>_xlfn.RANK.AVG(Table2[[#This Row],[6M Return vs Nifty Z-Score]],Table2[6M Return vs Nifty Z-Score])</f>
        <v>168</v>
      </c>
      <c r="AU52">
        <f>_xlfn.RANK.AVG(Table2[[#This Row],[Sharpe Ratio Z-Score]],Table2[Sharpe Ratio Z-Score])</f>
        <v>68</v>
      </c>
      <c r="AV52">
        <f>(Table2[[#This Row],[Rank 1Y]]+Table2[[#This Row],[Rank 6M]]+Table2[[#This Row],[Rank Sharpe]])/3</f>
        <v>110.33333333333333</v>
      </c>
    </row>
    <row r="53" spans="1:48" x14ac:dyDescent="0.3">
      <c r="A53" t="s">
        <v>477</v>
      </c>
      <c r="B53" t="s">
        <v>478</v>
      </c>
      <c r="C53" t="s">
        <v>3131</v>
      </c>
      <c r="D53" t="s">
        <v>176</v>
      </c>
      <c r="E53">
        <v>46167.413229819002</v>
      </c>
      <c r="F53">
        <v>251.37</v>
      </c>
      <c r="G53">
        <v>150.86267816308299</v>
      </c>
      <c r="H53">
        <f>(Table2[[#This Row],[1Y Return vs Nifty]]-AVERAGE(Table2[1Y Return vs Nifty]))/_xlfn.STDEV.P(Table2[1Y Return vs Nifty])</f>
        <v>2.7317941559583097</v>
      </c>
      <c r="I53">
        <v>14.2908147510972</v>
      </c>
      <c r="J53">
        <f>(Table2[[#This Row],[1M Return vs Nifty]]-AVERAGE(Table2[1M Return vs Nifty]))/_xlfn.STDEV.P(Table2[1M Return vs Nifty])</f>
        <v>1.6926601322456369</v>
      </c>
      <c r="K53">
        <v>23.8294150374733</v>
      </c>
      <c r="L53">
        <f>(Table2[[#This Row],[6M Return vs Nifty]]-AVERAGE(Table2[6M Return vs Nifty]))/_xlfn.STDEV.P(Table2[6M Return vs Nifty])</f>
        <v>0.67985324124796287</v>
      </c>
      <c r="M53">
        <v>10.8755331520228</v>
      </c>
      <c r="N53">
        <f>(Table2[[#This Row],[1W Return vs Nifty]]-AVERAGE(Table2[1W Return vs Nifty]))/_xlfn.STDEV.P(Table2[1W Return vs Nifty])</f>
        <v>2.9172463435494529</v>
      </c>
      <c r="O53">
        <v>235</v>
      </c>
      <c r="P53">
        <v>220.95356779311101</v>
      </c>
      <c r="Q53">
        <v>185.39470336508501</v>
      </c>
      <c r="R53">
        <v>66.223890076825896</v>
      </c>
      <c r="S53" s="1">
        <f>(Table2[[#This Row],[Close Price]]-Table2[[#This Row],[20D EMA]])/Table2[[#This Row],[20D EMA]]</f>
        <v>6.9659574468085128E-2</v>
      </c>
      <c r="T53" s="1">
        <f>(Table2[[#This Row],[Close Price]]-Table2[[#This Row],[50D EMA]])/Table2[[#This Row],[50D EMA]]</f>
        <v>0.13765983736170898</v>
      </c>
      <c r="U53" s="1">
        <f>(Table2[[#This Row],[Close Price]]-Table2[[#This Row],[200D EMA]])/Table2[[#This Row],[200D EMA]]</f>
        <v>0.35586397797457242</v>
      </c>
      <c r="V53">
        <v>1.7326503616278699</v>
      </c>
      <c r="W53">
        <v>246.61</v>
      </c>
      <c r="X53">
        <v>262.99</v>
      </c>
      <c r="Y53">
        <v>246.61</v>
      </c>
      <c r="Z53">
        <v>262.99</v>
      </c>
      <c r="AA53">
        <v>218.6</v>
      </c>
      <c r="AB53">
        <v>262.99</v>
      </c>
      <c r="AC53" s="1">
        <f>(Table2[[#This Row],[Close Price]]/Table2[[#This Row],[Day Low]])-1</f>
        <v>1.9301731478853279E-2</v>
      </c>
      <c r="AD53" s="1">
        <f>(Table2[[#This Row],[Day High]]/Table2[[#This Row],[Close Price]])-1</f>
        <v>4.6226677805625283E-2</v>
      </c>
      <c r="AE53" s="1">
        <f>(Table2[[#This Row],[Close Price]]/Table2[[#This Row],[Current Week Low]])-1</f>
        <v>1.9301731478853279E-2</v>
      </c>
      <c r="AF53" s="1">
        <f>(Table2[[#This Row],[Current Week High]]/Table2[[#This Row],[Close Price]])-1</f>
        <v>4.6226677805625283E-2</v>
      </c>
      <c r="AG53" s="1">
        <f>(Table2[[#This Row],[Close Price]]/Table2[[#This Row],[Current Month Low]])-1</f>
        <v>0.14990850869167427</v>
      </c>
      <c r="AH53" s="1">
        <f>(Table2[[#This Row],[Current Month High]]/Table2[[#This Row],[Close Price]])-1</f>
        <v>4.6226677805625283E-2</v>
      </c>
      <c r="AI53">
        <v>4.6226677805625203</v>
      </c>
      <c r="AJ53">
        <v>175.92755214050399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0.49</v>
      </c>
      <c r="AM53" t="s">
        <v>3167</v>
      </c>
      <c r="AN53">
        <v>6.95</v>
      </c>
      <c r="AO53" t="s">
        <v>3167</v>
      </c>
      <c r="AP53">
        <v>0.114958704661921</v>
      </c>
      <c r="AQ53">
        <f>(Table2[[#This Row],[Sharpe Ratio]]-AVERAGE(Table2[Sharpe Ratio]))/_xlfn.STDEV.P(Table2[Sharpe Ratio])</f>
        <v>0.68939685438071352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8.710950727382075</v>
      </c>
      <c r="AS53">
        <f>_xlfn.RANK.AVG(Table2[[#This Row],[1Y Return vs Nifty Z-Score]],Table2[1Y Return vs Nifty Z-Score])</f>
        <v>19</v>
      </c>
      <c r="AT53">
        <f>_xlfn.RANK.AVG(Table2[[#This Row],[6M Return vs Nifty Z-Score]],Table2[6M Return vs Nifty Z-Score])</f>
        <v>145</v>
      </c>
      <c r="AU53">
        <f>_xlfn.RANK.AVG(Table2[[#This Row],[Sharpe Ratio Z-Score]],Table2[Sharpe Ratio Z-Score])</f>
        <v>171</v>
      </c>
      <c r="AV53">
        <f>(Table2[[#This Row],[Rank 1Y]]+Table2[[#This Row],[Rank 6M]]+Table2[[#This Row],[Rank Sharpe]])/3</f>
        <v>111.66666666666667</v>
      </c>
    </row>
    <row r="54" spans="1:48" x14ac:dyDescent="0.3">
      <c r="A54" t="s">
        <v>1449</v>
      </c>
      <c r="B54" t="s">
        <v>1450</v>
      </c>
      <c r="C54" t="s">
        <v>3130</v>
      </c>
      <c r="D54" t="s">
        <v>163</v>
      </c>
      <c r="E54">
        <v>7120.4108710800001</v>
      </c>
      <c r="F54">
        <v>450.05</v>
      </c>
      <c r="G54">
        <v>37.766066466262998</v>
      </c>
      <c r="H54">
        <f>(Table2[[#This Row],[1Y Return vs Nifty]]-AVERAGE(Table2[1Y Return vs Nifty]))/_xlfn.STDEV.P(Table2[1Y Return vs Nifty])</f>
        <v>0.49115903529101906</v>
      </c>
      <c r="I54">
        <v>13.4646725280169</v>
      </c>
      <c r="J54">
        <f>(Table2[[#This Row],[1M Return vs Nifty]]-AVERAGE(Table2[1M Return vs Nifty]))/_xlfn.STDEV.P(Table2[1M Return vs Nifty])</f>
        <v>1.6108790471363823</v>
      </c>
      <c r="K54">
        <v>29.054803220915201</v>
      </c>
      <c r="L54">
        <f>(Table2[[#This Row],[6M Return vs Nifty]]-AVERAGE(Table2[6M Return vs Nifty]))/_xlfn.STDEV.P(Table2[6M Return vs Nifty])</f>
        <v>0.85216954886078522</v>
      </c>
      <c r="M54">
        <v>7.1396731298382399</v>
      </c>
      <c r="N54">
        <f>(Table2[[#This Row],[1W Return vs Nifty]]-AVERAGE(Table2[1W Return vs Nifty]))/_xlfn.STDEV.P(Table2[1W Return vs Nifty])</f>
        <v>2.1415317438958237</v>
      </c>
      <c r="O54">
        <v>423.35</v>
      </c>
      <c r="P54">
        <v>411.05585944184497</v>
      </c>
      <c r="Q54">
        <v>365.32706404003602</v>
      </c>
      <c r="R54">
        <v>73.227030058651494</v>
      </c>
      <c r="S54" s="1">
        <f>(Table2[[#This Row],[Close Price]]-Table2[[#This Row],[20D EMA]])/Table2[[#This Row],[20D EMA]]</f>
        <v>6.3068383134522232E-2</v>
      </c>
      <c r="T54" s="1">
        <f>(Table2[[#This Row],[Close Price]]-Table2[[#This Row],[50D EMA]])/Table2[[#This Row],[50D EMA]]</f>
        <v>9.486336142027875E-2</v>
      </c>
      <c r="U54" s="1">
        <f>(Table2[[#This Row],[Close Price]]-Table2[[#This Row],[200D EMA]])/Table2[[#This Row],[200D EMA]]</f>
        <v>0.23190982628836732</v>
      </c>
      <c r="V54">
        <v>1.2696794686413599</v>
      </c>
      <c r="W54">
        <v>453.3</v>
      </c>
      <c r="X54">
        <v>469.75</v>
      </c>
      <c r="Y54">
        <v>453.3</v>
      </c>
      <c r="Z54">
        <v>469.75</v>
      </c>
      <c r="AA54">
        <v>400.05</v>
      </c>
      <c r="AB54">
        <v>469.75</v>
      </c>
      <c r="AC54" s="1">
        <f>(Table2[[#This Row],[Close Price]]/Table2[[#This Row],[Day Low]])-1</f>
        <v>-7.169644826825472E-3</v>
      </c>
      <c r="AD54" s="1">
        <f>(Table2[[#This Row],[Day High]]/Table2[[#This Row],[Close Price]])-1</f>
        <v>4.3772914120653317E-2</v>
      </c>
      <c r="AE54" s="1">
        <f>(Table2[[#This Row],[Close Price]]/Table2[[#This Row],[Current Week Low]])-1</f>
        <v>-7.169644826825472E-3</v>
      </c>
      <c r="AF54" s="1">
        <f>(Table2[[#This Row],[Current Week High]]/Table2[[#This Row],[Close Price]])-1</f>
        <v>4.3772914120653317E-2</v>
      </c>
      <c r="AG54" s="1">
        <f>(Table2[[#This Row],[Close Price]]/Table2[[#This Row],[Current Month Low]])-1</f>
        <v>0.12498437695288089</v>
      </c>
      <c r="AH54" s="1">
        <f>(Table2[[#This Row],[Current Month High]]/Table2[[#This Row],[Close Price]])-1</f>
        <v>4.3772914120653317E-2</v>
      </c>
      <c r="AI54">
        <v>3.25519386734807</v>
      </c>
      <c r="AJ54">
        <v>75.150807550107004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0.13</v>
      </c>
      <c r="AM54" t="s">
        <v>3167</v>
      </c>
      <c r="AN54">
        <v>3.79</v>
      </c>
      <c r="AO54" t="s">
        <v>3167</v>
      </c>
      <c r="AP54">
        <v>0.18076994809248501</v>
      </c>
      <c r="AQ54">
        <f>(Table2[[#This Row],[Sharpe Ratio]]-AVERAGE(Table2[Sharpe Ratio]))/_xlfn.STDEV.P(Table2[Sharpe Ratio])</f>
        <v>1.4491625744245753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6.5449019496085858</v>
      </c>
      <c r="AS54">
        <f>_xlfn.RANK.AVG(Table2[[#This Row],[1Y Return vs Nifty Z-Score]],Table2[1Y Return vs Nifty Z-Score])</f>
        <v>175</v>
      </c>
      <c r="AT54">
        <f>_xlfn.RANK.AVG(Table2[[#This Row],[6M Return vs Nifty Z-Score]],Table2[6M Return vs Nifty Z-Score])</f>
        <v>112</v>
      </c>
      <c r="AU54">
        <f>_xlfn.RANK.AVG(Table2[[#This Row],[Sharpe Ratio Z-Score]],Table2[Sharpe Ratio Z-Score])</f>
        <v>51</v>
      </c>
      <c r="AV54">
        <f>(Table2[[#This Row],[Rank 1Y]]+Table2[[#This Row],[Rank 6M]]+Table2[[#This Row],[Rank Sharpe]])/3</f>
        <v>112.66666666666667</v>
      </c>
    </row>
    <row r="55" spans="1:48" x14ac:dyDescent="0.3">
      <c r="A55" t="s">
        <v>705</v>
      </c>
      <c r="B55" t="s">
        <v>706</v>
      </c>
      <c r="C55" t="s">
        <v>3132</v>
      </c>
      <c r="D55" t="s">
        <v>707</v>
      </c>
      <c r="E55">
        <v>24569.060373</v>
      </c>
      <c r="F55">
        <v>356.4</v>
      </c>
      <c r="G55">
        <v>88.709335860293194</v>
      </c>
      <c r="H55">
        <f>(Table2[[#This Row],[1Y Return vs Nifty]]-AVERAGE(Table2[1Y Return vs Nifty]))/_xlfn.STDEV.P(Table2[1Y Return vs Nifty])</f>
        <v>1.5004313455161062</v>
      </c>
      <c r="I55">
        <v>3.5337341410754801</v>
      </c>
      <c r="J55">
        <f>(Table2[[#This Row],[1M Return vs Nifty]]-AVERAGE(Table2[1M Return vs Nifty]))/_xlfn.STDEV.P(Table2[1M Return vs Nifty])</f>
        <v>0.62780023243902427</v>
      </c>
      <c r="K55">
        <v>77.918282464574006</v>
      </c>
      <c r="L55">
        <f>(Table2[[#This Row],[6M Return vs Nifty]]-AVERAGE(Table2[6M Return vs Nifty]))/_xlfn.STDEV.P(Table2[6M Return vs Nifty])</f>
        <v>2.4635281742475281</v>
      </c>
      <c r="M55">
        <v>-3.0567037410423401</v>
      </c>
      <c r="N55">
        <f>(Table2[[#This Row],[1W Return vs Nifty]]-AVERAGE(Table2[1W Return vs Nifty]))/_xlfn.STDEV.P(Table2[1W Return vs Nifty])</f>
        <v>2.4354345560767536E-2</v>
      </c>
      <c r="O55">
        <v>347.4</v>
      </c>
      <c r="P55">
        <v>333.34943252846898</v>
      </c>
      <c r="Q55">
        <v>268.14047561263197</v>
      </c>
      <c r="R55">
        <v>58.485600498739799</v>
      </c>
      <c r="S55" s="1">
        <f>(Table2[[#This Row],[Close Price]]-Table2[[#This Row],[20D EMA]])/Table2[[#This Row],[20D EMA]]</f>
        <v>2.5906735751295339E-2</v>
      </c>
      <c r="T55" s="1">
        <f>(Table2[[#This Row],[Close Price]]-Table2[[#This Row],[50D EMA]])/Table2[[#This Row],[50D EMA]]</f>
        <v>6.9148362715638984E-2</v>
      </c>
      <c r="U55" s="1">
        <f>(Table2[[#This Row],[Close Price]]-Table2[[#This Row],[200D EMA]])/Table2[[#This Row],[200D EMA]]</f>
        <v>0.32915405324659658</v>
      </c>
      <c r="V55">
        <v>0.67373424105781299</v>
      </c>
      <c r="W55">
        <v>352</v>
      </c>
      <c r="X55">
        <v>361</v>
      </c>
      <c r="Y55">
        <v>352</v>
      </c>
      <c r="Z55">
        <v>361</v>
      </c>
      <c r="AA55">
        <v>334.65</v>
      </c>
      <c r="AB55">
        <v>390.85</v>
      </c>
      <c r="AC55" s="1">
        <f>(Table2[[#This Row],[Close Price]]/Table2[[#This Row],[Day Low]])-1</f>
        <v>1.2499999999999956E-2</v>
      </c>
      <c r="AD55" s="1">
        <f>(Table2[[#This Row],[Day High]]/Table2[[#This Row],[Close Price]])-1</f>
        <v>1.290684624017957E-2</v>
      </c>
      <c r="AE55" s="1">
        <f>(Table2[[#This Row],[Close Price]]/Table2[[#This Row],[Current Week Low]])-1</f>
        <v>1.2499999999999956E-2</v>
      </c>
      <c r="AF55" s="1">
        <f>(Table2[[#This Row],[Current Week High]]/Table2[[#This Row],[Close Price]])-1</f>
        <v>1.290684624017957E-2</v>
      </c>
      <c r="AG55" s="1">
        <f>(Table2[[#This Row],[Close Price]]/Table2[[#This Row],[Current Month Low]])-1</f>
        <v>6.4993276557597568E-2</v>
      </c>
      <c r="AH55" s="1">
        <f>(Table2[[#This Row],[Current Month High]]/Table2[[#This Row],[Close Price]])-1</f>
        <v>9.6661054994388484E-2</v>
      </c>
      <c r="AI55">
        <v>9.6661054994388493</v>
      </c>
      <c r="AJ55">
        <v>112.142857142857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0.11</v>
      </c>
      <c r="AM55" t="s">
        <v>3167</v>
      </c>
      <c r="AN55">
        <v>-3.62</v>
      </c>
      <c r="AO55" t="s">
        <v>3166</v>
      </c>
      <c r="AP55">
        <v>8.1077412370547997E-2</v>
      </c>
      <c r="AQ55">
        <f>(Table2[[#This Row],[Sharpe Ratio]]-AVERAGE(Table2[Sharpe Ratio]))/_xlfn.STDEV.P(Table2[Sharpe Ratio])</f>
        <v>0.29825024945550477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4.9143643472189309</v>
      </c>
      <c r="AS55">
        <f>_xlfn.RANK.AVG(Table2[[#This Row],[1Y Return vs Nifty Z-Score]],Table2[1Y Return vs Nifty Z-Score])</f>
        <v>56</v>
      </c>
      <c r="AT55">
        <f>_xlfn.RANK.AVG(Table2[[#This Row],[6M Return vs Nifty Z-Score]],Table2[6M Return vs Nifty Z-Score])</f>
        <v>16</v>
      </c>
      <c r="AU55">
        <f>_xlfn.RANK.AVG(Table2[[#This Row],[Sharpe Ratio Z-Score]],Table2[Sharpe Ratio Z-Score])</f>
        <v>276</v>
      </c>
      <c r="AV55">
        <f>(Table2[[#This Row],[Rank 1Y]]+Table2[[#This Row],[Rank 6M]]+Table2[[#This Row],[Rank Sharpe]])/3</f>
        <v>116</v>
      </c>
    </row>
    <row r="56" spans="1:48" x14ac:dyDescent="0.3">
      <c r="A56" t="s">
        <v>630</v>
      </c>
      <c r="B56" t="s">
        <v>631</v>
      </c>
      <c r="C56" t="s">
        <v>3139</v>
      </c>
      <c r="D56" t="s">
        <v>565</v>
      </c>
      <c r="E56">
        <v>29351.544808800001</v>
      </c>
      <c r="F56">
        <v>2655.6</v>
      </c>
      <c r="G56">
        <v>92.906790834373993</v>
      </c>
      <c r="H56">
        <f>(Table2[[#This Row],[1Y Return vs Nifty]]-AVERAGE(Table2[1Y Return vs Nifty]))/_xlfn.STDEV.P(Table2[1Y Return vs Nifty])</f>
        <v>1.5835900263221863</v>
      </c>
      <c r="I56">
        <v>-7.8863144138826504</v>
      </c>
      <c r="J56">
        <f>(Table2[[#This Row],[1M Return vs Nifty]]-AVERAGE(Table2[1M Return vs Nifty]))/_xlfn.STDEV.P(Table2[1M Return vs Nifty])</f>
        <v>-0.50268788054303615</v>
      </c>
      <c r="K56">
        <v>16.9559487622859</v>
      </c>
      <c r="L56">
        <f>(Table2[[#This Row],[6M Return vs Nifty]]-AVERAGE(Table2[6M Return vs Nifty]))/_xlfn.STDEV.P(Table2[6M Return vs Nifty])</f>
        <v>0.45318867826014758</v>
      </c>
      <c r="M56">
        <v>-5.2266647162281101</v>
      </c>
      <c r="N56">
        <f>(Table2[[#This Row],[1W Return vs Nifty]]-AVERAGE(Table2[1W Return vs Nifty]))/_xlfn.STDEV.P(Table2[1W Return vs Nifty])</f>
        <v>-0.42621671415092061</v>
      </c>
      <c r="O56">
        <v>2672.87</v>
      </c>
      <c r="P56">
        <v>2663.81354997786</v>
      </c>
      <c r="Q56">
        <v>2217.53297715694</v>
      </c>
      <c r="R56">
        <v>50.881907522019901</v>
      </c>
      <c r="S56" s="1">
        <f>(Table2[[#This Row],[Close Price]]-Table2[[#This Row],[20D EMA]])/Table2[[#This Row],[20D EMA]]</f>
        <v>-6.4612195879335628E-3</v>
      </c>
      <c r="T56" s="1">
        <f>(Table2[[#This Row],[Close Price]]-Table2[[#This Row],[50D EMA]])/Table2[[#This Row],[50D EMA]]</f>
        <v>-3.0833802080210823E-3</v>
      </c>
      <c r="U56" s="1">
        <f>(Table2[[#This Row],[Close Price]]-Table2[[#This Row],[200D EMA]])/Table2[[#This Row],[200D EMA]]</f>
        <v>0.19754701614615805</v>
      </c>
      <c r="V56">
        <v>0.402483277558078</v>
      </c>
      <c r="W56">
        <v>2536.0500000000002</v>
      </c>
      <c r="X56">
        <v>2685</v>
      </c>
      <c r="Y56">
        <v>2536.0500000000002</v>
      </c>
      <c r="Z56">
        <v>2685</v>
      </c>
      <c r="AA56">
        <v>2511</v>
      </c>
      <c r="AB56">
        <v>2925</v>
      </c>
      <c r="AC56" s="1">
        <f>(Table2[[#This Row],[Close Price]]/Table2[[#This Row],[Day Low]])-1</f>
        <v>4.7140237771337246E-2</v>
      </c>
      <c r="AD56" s="1">
        <f>(Table2[[#This Row],[Day High]]/Table2[[#This Row],[Close Price]])-1</f>
        <v>1.1070944419340201E-2</v>
      </c>
      <c r="AE56" s="1">
        <f>(Table2[[#This Row],[Close Price]]/Table2[[#This Row],[Current Week Low]])-1</f>
        <v>4.7140237771337246E-2</v>
      </c>
      <c r="AF56" s="1">
        <f>(Table2[[#This Row],[Current Week High]]/Table2[[#This Row],[Close Price]])-1</f>
        <v>1.1070944419340201E-2</v>
      </c>
      <c r="AG56" s="1">
        <f>(Table2[[#This Row],[Close Price]]/Table2[[#This Row],[Current Month Low]])-1</f>
        <v>5.7586618876941387E-2</v>
      </c>
      <c r="AH56" s="1">
        <f>(Table2[[#This Row],[Current Month High]]/Table2[[#This Row],[Close Price]])-1</f>
        <v>0.10144600090375056</v>
      </c>
      <c r="AI56">
        <v>18.240698900436801</v>
      </c>
      <c r="AJ56">
        <v>125.43293718166299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0.21</v>
      </c>
      <c r="AM56" t="s">
        <v>3167</v>
      </c>
      <c r="AN56">
        <v>-4.2699999999999996</v>
      </c>
      <c r="AO56" t="s">
        <v>3166</v>
      </c>
      <c r="AP56">
        <v>0.136185072456076</v>
      </c>
      <c r="AQ56">
        <f>(Table2[[#This Row],[Sharpe Ratio]]-AVERAGE(Table2[Sharpe Ratio]))/_xlfn.STDEV.P(Table2[Sharpe Ratio])</f>
        <v>0.93444717968048274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2.0423212895688594</v>
      </c>
      <c r="AS56">
        <f>_xlfn.RANK.AVG(Table2[[#This Row],[1Y Return vs Nifty Z-Score]],Table2[1Y Return vs Nifty Z-Score])</f>
        <v>49</v>
      </c>
      <c r="AT56">
        <f>_xlfn.RANK.AVG(Table2[[#This Row],[6M Return vs Nifty Z-Score]],Table2[6M Return vs Nifty Z-Score])</f>
        <v>180</v>
      </c>
      <c r="AU56">
        <f>_xlfn.RANK.AVG(Table2[[#This Row],[Sharpe Ratio Z-Score]],Table2[Sharpe Ratio Z-Score])</f>
        <v>124</v>
      </c>
      <c r="AV56">
        <f>(Table2[[#This Row],[Rank 1Y]]+Table2[[#This Row],[Rank 6M]]+Table2[[#This Row],[Rank Sharpe]])/3</f>
        <v>117.66666666666667</v>
      </c>
    </row>
    <row r="57" spans="1:48" x14ac:dyDescent="0.3">
      <c r="A57" t="s">
        <v>1293</v>
      </c>
      <c r="B57" t="s">
        <v>1294</v>
      </c>
      <c r="C57" t="s">
        <v>3125</v>
      </c>
      <c r="D57" t="s">
        <v>51</v>
      </c>
      <c r="E57">
        <v>8781.4652460249999</v>
      </c>
      <c r="F57">
        <v>2145.25</v>
      </c>
      <c r="G57">
        <v>70.275401488920195</v>
      </c>
      <c r="H57">
        <f>(Table2[[#This Row],[1Y Return vs Nifty]]-AVERAGE(Table2[1Y Return vs Nifty]))/_xlfn.STDEV.P(Table2[1Y Return vs Nifty])</f>
        <v>1.1352239343931467</v>
      </c>
      <c r="I57">
        <v>35.864682284380599</v>
      </c>
      <c r="J57">
        <f>(Table2[[#This Row],[1M Return vs Nifty]]-AVERAGE(Table2[1M Return vs Nifty]))/_xlfn.STDEV.P(Table2[1M Return vs Nifty])</f>
        <v>3.8282903513341329</v>
      </c>
      <c r="K57">
        <v>72.571363672303505</v>
      </c>
      <c r="L57">
        <f>(Table2[[#This Row],[6M Return vs Nifty]]-AVERAGE(Table2[6M Return vs Nifty]))/_xlfn.STDEV.P(Table2[6M Return vs Nifty])</f>
        <v>2.287204182412959</v>
      </c>
      <c r="M57">
        <v>-1.01160490249868</v>
      </c>
      <c r="N57">
        <f>(Table2[[#This Row],[1W Return vs Nifty]]-AVERAGE(Table2[1W Return vs Nifty]))/_xlfn.STDEV.P(Table2[1W Return vs Nifty])</f>
        <v>0.44899901034275669</v>
      </c>
      <c r="O57">
        <v>1968.06</v>
      </c>
      <c r="P57">
        <v>1788.57216857156</v>
      </c>
      <c r="Q57">
        <v>1456.48471799191</v>
      </c>
      <c r="R57">
        <v>68.734585913817696</v>
      </c>
      <c r="S57" s="1">
        <f>(Table2[[#This Row],[Close Price]]-Table2[[#This Row],[20D EMA]])/Table2[[#This Row],[20D EMA]]</f>
        <v>9.0032824202514183E-2</v>
      </c>
      <c r="T57" s="1">
        <f>(Table2[[#This Row],[Close Price]]-Table2[[#This Row],[50D EMA]])/Table2[[#This Row],[50D EMA]]</f>
        <v>0.19942043027165074</v>
      </c>
      <c r="U57" s="1">
        <f>(Table2[[#This Row],[Close Price]]-Table2[[#This Row],[200D EMA]])/Table2[[#This Row],[200D EMA]]</f>
        <v>0.47289564627750236</v>
      </c>
      <c r="V57">
        <v>0.96681397708567296</v>
      </c>
      <c r="W57">
        <v>2097</v>
      </c>
      <c r="X57">
        <v>2158.6999999999998</v>
      </c>
      <c r="Y57">
        <v>2097</v>
      </c>
      <c r="Z57">
        <v>2158.6999999999998</v>
      </c>
      <c r="AA57">
        <v>1923.5</v>
      </c>
      <c r="AB57">
        <v>2184.15</v>
      </c>
      <c r="AC57" s="1">
        <f>(Table2[[#This Row],[Close Price]]/Table2[[#This Row],[Day Low]])-1</f>
        <v>2.3009060562708683E-2</v>
      </c>
      <c r="AD57" s="1">
        <f>(Table2[[#This Row],[Day High]]/Table2[[#This Row],[Close Price]])-1</f>
        <v>6.2696655401468515E-3</v>
      </c>
      <c r="AE57" s="1">
        <f>(Table2[[#This Row],[Close Price]]/Table2[[#This Row],[Current Week Low]])-1</f>
        <v>2.3009060562708683E-2</v>
      </c>
      <c r="AF57" s="1">
        <f>(Table2[[#This Row],[Current Week High]]/Table2[[#This Row],[Close Price]])-1</f>
        <v>6.2696655401468515E-3</v>
      </c>
      <c r="AG57" s="1">
        <f>(Table2[[#This Row],[Close Price]]/Table2[[#This Row],[Current Month Low]])-1</f>
        <v>0.11528463737977646</v>
      </c>
      <c r="AH57" s="1">
        <f>(Table2[[#This Row],[Current Month High]]/Table2[[#This Row],[Close Price]])-1</f>
        <v>1.8133084722060433E-2</v>
      </c>
      <c r="AI57">
        <v>1.81330847220604</v>
      </c>
      <c r="AJ57">
        <v>113.574593060879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0.61</v>
      </c>
      <c r="AM57" t="s">
        <v>3167</v>
      </c>
      <c r="AN57">
        <v>5.0999999999999996</v>
      </c>
      <c r="AO57" t="s">
        <v>3167</v>
      </c>
      <c r="AP57">
        <v>8.5314515512328007E-2</v>
      </c>
      <c r="AQ57">
        <f>(Table2[[#This Row],[Sharpe Ratio]]-AVERAGE(Table2[Sharpe Ratio]))/_xlfn.STDEV.P(Table2[Sharpe Ratio])</f>
        <v>0.34716599016493405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8.0468834686479287</v>
      </c>
      <c r="AS57">
        <f>_xlfn.RANK.AVG(Table2[[#This Row],[1Y Return vs Nifty Z-Score]],Table2[1Y Return vs Nifty Z-Score])</f>
        <v>81</v>
      </c>
      <c r="AT57">
        <f>_xlfn.RANK.AVG(Table2[[#This Row],[6M Return vs Nifty Z-Score]],Table2[6M Return vs Nifty Z-Score])</f>
        <v>20</v>
      </c>
      <c r="AU57">
        <f>_xlfn.RANK.AVG(Table2[[#This Row],[Sharpe Ratio Z-Score]],Table2[Sharpe Ratio Z-Score])</f>
        <v>262</v>
      </c>
      <c r="AV57">
        <f>(Table2[[#This Row],[Rank 1Y]]+Table2[[#This Row],[Rank 6M]]+Table2[[#This Row],[Rank Sharpe]])/3</f>
        <v>121</v>
      </c>
    </row>
    <row r="58" spans="1:48" hidden="1" x14ac:dyDescent="0.3">
      <c r="A58" t="s">
        <v>710</v>
      </c>
      <c r="B58" t="s">
        <v>711</v>
      </c>
      <c r="C58" t="s">
        <v>3130</v>
      </c>
      <c r="D58" t="s">
        <v>163</v>
      </c>
      <c r="E58">
        <v>24341.759300000002</v>
      </c>
      <c r="F58">
        <v>186.7</v>
      </c>
      <c r="G58">
        <v>141.661286658905</v>
      </c>
      <c r="H58">
        <f>(Table2[[#This Row],[1Y Return vs Nifty]]-AVERAGE(Table2[1Y Return vs Nifty]))/_xlfn.STDEV.P(Table2[1Y Return vs Nifty])</f>
        <v>2.5494990309855203</v>
      </c>
      <c r="I58">
        <v>-12.2122532634043</v>
      </c>
      <c r="J58">
        <f>(Table2[[#This Row],[1M Return vs Nifty]]-AVERAGE(Table2[1M Return vs Nifty]))/_xlfn.STDEV.P(Table2[1M Return vs Nifty])</f>
        <v>-0.93091919876701057</v>
      </c>
      <c r="K58">
        <v>8.2280285966861602</v>
      </c>
      <c r="L58">
        <f>(Table2[[#This Row],[6M Return vs Nifty]]-AVERAGE(Table2[6M Return vs Nifty]))/_xlfn.STDEV.P(Table2[6M Return vs Nifty])</f>
        <v>0.1653702572591268</v>
      </c>
      <c r="M58">
        <v>-6.0641291350749302</v>
      </c>
      <c r="N58">
        <f>(Table2[[#This Row],[1W Return vs Nifty]]-AVERAGE(Table2[1W Return vs Nifty]))/_xlfn.STDEV.P(Table2[1W Return vs Nifty])</f>
        <v>-0.60010796610688777</v>
      </c>
      <c r="O58">
        <v>201.4</v>
      </c>
      <c r="P58">
        <v>209.028783570104</v>
      </c>
      <c r="Q58">
        <v>174.341209641571</v>
      </c>
      <c r="R58">
        <v>29.870071590087299</v>
      </c>
      <c r="S58" s="1">
        <f>(Table2[[#This Row],[Close Price]]-Table2[[#This Row],[20D EMA]])/Table2[[#This Row],[20D EMA]]</f>
        <v>-7.2989076464746852E-2</v>
      </c>
      <c r="T58" s="1">
        <f>(Table2[[#This Row],[Close Price]]-Table2[[#This Row],[50D EMA]])/Table2[[#This Row],[50D EMA]]</f>
        <v>-0.10682157351126424</v>
      </c>
      <c r="U58" s="1">
        <f>(Table2[[#This Row],[Close Price]]-Table2[[#This Row],[200D EMA]])/Table2[[#This Row],[200D EMA]]</f>
        <v>7.0888520183136808E-2</v>
      </c>
      <c r="V58">
        <v>0.65506602736725705</v>
      </c>
      <c r="W58">
        <v>183.11</v>
      </c>
      <c r="X58">
        <v>191.7</v>
      </c>
      <c r="Y58">
        <v>183.11</v>
      </c>
      <c r="Z58">
        <v>191.7</v>
      </c>
      <c r="AA58">
        <v>180.75</v>
      </c>
      <c r="AB58">
        <v>227.25</v>
      </c>
      <c r="AC58" s="1">
        <f>(Table2[[#This Row],[Close Price]]/Table2[[#This Row],[Day Low]])-1</f>
        <v>1.9605701490907013E-2</v>
      </c>
      <c r="AD58" s="1">
        <f>(Table2[[#This Row],[Day High]]/Table2[[#This Row],[Close Price]])-1</f>
        <v>2.678093197643272E-2</v>
      </c>
      <c r="AE58" s="1">
        <f>(Table2[[#This Row],[Close Price]]/Table2[[#This Row],[Current Week Low]])-1</f>
        <v>1.9605701490907013E-2</v>
      </c>
      <c r="AF58" s="1">
        <f>(Table2[[#This Row],[Current Week High]]/Table2[[#This Row],[Close Price]])-1</f>
        <v>2.678093197643272E-2</v>
      </c>
      <c r="AG58" s="1">
        <f>(Table2[[#This Row],[Close Price]]/Table2[[#This Row],[Current Month Low]])-1</f>
        <v>3.2918395573997117E-2</v>
      </c>
      <c r="AH58" s="1">
        <f>(Table2[[#This Row],[Current Month High]]/Table2[[#This Row],[Close Price]])-1</f>
        <v>0.21719335832886988</v>
      </c>
      <c r="AI58">
        <v>40.278521692554897</v>
      </c>
      <c r="AJ58">
        <v>179.49101796407101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-0.09</v>
      </c>
      <c r="AM58" t="s">
        <v>3166</v>
      </c>
      <c r="AN58">
        <v>-14.7</v>
      </c>
      <c r="AO58" t="s">
        <v>3166</v>
      </c>
      <c r="AP58">
        <v>0.15712779353273901</v>
      </c>
      <c r="AQ58">
        <f>(Table2[[#This Row],[Sharpe Ratio]]-AVERAGE(Table2[Sharpe Ratio]))/_xlfn.STDEV.P(Table2[Sharpe Ratio])</f>
        <v>1.1762229117448155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24</v>
      </c>
      <c r="AT58">
        <f>_xlfn.RANK.AVG(Table2[[#This Row],[6M Return vs Nifty Z-Score]],Table2[6M Return vs Nifty Z-Score])</f>
        <v>254</v>
      </c>
      <c r="AU58">
        <f>_xlfn.RANK.AVG(Table2[[#This Row],[Sharpe Ratio Z-Score]],Table2[Sharpe Ratio Z-Score])</f>
        <v>88</v>
      </c>
      <c r="AV58">
        <f>(Table2[[#This Row],[Rank 1Y]]+Table2[[#This Row],[Rank 6M]]+Table2[[#This Row],[Rank Sharpe]])/3</f>
        <v>122</v>
      </c>
    </row>
    <row r="59" spans="1:48" hidden="1" x14ac:dyDescent="0.3">
      <c r="A59" t="s">
        <v>975</v>
      </c>
      <c r="B59" t="s">
        <v>976</v>
      </c>
      <c r="C59" t="s">
        <v>3135</v>
      </c>
      <c r="D59" t="s">
        <v>292</v>
      </c>
      <c r="E59">
        <v>14887.125101760001</v>
      </c>
      <c r="F59">
        <v>394.4</v>
      </c>
      <c r="G59">
        <v>32.757327814658503</v>
      </c>
      <c r="H59">
        <f>(Table2[[#This Row],[1Y Return vs Nifty]]-AVERAGE(Table2[1Y Return vs Nifty]))/_xlfn.STDEV.P(Table2[1Y Return vs Nifty])</f>
        <v>0.39192745297700782</v>
      </c>
      <c r="I59">
        <v>-10.7202196763162</v>
      </c>
      <c r="J59">
        <f>(Table2[[#This Row],[1M Return vs Nifty]]-AVERAGE(Table2[1M Return vs Nifty]))/_xlfn.STDEV.P(Table2[1M Return vs Nifty])</f>
        <v>-0.783220506746934</v>
      </c>
      <c r="K59">
        <v>54.328485927919701</v>
      </c>
      <c r="L59">
        <f>(Table2[[#This Row],[6M Return vs Nifty]]-AVERAGE(Table2[6M Return vs Nifty]))/_xlfn.STDEV.P(Table2[6M Return vs Nifty])</f>
        <v>1.6856134062280337</v>
      </c>
      <c r="M59">
        <v>-3.6421771100573301</v>
      </c>
      <c r="N59">
        <f>(Table2[[#This Row],[1W Return vs Nifty]]-AVERAGE(Table2[1W Return vs Nifty]))/_xlfn.STDEV.P(Table2[1W Return vs Nifty])</f>
        <v>-9.7213442674443776E-2</v>
      </c>
      <c r="O59">
        <v>415.56</v>
      </c>
      <c r="P59">
        <v>437.34218611821899</v>
      </c>
      <c r="Q59">
        <v>364.41583595218401</v>
      </c>
      <c r="R59">
        <v>40.211608560896103</v>
      </c>
      <c r="S59" s="1">
        <f>(Table2[[#This Row],[Close Price]]-Table2[[#This Row],[20D EMA]])/Table2[[#This Row],[20D EMA]]</f>
        <v>-5.0919241505438508E-2</v>
      </c>
      <c r="T59" s="1">
        <f>(Table2[[#This Row],[Close Price]]-Table2[[#This Row],[50D EMA]])/Table2[[#This Row],[50D EMA]]</f>
        <v>-9.818898675055146E-2</v>
      </c>
      <c r="U59" s="1">
        <f>(Table2[[#This Row],[Close Price]]-Table2[[#This Row],[200D EMA]])/Table2[[#This Row],[200D EMA]]</f>
        <v>8.2280079759624578E-2</v>
      </c>
      <c r="V59">
        <v>0.41318175341406999</v>
      </c>
      <c r="W59">
        <v>391.35</v>
      </c>
      <c r="X59">
        <v>409.8</v>
      </c>
      <c r="Y59">
        <v>391.35</v>
      </c>
      <c r="Z59">
        <v>409.8</v>
      </c>
      <c r="AA59">
        <v>381.55</v>
      </c>
      <c r="AB59">
        <v>448.9</v>
      </c>
      <c r="AC59" s="1">
        <f>(Table2[[#This Row],[Close Price]]/Table2[[#This Row],[Day Low]])-1</f>
        <v>7.7935351986710977E-3</v>
      </c>
      <c r="AD59" s="1">
        <f>(Table2[[#This Row],[Day High]]/Table2[[#This Row],[Close Price]])-1</f>
        <v>3.9046653144016341E-2</v>
      </c>
      <c r="AE59" s="1">
        <f>(Table2[[#This Row],[Close Price]]/Table2[[#This Row],[Current Week Low]])-1</f>
        <v>7.7935351986710977E-3</v>
      </c>
      <c r="AF59" s="1">
        <f>(Table2[[#This Row],[Current Week High]]/Table2[[#This Row],[Close Price]])-1</f>
        <v>3.9046653144016341E-2</v>
      </c>
      <c r="AG59" s="1">
        <f>(Table2[[#This Row],[Close Price]]/Table2[[#This Row],[Current Month Low]])-1</f>
        <v>3.3678416983357273E-2</v>
      </c>
      <c r="AH59" s="1">
        <f>(Table2[[#This Row],[Current Month High]]/Table2[[#This Row],[Close Price]])-1</f>
        <v>0.13818458417849899</v>
      </c>
      <c r="AI59">
        <v>48.174442190669303</v>
      </c>
      <c r="AJ59">
        <v>88.708133971291801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-0.13</v>
      </c>
      <c r="AM59" t="s">
        <v>3166</v>
      </c>
      <c r="AN59">
        <v>-6.87</v>
      </c>
      <c r="AO59" t="s">
        <v>3166</v>
      </c>
      <c r="AP59">
        <v>0.13004713614989999</v>
      </c>
      <c r="AQ59">
        <f>(Table2[[#This Row],[Sharpe Ratio]]-AVERAGE(Table2[Sharpe Ratio]))/_xlfn.STDEV.P(Table2[Sharpe Ratio])</f>
        <v>0.86358704463128821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195</v>
      </c>
      <c r="AT59">
        <f>_xlfn.RANK.AVG(Table2[[#This Row],[6M Return vs Nifty Z-Score]],Table2[6M Return vs Nifty Z-Score])</f>
        <v>47</v>
      </c>
      <c r="AU59">
        <f>_xlfn.RANK.AVG(Table2[[#This Row],[Sharpe Ratio Z-Score]],Table2[Sharpe Ratio Z-Score])</f>
        <v>137</v>
      </c>
      <c r="AV59">
        <f>(Table2[[#This Row],[Rank 1Y]]+Table2[[#This Row],[Rank 6M]]+Table2[[#This Row],[Rank Sharpe]])/3</f>
        <v>126.33333333333333</v>
      </c>
    </row>
    <row r="60" spans="1:48" x14ac:dyDescent="0.3">
      <c r="A60" t="s">
        <v>422</v>
      </c>
      <c r="B60" t="s">
        <v>423</v>
      </c>
      <c r="C60" t="s">
        <v>3135</v>
      </c>
      <c r="D60" t="s">
        <v>414</v>
      </c>
      <c r="E60">
        <v>52891.333668004998</v>
      </c>
      <c r="F60">
        <v>1795.45</v>
      </c>
      <c r="G60">
        <v>38.314870929275102</v>
      </c>
      <c r="H60">
        <f>(Table2[[#This Row],[1Y Return vs Nifty]]-AVERAGE(Table2[1Y Return vs Nifty]))/_xlfn.STDEV.P(Table2[1Y Return vs Nifty])</f>
        <v>0.5020317797150543</v>
      </c>
      <c r="I60">
        <v>8.0039278594502896</v>
      </c>
      <c r="J60">
        <f>(Table2[[#This Row],[1M Return vs Nifty]]-AVERAGE(Table2[1M Return vs Nifty]))/_xlfn.STDEV.P(Table2[1M Return vs Nifty])</f>
        <v>1.0703115612683374</v>
      </c>
      <c r="K60">
        <v>38.535681374131798</v>
      </c>
      <c r="L60">
        <f>(Table2[[#This Row],[6M Return vs Nifty]]-AVERAGE(Table2[6M Return vs Nifty]))/_xlfn.STDEV.P(Table2[6M Return vs Nifty])</f>
        <v>1.1648180754269499</v>
      </c>
      <c r="M60">
        <v>1.80314186825471</v>
      </c>
      <c r="N60">
        <f>(Table2[[#This Row],[1W Return vs Nifty]]-AVERAGE(Table2[1W Return vs Nifty]))/_xlfn.STDEV.P(Table2[1W Return vs Nifty])</f>
        <v>1.0334535004562633</v>
      </c>
      <c r="O60">
        <v>1719.32</v>
      </c>
      <c r="P60">
        <v>1682.4176027665501</v>
      </c>
      <c r="Q60">
        <v>1496.9981737155999</v>
      </c>
      <c r="R60">
        <v>67.840307320506895</v>
      </c>
      <c r="S60" s="1">
        <f>(Table2[[#This Row],[Close Price]]-Table2[[#This Row],[20D EMA]])/Table2[[#This Row],[20D EMA]]</f>
        <v>4.4279133610962536E-2</v>
      </c>
      <c r="T60" s="1">
        <f>(Table2[[#This Row],[Close Price]]-Table2[[#This Row],[50D EMA]])/Table2[[#This Row],[50D EMA]]</f>
        <v>6.7184507013942699E-2</v>
      </c>
      <c r="U60" s="1">
        <f>(Table2[[#This Row],[Close Price]]-Table2[[#This Row],[200D EMA]])/Table2[[#This Row],[200D EMA]]</f>
        <v>0.19936686064461429</v>
      </c>
      <c r="V60">
        <v>1.11752521952422</v>
      </c>
      <c r="W60">
        <v>1789</v>
      </c>
      <c r="X60">
        <v>1839</v>
      </c>
      <c r="Y60">
        <v>1789</v>
      </c>
      <c r="Z60">
        <v>1839</v>
      </c>
      <c r="AA60">
        <v>1623</v>
      </c>
      <c r="AB60">
        <v>1839</v>
      </c>
      <c r="AC60" s="1">
        <f>(Table2[[#This Row],[Close Price]]/Table2[[#This Row],[Day Low]])-1</f>
        <v>3.6053661263275583E-3</v>
      </c>
      <c r="AD60" s="1">
        <f>(Table2[[#This Row],[Day High]]/Table2[[#This Row],[Close Price]])-1</f>
        <v>2.4255757609512818E-2</v>
      </c>
      <c r="AE60" s="1">
        <f>(Table2[[#This Row],[Close Price]]/Table2[[#This Row],[Current Week Low]])-1</f>
        <v>3.6053661263275583E-3</v>
      </c>
      <c r="AF60" s="1">
        <f>(Table2[[#This Row],[Current Week High]]/Table2[[#This Row],[Close Price]])-1</f>
        <v>2.4255757609512818E-2</v>
      </c>
      <c r="AG60" s="1">
        <f>(Table2[[#This Row],[Close Price]]/Table2[[#This Row],[Current Month Low]])-1</f>
        <v>0.10625385089340722</v>
      </c>
      <c r="AH60" s="1">
        <f>(Table2[[#This Row],[Current Month High]]/Table2[[#This Row],[Close Price]])-1</f>
        <v>2.4255757609512818E-2</v>
      </c>
      <c r="AI60">
        <v>2.42557576095128</v>
      </c>
      <c r="AJ60">
        <v>75.234237751317593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0.17</v>
      </c>
      <c r="AM60" t="s">
        <v>3167</v>
      </c>
      <c r="AN60">
        <v>7.57</v>
      </c>
      <c r="AO60" t="s">
        <v>3167</v>
      </c>
      <c r="AP60">
        <v>0.13576520640460599</v>
      </c>
      <c r="AQ60">
        <f>(Table2[[#This Row],[Sharpe Ratio]]-AVERAGE(Table2[Sharpe Ratio]))/_xlfn.STDEV.P(Table2[Sharpe Ratio])</f>
        <v>0.92959998615718065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4.7002149030237854</v>
      </c>
      <c r="AS60">
        <f>_xlfn.RANK.AVG(Table2[[#This Row],[1Y Return vs Nifty Z-Score]],Table2[1Y Return vs Nifty Z-Score])</f>
        <v>170</v>
      </c>
      <c r="AT60">
        <f>_xlfn.RANK.AVG(Table2[[#This Row],[6M Return vs Nifty Z-Score]],Table2[6M Return vs Nifty Z-Score])</f>
        <v>82</v>
      </c>
      <c r="AU60">
        <f>_xlfn.RANK.AVG(Table2[[#This Row],[Sharpe Ratio Z-Score]],Table2[Sharpe Ratio Z-Score])</f>
        <v>127</v>
      </c>
      <c r="AV60">
        <f>(Table2[[#This Row],[Rank 1Y]]+Table2[[#This Row],[Rank 6M]]+Table2[[#This Row],[Rank Sharpe]])/3</f>
        <v>126.33333333333333</v>
      </c>
    </row>
    <row r="61" spans="1:48" hidden="1" x14ac:dyDescent="0.3">
      <c r="A61" t="s">
        <v>1130</v>
      </c>
      <c r="B61" t="s">
        <v>1131</v>
      </c>
      <c r="C61" t="s">
        <v>3123</v>
      </c>
      <c r="D61" t="s">
        <v>120</v>
      </c>
      <c r="E61">
        <v>10774.755903310001</v>
      </c>
      <c r="F61">
        <v>1754.9</v>
      </c>
      <c r="G61">
        <v>24.426554474613699</v>
      </c>
      <c r="H61">
        <f>(Table2[[#This Row],[1Y Return vs Nifty]]-AVERAGE(Table2[1Y Return vs Nifty]))/_xlfn.STDEV.P(Table2[1Y Return vs Nifty])</f>
        <v>0.22688074602470765</v>
      </c>
      <c r="I61">
        <v>1.77782942451631</v>
      </c>
      <c r="J61">
        <f>(Table2[[#This Row],[1M Return vs Nifty]]-AVERAGE(Table2[1M Return vs Nifty]))/_xlfn.STDEV.P(Table2[1M Return vs Nifty])</f>
        <v>0.45398053280758494</v>
      </c>
      <c r="K61">
        <v>39.111302871228503</v>
      </c>
      <c r="L61">
        <f>(Table2[[#This Row],[6M Return vs Nifty]]-AVERAGE(Table2[6M Return vs Nifty]))/_xlfn.STDEV.P(Table2[6M Return vs Nifty])</f>
        <v>1.1838002002911996</v>
      </c>
      <c r="M61">
        <v>0.92094081677953599</v>
      </c>
      <c r="N61">
        <f>(Table2[[#This Row],[1W Return vs Nifty]]-AVERAGE(Table2[1W Return vs Nifty]))/_xlfn.STDEV.P(Table2[1W Return vs Nifty])</f>
        <v>0.8502731266212431</v>
      </c>
      <c r="O61">
        <v>1728.57</v>
      </c>
      <c r="P61">
        <v>1739.10139568565</v>
      </c>
      <c r="Q61">
        <v>1487.35630534902</v>
      </c>
      <c r="R61">
        <v>57.466734660430397</v>
      </c>
      <c r="S61" s="1">
        <f>(Table2[[#This Row],[Close Price]]-Table2[[#This Row],[20D EMA]])/Table2[[#This Row],[20D EMA]]</f>
        <v>1.5232243993590168E-2</v>
      </c>
      <c r="T61" s="1">
        <f>(Table2[[#This Row],[Close Price]]-Table2[[#This Row],[50D EMA]])/Table2[[#This Row],[50D EMA]]</f>
        <v>9.0843491664966448E-3</v>
      </c>
      <c r="U61" s="1">
        <f>(Table2[[#This Row],[Close Price]]-Table2[[#This Row],[200D EMA]])/Table2[[#This Row],[200D EMA]]</f>
        <v>0.17987868386936301</v>
      </c>
      <c r="V61">
        <v>0.47089500870454298</v>
      </c>
      <c r="W61">
        <v>1700</v>
      </c>
      <c r="X61">
        <v>1800</v>
      </c>
      <c r="Y61">
        <v>1700</v>
      </c>
      <c r="Z61">
        <v>1800</v>
      </c>
      <c r="AA61">
        <v>1586.35</v>
      </c>
      <c r="AB61">
        <v>1913.5</v>
      </c>
      <c r="AC61" s="1">
        <f>(Table2[[#This Row],[Close Price]]/Table2[[#This Row],[Day Low]])-1</f>
        <v>3.2294117647058806E-2</v>
      </c>
      <c r="AD61" s="1">
        <f>(Table2[[#This Row],[Day High]]/Table2[[#This Row],[Close Price]])-1</f>
        <v>2.5699470055273732E-2</v>
      </c>
      <c r="AE61" s="1">
        <f>(Table2[[#This Row],[Close Price]]/Table2[[#This Row],[Current Week Low]])-1</f>
        <v>3.2294117647058806E-2</v>
      </c>
      <c r="AF61" s="1">
        <f>(Table2[[#This Row],[Current Week High]]/Table2[[#This Row],[Close Price]])-1</f>
        <v>2.5699470055273732E-2</v>
      </c>
      <c r="AG61" s="1">
        <f>(Table2[[#This Row],[Close Price]]/Table2[[#This Row],[Current Month Low]])-1</f>
        <v>0.10625019699309757</v>
      </c>
      <c r="AH61" s="1">
        <f>(Table2[[#This Row],[Current Month High]]/Table2[[#This Row],[Close Price]])-1</f>
        <v>9.0375519972647922E-2</v>
      </c>
      <c r="AI61">
        <v>25.363268562311202</v>
      </c>
      <c r="AJ61">
        <v>81.986933526910704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0.22</v>
      </c>
      <c r="AM61" t="s">
        <v>3167</v>
      </c>
      <c r="AN61">
        <v>-2.71</v>
      </c>
      <c r="AO61" t="s">
        <v>3166</v>
      </c>
      <c r="AP61">
        <v>0.168301347970611</v>
      </c>
      <c r="AQ61">
        <f>(Table2[[#This Row],[Sharpe Ratio]]-AVERAGE(Table2[Sharpe Ratio]))/_xlfn.STDEV.P(Table2[Sharpe Ratio])</f>
        <v>1.3052173386909645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239</v>
      </c>
      <c r="AT61">
        <f>_xlfn.RANK.AVG(Table2[[#This Row],[6M Return vs Nifty Z-Score]],Table2[6M Return vs Nifty Z-Score])</f>
        <v>78</v>
      </c>
      <c r="AU61">
        <f>_xlfn.RANK.AVG(Table2[[#This Row],[Sharpe Ratio Z-Score]],Table2[Sharpe Ratio Z-Score])</f>
        <v>63</v>
      </c>
      <c r="AV61">
        <f>(Table2[[#This Row],[Rank 1Y]]+Table2[[#This Row],[Rank 6M]]+Table2[[#This Row],[Rank Sharpe]])/3</f>
        <v>126.66666666666667</v>
      </c>
    </row>
    <row r="62" spans="1:48" x14ac:dyDescent="0.3">
      <c r="A62" t="s">
        <v>851</v>
      </c>
      <c r="B62" t="s">
        <v>852</v>
      </c>
      <c r="C62" t="s">
        <v>3123</v>
      </c>
      <c r="D62" t="s">
        <v>268</v>
      </c>
      <c r="E62">
        <v>17607.636684000001</v>
      </c>
      <c r="F62">
        <v>2523.6</v>
      </c>
      <c r="G62">
        <v>57.666520022249799</v>
      </c>
      <c r="H62">
        <f>(Table2[[#This Row],[1Y Return vs Nifty]]-AVERAGE(Table2[1Y Return vs Nifty]))/_xlfn.STDEV.P(Table2[1Y Return vs Nifty])</f>
        <v>0.88542067130080981</v>
      </c>
      <c r="I62">
        <v>-11.715750532107499</v>
      </c>
      <c r="J62">
        <f>(Table2[[#This Row],[1M Return vs Nifty]]-AVERAGE(Table2[1M Return vs Nifty]))/_xlfn.STDEV.P(Table2[1M Return vs Nifty])</f>
        <v>-0.88176963227497762</v>
      </c>
      <c r="K62">
        <v>59.049949067279798</v>
      </c>
      <c r="L62">
        <f>(Table2[[#This Row],[6M Return vs Nifty]]-AVERAGE(Table2[6M Return vs Nifty]))/_xlfn.STDEV.P(Table2[6M Return vs Nifty])</f>
        <v>1.8413119048166451</v>
      </c>
      <c r="M62">
        <v>-8.7050999182833806</v>
      </c>
      <c r="N62">
        <f>(Table2[[#This Row],[1W Return vs Nifty]]-AVERAGE(Table2[1W Return vs Nifty]))/_xlfn.STDEV.P(Table2[1W Return vs Nifty])</f>
        <v>-1.1484795811106863</v>
      </c>
      <c r="O62">
        <v>2621.11</v>
      </c>
      <c r="P62">
        <v>2616.9098848383801</v>
      </c>
      <c r="Q62">
        <v>2171.95154120499</v>
      </c>
      <c r="R62">
        <v>38.3416887963593</v>
      </c>
      <c r="S62" s="1">
        <f>(Table2[[#This Row],[Close Price]]-Table2[[#This Row],[20D EMA]])/Table2[[#This Row],[20D EMA]]</f>
        <v>-3.7201796185585577E-2</v>
      </c>
      <c r="T62" s="1">
        <f>(Table2[[#This Row],[Close Price]]-Table2[[#This Row],[50D EMA]])/Table2[[#This Row],[50D EMA]]</f>
        <v>-3.5656514341204752E-2</v>
      </c>
      <c r="U62" s="1">
        <f>(Table2[[#This Row],[Close Price]]-Table2[[#This Row],[200D EMA]])/Table2[[#This Row],[200D EMA]]</f>
        <v>0.16190437591435247</v>
      </c>
      <c r="V62">
        <v>0.45488461646969103</v>
      </c>
      <c r="W62">
        <v>2500</v>
      </c>
      <c r="X62">
        <v>2569</v>
      </c>
      <c r="Y62">
        <v>2500</v>
      </c>
      <c r="Z62">
        <v>2569</v>
      </c>
      <c r="AA62">
        <v>2433</v>
      </c>
      <c r="AB62">
        <v>2873.95</v>
      </c>
      <c r="AC62" s="1">
        <f>(Table2[[#This Row],[Close Price]]/Table2[[#This Row],[Day Low]])-1</f>
        <v>9.4399999999998929E-3</v>
      </c>
      <c r="AD62" s="1">
        <f>(Table2[[#This Row],[Day High]]/Table2[[#This Row],[Close Price]])-1</f>
        <v>1.799017276906012E-2</v>
      </c>
      <c r="AE62" s="1">
        <f>(Table2[[#This Row],[Close Price]]/Table2[[#This Row],[Current Week Low]])-1</f>
        <v>9.4399999999998929E-3</v>
      </c>
      <c r="AF62" s="1">
        <f>(Table2[[#This Row],[Current Week High]]/Table2[[#This Row],[Close Price]])-1</f>
        <v>1.799017276906012E-2</v>
      </c>
      <c r="AG62" s="1">
        <f>(Table2[[#This Row],[Close Price]]/Table2[[#This Row],[Current Month Low]])-1</f>
        <v>3.723797780517879E-2</v>
      </c>
      <c r="AH62" s="1">
        <f>(Table2[[#This Row],[Current Month High]]/Table2[[#This Row],[Close Price]])-1</f>
        <v>0.1388294499920748</v>
      </c>
      <c r="AI62">
        <v>17.887145347915599</v>
      </c>
      <c r="AJ62">
        <v>100.39704597792399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0.02</v>
      </c>
      <c r="AM62" t="s">
        <v>3167</v>
      </c>
      <c r="AN62">
        <v>-6.88</v>
      </c>
      <c r="AO62" t="s">
        <v>3166</v>
      </c>
      <c r="AP62">
        <v>9.5572674345834996E-2</v>
      </c>
      <c r="AQ62">
        <f>(Table2[[#This Row],[Sharpe Ratio]]-AVERAGE(Table2[Sharpe Ratio]))/_xlfn.STDEV.P(Table2[Sharpe Ratio])</f>
        <v>0.46559252378128796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1.1620758865130791</v>
      </c>
      <c r="AS62">
        <f>_xlfn.RANK.AVG(Table2[[#This Row],[1Y Return vs Nifty Z-Score]],Table2[1Y Return vs Nifty Z-Score])</f>
        <v>113</v>
      </c>
      <c r="AT62">
        <f>_xlfn.RANK.AVG(Table2[[#This Row],[6M Return vs Nifty Z-Score]],Table2[6M Return vs Nifty Z-Score])</f>
        <v>39</v>
      </c>
      <c r="AU62">
        <f>_xlfn.RANK.AVG(Table2[[#This Row],[Sharpe Ratio Z-Score]],Table2[Sharpe Ratio Z-Score])</f>
        <v>230</v>
      </c>
      <c r="AV62">
        <f>(Table2[[#This Row],[Rank 1Y]]+Table2[[#This Row],[Rank 6M]]+Table2[[#This Row],[Rank Sharpe]])/3</f>
        <v>127.33333333333333</v>
      </c>
    </row>
    <row r="63" spans="1:48" hidden="1" x14ac:dyDescent="0.3">
      <c r="A63" t="s">
        <v>1623</v>
      </c>
      <c r="B63" t="s">
        <v>1624</v>
      </c>
      <c r="C63" t="s">
        <v>3122</v>
      </c>
      <c r="D63" t="s">
        <v>966</v>
      </c>
      <c r="E63">
        <v>5684.6046161100003</v>
      </c>
      <c r="F63">
        <v>662.1</v>
      </c>
      <c r="G63">
        <v>89.540322238309102</v>
      </c>
      <c r="H63">
        <f>(Table2[[#This Row],[1Y Return vs Nifty]]-AVERAGE(Table2[1Y Return vs Nifty]))/_xlfn.STDEV.P(Table2[1Y Return vs Nifty])</f>
        <v>1.5168945908374591</v>
      </c>
      <c r="I63">
        <v>5.5745880071093996</v>
      </c>
      <c r="J63">
        <f>(Table2[[#This Row],[1M Return vs Nifty]]-AVERAGE(Table2[1M Return vs Nifty]))/_xlfn.STDEV.P(Table2[1M Return vs Nifty])</f>
        <v>0.82982748519384308</v>
      </c>
      <c r="K63">
        <v>147.68370995886801</v>
      </c>
      <c r="L63">
        <f>(Table2[[#This Row],[6M Return vs Nifty]]-AVERAGE(Table2[6M Return vs Nifty]))/_xlfn.STDEV.P(Table2[6M Return vs Nifty])</f>
        <v>4.7641650729455032</v>
      </c>
      <c r="M63">
        <v>-1.4009458589755599</v>
      </c>
      <c r="N63">
        <f>(Table2[[#This Row],[1W Return vs Nifty]]-AVERAGE(Table2[1W Return vs Nifty]))/_xlfn.STDEV.P(Table2[1W Return vs Nifty])</f>
        <v>0.36815618904089809</v>
      </c>
      <c r="O63">
        <v>647.34</v>
      </c>
      <c r="P63">
        <v>642.82039025571498</v>
      </c>
      <c r="Q63">
        <v>489.24833828303503</v>
      </c>
      <c r="R63">
        <v>58.308217560968203</v>
      </c>
      <c r="S63" s="1">
        <f>(Table2[[#This Row],[Close Price]]-Table2[[#This Row],[20D EMA]])/Table2[[#This Row],[20D EMA]]</f>
        <v>2.2801001019556941E-2</v>
      </c>
      <c r="T63" s="1">
        <f>(Table2[[#This Row],[Close Price]]-Table2[[#This Row],[50D EMA]])/Table2[[#This Row],[50D EMA]]</f>
        <v>2.9992218723204438E-2</v>
      </c>
      <c r="U63" s="1">
        <f>(Table2[[#This Row],[Close Price]]-Table2[[#This Row],[200D EMA]])/Table2[[#This Row],[200D EMA]]</f>
        <v>0.35330045743960931</v>
      </c>
      <c r="V63">
        <v>0.30245631892282498</v>
      </c>
      <c r="W63">
        <v>620</v>
      </c>
      <c r="X63">
        <v>670.65</v>
      </c>
      <c r="Y63">
        <v>620</v>
      </c>
      <c r="Z63">
        <v>670.65</v>
      </c>
      <c r="AA63">
        <v>576</v>
      </c>
      <c r="AB63">
        <v>711</v>
      </c>
      <c r="AC63" s="1">
        <f>(Table2[[#This Row],[Close Price]]/Table2[[#This Row],[Day Low]])-1</f>
        <v>6.7903225806451584E-2</v>
      </c>
      <c r="AD63" s="1">
        <f>(Table2[[#This Row],[Day High]]/Table2[[#This Row],[Close Price]])-1</f>
        <v>1.2913457181694454E-2</v>
      </c>
      <c r="AE63" s="1">
        <f>(Table2[[#This Row],[Close Price]]/Table2[[#This Row],[Current Week Low]])-1</f>
        <v>6.7903225806451584E-2</v>
      </c>
      <c r="AF63" s="1">
        <f>(Table2[[#This Row],[Current Week High]]/Table2[[#This Row],[Close Price]])-1</f>
        <v>1.2913457181694454E-2</v>
      </c>
      <c r="AG63" s="1">
        <f>(Table2[[#This Row],[Close Price]]/Table2[[#This Row],[Current Month Low]])-1</f>
        <v>0.14947916666666661</v>
      </c>
      <c r="AH63" s="1">
        <f>(Table2[[#This Row],[Current Month High]]/Table2[[#This Row],[Close Price]])-1</f>
        <v>7.38559130040779E-2</v>
      </c>
      <c r="AI63">
        <v>31.974022051049602</v>
      </c>
      <c r="AJ63">
        <v>206.811862835959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0.17</v>
      </c>
      <c r="AM63" t="s">
        <v>3167</v>
      </c>
      <c r="AN63">
        <v>-1.74</v>
      </c>
      <c r="AO63" t="s">
        <v>3166</v>
      </c>
      <c r="AP63">
        <v>6.3059434378589005E-2</v>
      </c>
      <c r="AQ63">
        <f>(Table2[[#This Row],[Sharpe Ratio]]-AVERAGE(Table2[Sharpe Ratio]))/_xlfn.STDEV.P(Table2[Sharpe Ratio])</f>
        <v>9.0239561475743288E-2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7.5692828994934471</v>
      </c>
      <c r="AS63">
        <f>_xlfn.RANK.AVG(Table2[[#This Row],[1Y Return vs Nifty Z-Score]],Table2[1Y Return vs Nifty Z-Score])</f>
        <v>55</v>
      </c>
      <c r="AT63">
        <f>_xlfn.RANK.AVG(Table2[[#This Row],[6M Return vs Nifty Z-Score]],Table2[6M Return vs Nifty Z-Score])</f>
        <v>3</v>
      </c>
      <c r="AU63">
        <f>_xlfn.RANK.AVG(Table2[[#This Row],[Sharpe Ratio Z-Score]],Table2[Sharpe Ratio Z-Score])</f>
        <v>324</v>
      </c>
      <c r="AV63">
        <f>(Table2[[#This Row],[Rank 1Y]]+Table2[[#This Row],[Rank 6M]]+Table2[[#This Row],[Rank Sharpe]])/3</f>
        <v>127.33333333333333</v>
      </c>
    </row>
    <row r="64" spans="1:48" x14ac:dyDescent="0.3">
      <c r="A64" t="s">
        <v>1537</v>
      </c>
      <c r="B64" t="s">
        <v>1538</v>
      </c>
      <c r="C64" t="s">
        <v>3125</v>
      </c>
      <c r="D64" t="s">
        <v>51</v>
      </c>
      <c r="E64">
        <v>6383.8956959999996</v>
      </c>
      <c r="F64">
        <v>806.85</v>
      </c>
      <c r="G64">
        <v>165.38406066013701</v>
      </c>
      <c r="H64">
        <f>(Table2[[#This Row],[1Y Return vs Nifty]]-AVERAGE(Table2[1Y Return vs Nifty]))/_xlfn.STDEV.P(Table2[1Y Return vs Nifty])</f>
        <v>3.0194872984440035</v>
      </c>
      <c r="I64">
        <v>46.277076448806497</v>
      </c>
      <c r="J64">
        <f>(Table2[[#This Row],[1M Return vs Nifty]]-AVERAGE(Table2[1M Return vs Nifty]))/_xlfn.STDEV.P(Table2[1M Return vs Nifty])</f>
        <v>4.8590292114991982</v>
      </c>
      <c r="K64">
        <v>118.149636983113</v>
      </c>
      <c r="L64">
        <f>(Table2[[#This Row],[6M Return vs Nifty]]-AVERAGE(Table2[6M Return vs Nifty]))/_xlfn.STDEV.P(Table2[6M Return vs Nifty])</f>
        <v>3.7902274007020704</v>
      </c>
      <c r="M64">
        <v>20.106043381845701</v>
      </c>
      <c r="N64">
        <f>(Table2[[#This Row],[1W Return vs Nifty]]-AVERAGE(Table2[1W Return vs Nifty]))/_xlfn.STDEV.P(Table2[1W Return vs Nifty])</f>
        <v>4.8338710310394344</v>
      </c>
      <c r="O64">
        <v>663.65</v>
      </c>
      <c r="P64">
        <v>603.63721340776794</v>
      </c>
      <c r="Q64">
        <v>476.05343642889198</v>
      </c>
      <c r="R64">
        <v>80.466879453234199</v>
      </c>
      <c r="S64" s="1">
        <f>(Table2[[#This Row],[Close Price]]-Table2[[#This Row],[20D EMA]])/Table2[[#This Row],[20D EMA]]</f>
        <v>0.21577638815640782</v>
      </c>
      <c r="T64" s="1">
        <f>(Table2[[#This Row],[Close Price]]-Table2[[#This Row],[50D EMA]])/Table2[[#This Row],[50D EMA]]</f>
        <v>0.33664721471530307</v>
      </c>
      <c r="U64" s="1">
        <f>(Table2[[#This Row],[Close Price]]-Table2[[#This Row],[200D EMA]])/Table2[[#This Row],[200D EMA]]</f>
        <v>0.69487275641275426</v>
      </c>
      <c r="V64">
        <v>2.2794870672042702</v>
      </c>
      <c r="W64">
        <v>785.1</v>
      </c>
      <c r="X64">
        <v>830</v>
      </c>
      <c r="Y64">
        <v>785.1</v>
      </c>
      <c r="Z64">
        <v>830</v>
      </c>
      <c r="AA64">
        <v>604.54999999999995</v>
      </c>
      <c r="AB64">
        <v>833.4</v>
      </c>
      <c r="AC64" s="1">
        <f>(Table2[[#This Row],[Close Price]]/Table2[[#This Row],[Day Low]])-1</f>
        <v>2.7703477264042764E-2</v>
      </c>
      <c r="AD64" s="1">
        <f>(Table2[[#This Row],[Day High]]/Table2[[#This Row],[Close Price]])-1</f>
        <v>2.8691826237838391E-2</v>
      </c>
      <c r="AE64" s="1">
        <f>(Table2[[#This Row],[Close Price]]/Table2[[#This Row],[Current Week Low]])-1</f>
        <v>2.7703477264042764E-2</v>
      </c>
      <c r="AF64" s="1">
        <f>(Table2[[#This Row],[Current Week High]]/Table2[[#This Row],[Close Price]])-1</f>
        <v>2.8691826237838391E-2</v>
      </c>
      <c r="AG64" s="1">
        <f>(Table2[[#This Row],[Close Price]]/Table2[[#This Row],[Current Month Low]])-1</f>
        <v>0.33462906293937644</v>
      </c>
      <c r="AH64" s="1">
        <f>(Table2[[#This Row],[Current Month High]]/Table2[[#This Row],[Close Price]])-1</f>
        <v>3.2905744562186312E-2</v>
      </c>
      <c r="AI64">
        <v>3.2905744562186299</v>
      </c>
      <c r="AJ64">
        <v>200.055782818891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0.41</v>
      </c>
      <c r="AM64" t="s">
        <v>3167</v>
      </c>
      <c r="AN64">
        <v>22.93</v>
      </c>
      <c r="AO64" t="s">
        <v>3167</v>
      </c>
      <c r="AP64">
        <v>5.1628557327643002E-2</v>
      </c>
      <c r="AQ64">
        <f>(Table2[[#This Row],[Sharpe Ratio]]-AVERAGE(Table2[Sharpe Ratio]))/_xlfn.STDEV.P(Table2[Sharpe Ratio])</f>
        <v>-4.1725556954331285E-2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16.460889384730375</v>
      </c>
      <c r="AS64">
        <f>_xlfn.RANK.AVG(Table2[[#This Row],[1Y Return vs Nifty Z-Score]],Table2[1Y Return vs Nifty Z-Score])</f>
        <v>10</v>
      </c>
      <c r="AT64">
        <f>_xlfn.RANK.AVG(Table2[[#This Row],[6M Return vs Nifty Z-Score]],Table2[6M Return vs Nifty Z-Score])</f>
        <v>7</v>
      </c>
      <c r="AU64">
        <f>_xlfn.RANK.AVG(Table2[[#This Row],[Sharpe Ratio Z-Score]],Table2[Sharpe Ratio Z-Score])</f>
        <v>367</v>
      </c>
      <c r="AV64">
        <f>(Table2[[#This Row],[Rank 1Y]]+Table2[[#This Row],[Rank 6M]]+Table2[[#This Row],[Rank Sharpe]])/3</f>
        <v>128</v>
      </c>
    </row>
    <row r="65" spans="1:48" hidden="1" x14ac:dyDescent="0.3">
      <c r="A65" t="s">
        <v>306</v>
      </c>
      <c r="B65" t="s">
        <v>307</v>
      </c>
      <c r="C65" t="s">
        <v>3119</v>
      </c>
      <c r="D65" t="s">
        <v>72</v>
      </c>
      <c r="E65">
        <v>84380.279158125006</v>
      </c>
      <c r="F65">
        <v>518.75</v>
      </c>
      <c r="G65">
        <v>137.92041829703001</v>
      </c>
      <c r="H65">
        <f>(Table2[[#This Row],[1Y Return vs Nifty]]-AVERAGE(Table2[1Y Return vs Nifty]))/_xlfn.STDEV.P(Table2[1Y Return vs Nifty])</f>
        <v>2.4753861030414028</v>
      </c>
      <c r="I65">
        <v>-1.5697945845004799</v>
      </c>
      <c r="J65">
        <f>(Table2[[#This Row],[1M Return vs Nifty]]-AVERAGE(Table2[1M Return vs Nifty]))/_xlfn.STDEV.P(Table2[1M Return vs Nifty])</f>
        <v>0.12259410036691254</v>
      </c>
      <c r="K65">
        <v>10.924081278581101</v>
      </c>
      <c r="L65">
        <f>(Table2[[#This Row],[6M Return vs Nifty]]-AVERAGE(Table2[6M Return vs Nifty]))/_xlfn.STDEV.P(Table2[6M Return vs Nifty])</f>
        <v>0.25427730625998668</v>
      </c>
      <c r="M65">
        <v>2.8344766233732002</v>
      </c>
      <c r="N65">
        <f>(Table2[[#This Row],[1W Return vs Nifty]]-AVERAGE(Table2[1W Return vs Nifty]))/_xlfn.STDEV.P(Table2[1W Return vs Nifty])</f>
        <v>1.2476000214513936</v>
      </c>
      <c r="O65">
        <v>501.43</v>
      </c>
      <c r="P65">
        <v>528.68055562273196</v>
      </c>
      <c r="Q65">
        <v>481.85472755723998</v>
      </c>
      <c r="R65">
        <v>65.767694961881205</v>
      </c>
      <c r="S65" s="1">
        <f>(Table2[[#This Row],[Close Price]]-Table2[[#This Row],[20D EMA]])/Table2[[#This Row],[20D EMA]]</f>
        <v>3.4541212133298749E-2</v>
      </c>
      <c r="T65" s="1">
        <f>(Table2[[#This Row],[Close Price]]-Table2[[#This Row],[50D EMA]])/Table2[[#This Row],[50D EMA]]</f>
        <v>-1.8783659654429269E-2</v>
      </c>
      <c r="U65" s="1">
        <f>(Table2[[#This Row],[Close Price]]-Table2[[#This Row],[200D EMA]])/Table2[[#This Row],[200D EMA]]</f>
        <v>7.6569285995802941E-2</v>
      </c>
      <c r="V65">
        <v>0.30386417579174202</v>
      </c>
      <c r="W65">
        <v>510.05</v>
      </c>
      <c r="X65">
        <v>529</v>
      </c>
      <c r="Y65">
        <v>510.05</v>
      </c>
      <c r="Z65">
        <v>529</v>
      </c>
      <c r="AA65">
        <v>459.05</v>
      </c>
      <c r="AB65">
        <v>535.85</v>
      </c>
      <c r="AC65" s="1">
        <f>(Table2[[#This Row],[Close Price]]/Table2[[#This Row],[Day Low]])-1</f>
        <v>1.7057151259680436E-2</v>
      </c>
      <c r="AD65" s="1">
        <f>(Table2[[#This Row],[Day High]]/Table2[[#This Row],[Close Price]])-1</f>
        <v>1.9759036144578301E-2</v>
      </c>
      <c r="AE65" s="1">
        <f>(Table2[[#This Row],[Close Price]]/Table2[[#This Row],[Current Week Low]])-1</f>
        <v>1.7057151259680436E-2</v>
      </c>
      <c r="AF65" s="1">
        <f>(Table2[[#This Row],[Current Week High]]/Table2[[#This Row],[Close Price]])-1</f>
        <v>1.9759036144578301E-2</v>
      </c>
      <c r="AG65" s="1">
        <f>(Table2[[#This Row],[Close Price]]/Table2[[#This Row],[Current Month Low]])-1</f>
        <v>0.13005119268053589</v>
      </c>
      <c r="AH65" s="1">
        <f>(Table2[[#This Row],[Current Month High]]/Table2[[#This Row],[Close Price]])-1</f>
        <v>3.2963855421686894E-2</v>
      </c>
      <c r="AI65">
        <v>48.028915662650597</v>
      </c>
      <c r="AJ65">
        <v>165.390518417462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-0.11</v>
      </c>
      <c r="AM65" t="s">
        <v>3166</v>
      </c>
      <c r="AN65">
        <v>4.67</v>
      </c>
      <c r="AO65" t="s">
        <v>3167</v>
      </c>
      <c r="AP65">
        <v>0.12671810778616499</v>
      </c>
      <c r="AQ65">
        <f>(Table2[[#This Row],[Sharpe Ratio]]-AVERAGE(Table2[Sharpe Ratio]))/_xlfn.STDEV.P(Table2[Sharpe Ratio])</f>
        <v>0.82515468110227896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27</v>
      </c>
      <c r="AT65">
        <f>_xlfn.RANK.AVG(Table2[[#This Row],[6M Return vs Nifty Z-Score]],Table2[6M Return vs Nifty Z-Score])</f>
        <v>224</v>
      </c>
      <c r="AU65">
        <f>_xlfn.RANK.AVG(Table2[[#This Row],[Sharpe Ratio Z-Score]],Table2[Sharpe Ratio Z-Score])</f>
        <v>141</v>
      </c>
      <c r="AV65">
        <f>(Table2[[#This Row],[Rank 1Y]]+Table2[[#This Row],[Rank 6M]]+Table2[[#This Row],[Rank Sharpe]])/3</f>
        <v>130.66666666666666</v>
      </c>
    </row>
    <row r="66" spans="1:48" x14ac:dyDescent="0.3">
      <c r="A66" t="s">
        <v>758</v>
      </c>
      <c r="B66" t="s">
        <v>759</v>
      </c>
      <c r="C66" t="s">
        <v>3129</v>
      </c>
      <c r="D66" t="s">
        <v>273</v>
      </c>
      <c r="E66">
        <v>22072.64708947</v>
      </c>
      <c r="F66">
        <v>6534.95</v>
      </c>
      <c r="G66">
        <v>84.514353472217607</v>
      </c>
      <c r="H66">
        <f>(Table2[[#This Row],[1Y Return vs Nifty]]-AVERAGE(Table2[1Y Return vs Nifty]))/_xlfn.STDEV.P(Table2[1Y Return vs Nifty])</f>
        <v>1.4173216508198574</v>
      </c>
      <c r="I66">
        <v>0.891604872289956</v>
      </c>
      <c r="J66">
        <f>(Table2[[#This Row],[1M Return vs Nifty]]-AVERAGE(Table2[1M Return vs Nifty]))/_xlfn.STDEV.P(Table2[1M Return vs Nifty])</f>
        <v>0.36625180583209654</v>
      </c>
      <c r="K66">
        <v>69.544837785777005</v>
      </c>
      <c r="L66">
        <f>(Table2[[#This Row],[6M Return vs Nifty]]-AVERAGE(Table2[6M Return vs Nifty]))/_xlfn.STDEV.P(Table2[6M Return vs Nifty])</f>
        <v>2.1873992019306572</v>
      </c>
      <c r="M66">
        <v>2.9688031021306398</v>
      </c>
      <c r="N66">
        <f>(Table2[[#This Row],[1W Return vs Nifty]]-AVERAGE(Table2[1W Return vs Nifty]))/_xlfn.STDEV.P(Table2[1W Return vs Nifty])</f>
        <v>1.2754915939603866</v>
      </c>
      <c r="O66">
        <v>6140.35</v>
      </c>
      <c r="P66">
        <v>5648.3081007630799</v>
      </c>
      <c r="Q66">
        <v>4536.5377153877098</v>
      </c>
      <c r="R66">
        <v>69.964573971731696</v>
      </c>
      <c r="S66" s="1">
        <f>(Table2[[#This Row],[Close Price]]-Table2[[#This Row],[20D EMA]])/Table2[[#This Row],[20D EMA]]</f>
        <v>6.4263437751919589E-2</v>
      </c>
      <c r="T66" s="1">
        <f>(Table2[[#This Row],[Close Price]]-Table2[[#This Row],[50D EMA]])/Table2[[#This Row],[50D EMA]]</f>
        <v>0.1569747760603101</v>
      </c>
      <c r="U66" s="1">
        <f>(Table2[[#This Row],[Close Price]]-Table2[[#This Row],[200D EMA]])/Table2[[#This Row],[200D EMA]]</f>
        <v>0.44051486177085558</v>
      </c>
      <c r="V66">
        <v>0.75807429248369296</v>
      </c>
      <c r="W66">
        <v>6466</v>
      </c>
      <c r="X66">
        <v>6786.4</v>
      </c>
      <c r="Y66">
        <v>6466</v>
      </c>
      <c r="Z66">
        <v>6786.4</v>
      </c>
      <c r="AA66">
        <v>5870</v>
      </c>
      <c r="AB66">
        <v>6786.4</v>
      </c>
      <c r="AC66" s="1">
        <f>(Table2[[#This Row],[Close Price]]/Table2[[#This Row],[Day Low]])-1</f>
        <v>1.0663470460872126E-2</v>
      </c>
      <c r="AD66" s="1">
        <f>(Table2[[#This Row],[Day High]]/Table2[[#This Row],[Close Price]])-1</f>
        <v>3.8477723624511295E-2</v>
      </c>
      <c r="AE66" s="1">
        <f>(Table2[[#This Row],[Close Price]]/Table2[[#This Row],[Current Week Low]])-1</f>
        <v>1.0663470460872126E-2</v>
      </c>
      <c r="AF66" s="1">
        <f>(Table2[[#This Row],[Current Week High]]/Table2[[#This Row],[Close Price]])-1</f>
        <v>3.8477723624511295E-2</v>
      </c>
      <c r="AG66" s="1">
        <f>(Table2[[#This Row],[Close Price]]/Table2[[#This Row],[Current Month Low]])-1</f>
        <v>0.11327938671209536</v>
      </c>
      <c r="AH66" s="1">
        <f>(Table2[[#This Row],[Current Month High]]/Table2[[#This Row],[Close Price]])-1</f>
        <v>3.8477723624511295E-2</v>
      </c>
      <c r="AI66">
        <v>9.5494227193781001</v>
      </c>
      <c r="AJ66">
        <v>118.3776106934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0.54</v>
      </c>
      <c r="AM66" t="s">
        <v>3167</v>
      </c>
      <c r="AN66">
        <v>7.78</v>
      </c>
      <c r="AO66" t="s">
        <v>3167</v>
      </c>
      <c r="AP66">
        <v>6.8840871888129998E-2</v>
      </c>
      <c r="AQ66">
        <f>(Table2[[#This Row],[Sharpe Ratio]]-AVERAGE(Table2[Sharpe Ratio]))/_xlfn.STDEV.P(Table2[Sharpe Ratio])</f>
        <v>0.15698405380492217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5.4034483063479195</v>
      </c>
      <c r="AS66">
        <f>_xlfn.RANK.AVG(Table2[[#This Row],[1Y Return vs Nifty Z-Score]],Table2[1Y Return vs Nifty Z-Score])</f>
        <v>63</v>
      </c>
      <c r="AT66">
        <f>_xlfn.RANK.AVG(Table2[[#This Row],[6M Return vs Nifty Z-Score]],Table2[6M Return vs Nifty Z-Score])</f>
        <v>27</v>
      </c>
      <c r="AU66">
        <f>_xlfn.RANK.AVG(Table2[[#This Row],[Sharpe Ratio Z-Score]],Table2[Sharpe Ratio Z-Score])</f>
        <v>309</v>
      </c>
      <c r="AV66">
        <f>(Table2[[#This Row],[Rank 1Y]]+Table2[[#This Row],[Rank 6M]]+Table2[[#This Row],[Rank Sharpe]])/3</f>
        <v>133</v>
      </c>
    </row>
    <row r="67" spans="1:48" hidden="1" x14ac:dyDescent="0.3">
      <c r="A67" t="s">
        <v>739</v>
      </c>
      <c r="B67" t="s">
        <v>740</v>
      </c>
      <c r="C67" t="s">
        <v>3130</v>
      </c>
      <c r="D67" t="s">
        <v>117</v>
      </c>
      <c r="E67">
        <v>22847.819243225</v>
      </c>
      <c r="F67">
        <v>821.75</v>
      </c>
      <c r="G67">
        <v>61.924616889840003</v>
      </c>
      <c r="H67">
        <f>(Table2[[#This Row],[1Y Return vs Nifty]]-AVERAGE(Table2[1Y Return vs Nifty]))/_xlfn.STDEV.P(Table2[1Y Return vs Nifty])</f>
        <v>0.96978077056092105</v>
      </c>
      <c r="I67">
        <v>-1.4988530577738399</v>
      </c>
      <c r="J67">
        <f>(Table2[[#This Row],[1M Return vs Nifty]]-AVERAGE(Table2[1M Return vs Nifty]))/_xlfn.STDEV.P(Table2[1M Return vs Nifty])</f>
        <v>0.12961671084841059</v>
      </c>
      <c r="K67">
        <v>24.8753612732961</v>
      </c>
      <c r="L67">
        <f>(Table2[[#This Row],[6M Return vs Nifty]]-AVERAGE(Table2[6M Return vs Nifty]))/_xlfn.STDEV.P(Table2[6M Return vs Nifty])</f>
        <v>0.71434514634501112</v>
      </c>
      <c r="M67">
        <v>-3.0345347965182001</v>
      </c>
      <c r="N67">
        <f>(Table2[[#This Row],[1W Return vs Nifty]]-AVERAGE(Table2[1W Return vs Nifty]))/_xlfn.STDEV.P(Table2[1W Return vs Nifty])</f>
        <v>2.8957508908475319E-2</v>
      </c>
      <c r="O67">
        <v>828.9</v>
      </c>
      <c r="P67">
        <v>835.87641894908302</v>
      </c>
      <c r="Q67">
        <v>728.84472881700594</v>
      </c>
      <c r="R67">
        <v>49.825239931869604</v>
      </c>
      <c r="S67" s="1">
        <f>(Table2[[#This Row],[Close Price]]-Table2[[#This Row],[20D EMA]])/Table2[[#This Row],[20D EMA]]</f>
        <v>-8.6258897333815632E-3</v>
      </c>
      <c r="T67" s="1">
        <f>(Table2[[#This Row],[Close Price]]-Table2[[#This Row],[50D EMA]])/Table2[[#This Row],[50D EMA]]</f>
        <v>-1.6900128570254021E-2</v>
      </c>
      <c r="U67" s="1">
        <f>(Table2[[#This Row],[Close Price]]-Table2[[#This Row],[200D EMA]])/Table2[[#This Row],[200D EMA]]</f>
        <v>0.12746922288069421</v>
      </c>
      <c r="V67">
        <v>0.44307552823560298</v>
      </c>
      <c r="W67">
        <v>816.35</v>
      </c>
      <c r="X67">
        <v>834.65</v>
      </c>
      <c r="Y67">
        <v>816.35</v>
      </c>
      <c r="Z67">
        <v>834.65</v>
      </c>
      <c r="AA67">
        <v>778.65</v>
      </c>
      <c r="AB67">
        <v>889.3</v>
      </c>
      <c r="AC67" s="1">
        <f>(Table2[[#This Row],[Close Price]]/Table2[[#This Row],[Day Low]])-1</f>
        <v>6.6148098242175823E-3</v>
      </c>
      <c r="AD67" s="1">
        <f>(Table2[[#This Row],[Day High]]/Table2[[#This Row],[Close Price]])-1</f>
        <v>1.56982050501977E-2</v>
      </c>
      <c r="AE67" s="1">
        <f>(Table2[[#This Row],[Close Price]]/Table2[[#This Row],[Current Week Low]])-1</f>
        <v>6.6148098242175823E-3</v>
      </c>
      <c r="AF67" s="1">
        <f>(Table2[[#This Row],[Current Week High]]/Table2[[#This Row],[Close Price]])-1</f>
        <v>1.56982050501977E-2</v>
      </c>
      <c r="AG67" s="1">
        <f>(Table2[[#This Row],[Close Price]]/Table2[[#This Row],[Current Month Low]])-1</f>
        <v>5.5352212162075309E-2</v>
      </c>
      <c r="AH67" s="1">
        <f>(Table2[[#This Row],[Current Month High]]/Table2[[#This Row],[Close Price]])-1</f>
        <v>8.2202616367508252E-2</v>
      </c>
      <c r="AI67">
        <v>16.446607849102499</v>
      </c>
      <c r="AJ67">
        <v>85.790187655437407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0.03</v>
      </c>
      <c r="AM67" t="s">
        <v>3167</v>
      </c>
      <c r="AN67">
        <v>-5.72</v>
      </c>
      <c r="AO67" t="s">
        <v>3166</v>
      </c>
      <c r="AP67">
        <v>0.117148034445395</v>
      </c>
      <c r="AQ67">
        <f>(Table2[[#This Row],[Sharpe Ratio]]-AVERAGE(Table2[Sharpe Ratio]))/_xlfn.STDEV.P(Table2[Sharpe Ratio])</f>
        <v>0.71467183222108188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100</v>
      </c>
      <c r="AT67">
        <f>_xlfn.RANK.AVG(Table2[[#This Row],[6M Return vs Nifty Z-Score]],Table2[6M Return vs Nifty Z-Score])</f>
        <v>137</v>
      </c>
      <c r="AU67">
        <f>_xlfn.RANK.AVG(Table2[[#This Row],[Sharpe Ratio Z-Score]],Table2[Sharpe Ratio Z-Score])</f>
        <v>165</v>
      </c>
      <c r="AV67">
        <f>(Table2[[#This Row],[Rank 1Y]]+Table2[[#This Row],[Rank 6M]]+Table2[[#This Row],[Rank Sharpe]])/3</f>
        <v>134</v>
      </c>
    </row>
    <row r="68" spans="1:48" x14ac:dyDescent="0.3">
      <c r="A68" t="s">
        <v>849</v>
      </c>
      <c r="B68" t="s">
        <v>850</v>
      </c>
      <c r="C68" t="s">
        <v>3125</v>
      </c>
      <c r="D68" t="s">
        <v>51</v>
      </c>
      <c r="E68">
        <v>17610.548330220001</v>
      </c>
      <c r="F68">
        <v>1111.8</v>
      </c>
      <c r="G68">
        <v>134.63857818117299</v>
      </c>
      <c r="H68">
        <f>(Table2[[#This Row],[1Y Return vs Nifty]]-AVERAGE(Table2[1Y Return vs Nifty]))/_xlfn.STDEV.P(Table2[1Y Return vs Nifty])</f>
        <v>2.4103673008537965</v>
      </c>
      <c r="I68">
        <v>2.1717087150471799</v>
      </c>
      <c r="J68">
        <f>(Table2[[#This Row],[1M Return vs Nifty]]-AVERAGE(Table2[1M Return vs Nifty]))/_xlfn.STDEV.P(Table2[1M Return vs Nifty])</f>
        <v>0.49297124758012717</v>
      </c>
      <c r="K68">
        <v>55.492693099610896</v>
      </c>
      <c r="L68">
        <f>(Table2[[#This Row],[6M Return vs Nifty]]-AVERAGE(Table2[6M Return vs Nifty]))/_xlfn.STDEV.P(Table2[6M Return vs Nifty])</f>
        <v>1.7240051723666505</v>
      </c>
      <c r="M68">
        <v>-5.1283973246302903</v>
      </c>
      <c r="N68">
        <f>(Table2[[#This Row],[1W Return vs Nifty]]-AVERAGE(Table2[1W Return vs Nifty]))/_xlfn.STDEV.P(Table2[1W Return vs Nifty])</f>
        <v>-0.40581245652894077</v>
      </c>
      <c r="O68">
        <v>1163.98</v>
      </c>
      <c r="P68">
        <v>1126.75454931832</v>
      </c>
      <c r="Q68">
        <v>874.85908161779798</v>
      </c>
      <c r="R68">
        <v>31.774728526068301</v>
      </c>
      <c r="S68" s="1">
        <f>(Table2[[#This Row],[Close Price]]-Table2[[#This Row],[20D EMA]])/Table2[[#This Row],[20D EMA]]</f>
        <v>-4.4828948951012956E-2</v>
      </c>
      <c r="T68" s="1">
        <f>(Table2[[#This Row],[Close Price]]-Table2[[#This Row],[50D EMA]])/Table2[[#This Row],[50D EMA]]</f>
        <v>-1.3272233360289001E-2</v>
      </c>
      <c r="U68" s="1">
        <f>(Table2[[#This Row],[Close Price]]-Table2[[#This Row],[200D EMA]])/Table2[[#This Row],[200D EMA]]</f>
        <v>0.27083323858746317</v>
      </c>
      <c r="V68">
        <v>0.38513507056446</v>
      </c>
      <c r="W68">
        <v>1095.0999999999999</v>
      </c>
      <c r="X68">
        <v>1165.3</v>
      </c>
      <c r="Y68">
        <v>1095.0999999999999</v>
      </c>
      <c r="Z68">
        <v>1165.3</v>
      </c>
      <c r="AA68">
        <v>1085.8</v>
      </c>
      <c r="AB68">
        <v>1309.9000000000001</v>
      </c>
      <c r="AC68" s="1">
        <f>(Table2[[#This Row],[Close Price]]/Table2[[#This Row],[Day Low]])-1</f>
        <v>1.5249748881380754E-2</v>
      </c>
      <c r="AD68" s="1">
        <f>(Table2[[#This Row],[Day High]]/Table2[[#This Row],[Close Price]])-1</f>
        <v>4.8120165497391509E-2</v>
      </c>
      <c r="AE68" s="1">
        <f>(Table2[[#This Row],[Close Price]]/Table2[[#This Row],[Current Week Low]])-1</f>
        <v>1.5249748881380754E-2</v>
      </c>
      <c r="AF68" s="1">
        <f>(Table2[[#This Row],[Current Week High]]/Table2[[#This Row],[Close Price]])-1</f>
        <v>4.8120165497391509E-2</v>
      </c>
      <c r="AG68" s="1">
        <f>(Table2[[#This Row],[Close Price]]/Table2[[#This Row],[Current Month Low]])-1</f>
        <v>2.3945477988579933E-2</v>
      </c>
      <c r="AH68" s="1">
        <f>(Table2[[#This Row],[Current Month High]]/Table2[[#This Row],[Close Price]])-1</f>
        <v>0.17817952869221099</v>
      </c>
      <c r="AI68">
        <v>17.817952869221099</v>
      </c>
      <c r="AJ68">
        <v>171.568148510014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0.25</v>
      </c>
      <c r="AM68" t="s">
        <v>3167</v>
      </c>
      <c r="AN68">
        <v>-10.199999999999999</v>
      </c>
      <c r="AO68" t="s">
        <v>3166</v>
      </c>
      <c r="AP68">
        <v>6.1084998125587001E-2</v>
      </c>
      <c r="AQ68">
        <f>(Table2[[#This Row],[Sharpe Ratio]]-AVERAGE(Table2[Sharpe Ratio]))/_xlfn.STDEV.P(Table2[Sharpe Ratio])</f>
        <v>6.744544753341207E-2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4.288976711805045</v>
      </c>
      <c r="AS68">
        <f>_xlfn.RANK.AVG(Table2[[#This Row],[1Y Return vs Nifty Z-Score]],Table2[1Y Return vs Nifty Z-Score])</f>
        <v>28</v>
      </c>
      <c r="AT68">
        <f>_xlfn.RANK.AVG(Table2[[#This Row],[6M Return vs Nifty Z-Score]],Table2[6M Return vs Nifty Z-Score])</f>
        <v>44</v>
      </c>
      <c r="AU68">
        <f>_xlfn.RANK.AVG(Table2[[#This Row],[Sharpe Ratio Z-Score]],Table2[Sharpe Ratio Z-Score])</f>
        <v>333</v>
      </c>
      <c r="AV68">
        <f>(Table2[[#This Row],[Rank 1Y]]+Table2[[#This Row],[Rank 6M]]+Table2[[#This Row],[Rank Sharpe]])/3</f>
        <v>135</v>
      </c>
    </row>
    <row r="69" spans="1:48" hidden="1" x14ac:dyDescent="0.3">
      <c r="A69" t="s">
        <v>935</v>
      </c>
      <c r="B69" t="s">
        <v>936</v>
      </c>
      <c r="C69" t="s">
        <v>3120</v>
      </c>
      <c r="D69" t="s">
        <v>241</v>
      </c>
      <c r="E69">
        <v>15662.89332322</v>
      </c>
      <c r="F69">
        <v>1119.8</v>
      </c>
      <c r="G69">
        <v>44.166000741486101</v>
      </c>
      <c r="H69">
        <f>(Table2[[#This Row],[1Y Return vs Nifty]]-AVERAGE(Table2[1Y Return vs Nifty]))/_xlfn.STDEV.P(Table2[1Y Return vs Nifty])</f>
        <v>0.61795255537868099</v>
      </c>
      <c r="I69">
        <v>-14.1329840784365</v>
      </c>
      <c r="J69">
        <f>(Table2[[#This Row],[1M Return vs Nifty]]-AVERAGE(Table2[1M Return vs Nifty]))/_xlfn.STDEV.P(Table2[1M Return vs Nifty])</f>
        <v>-1.1210552865588201</v>
      </c>
      <c r="K69">
        <v>21.028815822515799</v>
      </c>
      <c r="L69">
        <f>(Table2[[#This Row],[6M Return vs Nifty]]-AVERAGE(Table2[6M Return vs Nifty]))/_xlfn.STDEV.P(Table2[6M Return vs Nifty])</f>
        <v>0.58749858760633245</v>
      </c>
      <c r="M69">
        <v>-13.249565169612101</v>
      </c>
      <c r="N69">
        <f>(Table2[[#This Row],[1W Return vs Nifty]]-AVERAGE(Table2[1W Return vs Nifty]))/_xlfn.STDEV.P(Table2[1W Return vs Nifty])</f>
        <v>-2.0920931057450773</v>
      </c>
      <c r="O69">
        <v>1194.5899999999999</v>
      </c>
      <c r="P69">
        <v>1209.52037372627</v>
      </c>
      <c r="Q69">
        <v>1015.48523733681</v>
      </c>
      <c r="R69">
        <v>40.060223658803402</v>
      </c>
      <c r="S69" s="1">
        <f>(Table2[[#This Row],[Close Price]]-Table2[[#This Row],[20D EMA]])/Table2[[#This Row],[20D EMA]]</f>
        <v>-6.2607254371792806E-2</v>
      </c>
      <c r="T69" s="1">
        <f>(Table2[[#This Row],[Close Price]]-Table2[[#This Row],[50D EMA]])/Table2[[#This Row],[50D EMA]]</f>
        <v>-7.4178472455045164E-2</v>
      </c>
      <c r="U69" s="1">
        <f>(Table2[[#This Row],[Close Price]]-Table2[[#This Row],[200D EMA]])/Table2[[#This Row],[200D EMA]]</f>
        <v>0.10272405627162406</v>
      </c>
      <c r="V69">
        <v>1.0901415803271699</v>
      </c>
      <c r="W69">
        <v>1073</v>
      </c>
      <c r="X69">
        <v>1128.3</v>
      </c>
      <c r="Y69">
        <v>1073</v>
      </c>
      <c r="Z69">
        <v>1128.3</v>
      </c>
      <c r="AA69">
        <v>1031</v>
      </c>
      <c r="AB69">
        <v>1327.25</v>
      </c>
      <c r="AC69" s="1">
        <f>(Table2[[#This Row],[Close Price]]/Table2[[#This Row],[Day Low]])-1</f>
        <v>4.3616029822926228E-2</v>
      </c>
      <c r="AD69" s="1">
        <f>(Table2[[#This Row],[Day High]]/Table2[[#This Row],[Close Price]])-1</f>
        <v>7.5906411859261169E-3</v>
      </c>
      <c r="AE69" s="1">
        <f>(Table2[[#This Row],[Close Price]]/Table2[[#This Row],[Current Week Low]])-1</f>
        <v>4.3616029822926228E-2</v>
      </c>
      <c r="AF69" s="1">
        <f>(Table2[[#This Row],[Current Week High]]/Table2[[#This Row],[Close Price]])-1</f>
        <v>7.5906411859261169E-3</v>
      </c>
      <c r="AG69" s="1">
        <f>(Table2[[#This Row],[Close Price]]/Table2[[#This Row],[Current Month Low]])-1</f>
        <v>8.612997090203689E-2</v>
      </c>
      <c r="AH69" s="1">
        <f>(Table2[[#This Row],[Current Month High]]/Table2[[#This Row],[Close Price]])-1</f>
        <v>0.18525629576710134</v>
      </c>
      <c r="AI69">
        <v>38.238971244865098</v>
      </c>
      <c r="AJ69">
        <v>69.924127465857296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0.03</v>
      </c>
      <c r="AM69" t="s">
        <v>3167</v>
      </c>
      <c r="AN69">
        <v>-12.51</v>
      </c>
      <c r="AO69" t="s">
        <v>3166</v>
      </c>
      <c r="AP69">
        <v>0.14396368879495799</v>
      </c>
      <c r="AQ69">
        <f>(Table2[[#This Row],[Sharpe Ratio]]-AVERAGE(Table2[Sharpe Ratio]))/_xlfn.STDEV.P(Table2[Sharpe Ratio])</f>
        <v>1.0242483403270075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141</v>
      </c>
      <c r="AT69">
        <f>_xlfn.RANK.AVG(Table2[[#This Row],[6M Return vs Nifty Z-Score]],Table2[6M Return vs Nifty Z-Score])</f>
        <v>152</v>
      </c>
      <c r="AU69">
        <f>_xlfn.RANK.AVG(Table2[[#This Row],[Sharpe Ratio Z-Score]],Table2[Sharpe Ratio Z-Score])</f>
        <v>112</v>
      </c>
      <c r="AV69">
        <f>(Table2[[#This Row],[Rank 1Y]]+Table2[[#This Row],[Rank 6M]]+Table2[[#This Row],[Rank Sharpe]])/3</f>
        <v>135</v>
      </c>
    </row>
    <row r="70" spans="1:48" hidden="1" x14ac:dyDescent="0.3">
      <c r="A70" t="s">
        <v>1619</v>
      </c>
      <c r="B70" t="s">
        <v>1620</v>
      </c>
      <c r="C70" t="s">
        <v>3124</v>
      </c>
      <c r="D70" t="s">
        <v>46</v>
      </c>
      <c r="E70">
        <v>5712.3673754699903</v>
      </c>
      <c r="F70">
        <v>754.95</v>
      </c>
      <c r="G70">
        <v>60.099674091101001</v>
      </c>
      <c r="H70">
        <f>(Table2[[#This Row],[1Y Return vs Nifty]]-AVERAGE(Table2[1Y Return vs Nifty]))/_xlfn.STDEV.P(Table2[1Y Return vs Nifty])</f>
        <v>0.93362556779476746</v>
      </c>
      <c r="I70">
        <v>-5.7815494487501704</v>
      </c>
      <c r="J70">
        <f>(Table2[[#This Row],[1M Return vs Nifty]]-AVERAGE(Table2[1M Return vs Nifty]))/_xlfn.STDEV.P(Table2[1M Return vs Nifty])</f>
        <v>-0.2943339701150175</v>
      </c>
      <c r="K70">
        <v>8.2392749573377007</v>
      </c>
      <c r="L70">
        <f>(Table2[[#This Row],[6M Return vs Nifty]]-AVERAGE(Table2[6M Return vs Nifty]))/_xlfn.STDEV.P(Table2[6M Return vs Nifty])</f>
        <v>0.16574112565655927</v>
      </c>
      <c r="M70">
        <v>-4.9893572207805104</v>
      </c>
      <c r="N70">
        <f>(Table2[[#This Row],[1W Return vs Nifty]]-AVERAGE(Table2[1W Return vs Nifty]))/_xlfn.STDEV.P(Table2[1W Return vs Nifty])</f>
        <v>-0.37694214611764165</v>
      </c>
      <c r="O70">
        <v>723.25</v>
      </c>
      <c r="P70">
        <v>747.26049281759401</v>
      </c>
      <c r="Q70">
        <v>710.573328458167</v>
      </c>
      <c r="R70">
        <v>64.525253683305294</v>
      </c>
      <c r="S70" s="1">
        <f>(Table2[[#This Row],[Close Price]]-Table2[[#This Row],[20D EMA]])/Table2[[#This Row],[20D EMA]]</f>
        <v>4.3829934324230962E-2</v>
      </c>
      <c r="T70" s="1">
        <f>(Table2[[#This Row],[Close Price]]-Table2[[#This Row],[50D EMA]])/Table2[[#This Row],[50D EMA]]</f>
        <v>1.0290263243293176E-2</v>
      </c>
      <c r="U70" s="1">
        <f>(Table2[[#This Row],[Close Price]]-Table2[[#This Row],[200D EMA]])/Table2[[#This Row],[200D EMA]]</f>
        <v>6.2451924051418431E-2</v>
      </c>
      <c r="V70">
        <v>1.80346725919863</v>
      </c>
      <c r="W70">
        <v>725</v>
      </c>
      <c r="X70">
        <v>796.4</v>
      </c>
      <c r="Y70">
        <v>725</v>
      </c>
      <c r="Z70">
        <v>796.4</v>
      </c>
      <c r="AA70">
        <v>671.25</v>
      </c>
      <c r="AB70">
        <v>798.95</v>
      </c>
      <c r="AC70" s="1">
        <f>(Table2[[#This Row],[Close Price]]/Table2[[#This Row],[Day Low]])-1</f>
        <v>4.1310344827586221E-2</v>
      </c>
      <c r="AD70" s="1">
        <f>(Table2[[#This Row],[Day High]]/Table2[[#This Row],[Close Price]])-1</f>
        <v>5.4904298297900445E-2</v>
      </c>
      <c r="AE70" s="1">
        <f>(Table2[[#This Row],[Close Price]]/Table2[[#This Row],[Current Week Low]])-1</f>
        <v>4.1310344827586221E-2</v>
      </c>
      <c r="AF70" s="1">
        <f>(Table2[[#This Row],[Current Week High]]/Table2[[#This Row],[Close Price]])-1</f>
        <v>5.4904298297900445E-2</v>
      </c>
      <c r="AG70" s="1">
        <f>(Table2[[#This Row],[Close Price]]/Table2[[#This Row],[Current Month Low]])-1</f>
        <v>0.12469273743016762</v>
      </c>
      <c r="AH70" s="1">
        <f>(Table2[[#This Row],[Current Month High]]/Table2[[#This Row],[Close Price]])-1</f>
        <v>5.8282005430823292E-2</v>
      </c>
      <c r="AI70">
        <v>24.0876879263527</v>
      </c>
      <c r="AJ70">
        <v>84.878168238031094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0.02</v>
      </c>
      <c r="AM70" t="s">
        <v>3167</v>
      </c>
      <c r="AN70">
        <v>1.04</v>
      </c>
      <c r="AO70" t="s">
        <v>3167</v>
      </c>
      <c r="AP70">
        <v>0.17128450445610099</v>
      </c>
      <c r="AQ70">
        <f>(Table2[[#This Row],[Sharpe Ratio]]-AVERAGE(Table2[Sharpe Ratio]))/_xlfn.STDEV.P(Table2[Sharpe Ratio])</f>
        <v>1.3396567432220938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107</v>
      </c>
      <c r="AT70">
        <f>_xlfn.RANK.AVG(Table2[[#This Row],[6M Return vs Nifty Z-Score]],Table2[6M Return vs Nifty Z-Score])</f>
        <v>253</v>
      </c>
      <c r="AU70">
        <f>_xlfn.RANK.AVG(Table2[[#This Row],[Sharpe Ratio Z-Score]],Table2[Sharpe Ratio Z-Score])</f>
        <v>60</v>
      </c>
      <c r="AV70">
        <f>(Table2[[#This Row],[Rank 1Y]]+Table2[[#This Row],[Rank 6M]]+Table2[[#This Row],[Rank Sharpe]])/3</f>
        <v>140</v>
      </c>
    </row>
    <row r="71" spans="1:48" hidden="1" x14ac:dyDescent="0.3">
      <c r="A71" t="s">
        <v>1561</v>
      </c>
      <c r="B71" t="s">
        <v>1562</v>
      </c>
      <c r="C71" t="s">
        <v>3134</v>
      </c>
      <c r="D71" t="s">
        <v>131</v>
      </c>
      <c r="E71">
        <v>6212.3680444199999</v>
      </c>
      <c r="F71">
        <v>207.56</v>
      </c>
      <c r="G71">
        <v>56.6426104802363</v>
      </c>
      <c r="H71">
        <f>(Table2[[#This Row],[1Y Return vs Nifty]]-AVERAGE(Table2[1Y Return vs Nifty]))/_xlfn.STDEV.P(Table2[1Y Return vs Nifty])</f>
        <v>0.8651352918734232</v>
      </c>
      <c r="I71">
        <v>-10.4142938869525</v>
      </c>
      <c r="J71">
        <f>(Table2[[#This Row],[1M Return vs Nifty]]-AVERAGE(Table2[1M Return vs Nifty]))/_xlfn.STDEV.P(Table2[1M Return vs Nifty])</f>
        <v>-0.75293644388450731</v>
      </c>
      <c r="K71">
        <v>11.524706659282501</v>
      </c>
      <c r="L71">
        <f>(Table2[[#This Row],[6M Return vs Nifty]]-AVERAGE(Table2[6M Return vs Nifty]))/_xlfn.STDEV.P(Table2[6M Return vs Nifty])</f>
        <v>0.27408397788468469</v>
      </c>
      <c r="M71">
        <v>-1.6892012022529499</v>
      </c>
      <c r="N71">
        <f>(Table2[[#This Row],[1W Return vs Nifty]]-AVERAGE(Table2[1W Return vs Nifty]))/_xlfn.STDEV.P(Table2[1W Return vs Nifty])</f>
        <v>0.30830280136560539</v>
      </c>
      <c r="O71">
        <v>217.53</v>
      </c>
      <c r="P71">
        <v>226.97375006552301</v>
      </c>
      <c r="Q71">
        <v>196.069122209103</v>
      </c>
      <c r="R71">
        <v>45.403400233772899</v>
      </c>
      <c r="S71" s="1">
        <f>(Table2[[#This Row],[Close Price]]-Table2[[#This Row],[20D EMA]])/Table2[[#This Row],[20D EMA]]</f>
        <v>-4.5832758699949426E-2</v>
      </c>
      <c r="T71" s="1">
        <f>(Table2[[#This Row],[Close Price]]-Table2[[#This Row],[50D EMA]])/Table2[[#This Row],[50D EMA]]</f>
        <v>-8.553301895007076E-2</v>
      </c>
      <c r="U71" s="1">
        <f>(Table2[[#This Row],[Close Price]]-Table2[[#This Row],[200D EMA]])/Table2[[#This Row],[200D EMA]]</f>
        <v>5.8606259167327007E-2</v>
      </c>
      <c r="V71">
        <v>0.80184798958551395</v>
      </c>
      <c r="W71">
        <v>205.8</v>
      </c>
      <c r="X71">
        <v>217.93</v>
      </c>
      <c r="Y71">
        <v>205.8</v>
      </c>
      <c r="Z71">
        <v>217.93</v>
      </c>
      <c r="AA71">
        <v>195.51</v>
      </c>
      <c r="AB71">
        <v>246</v>
      </c>
      <c r="AC71" s="1">
        <f>(Table2[[#This Row],[Close Price]]/Table2[[#This Row],[Day Low]])-1</f>
        <v>8.5519922254615466E-3</v>
      </c>
      <c r="AD71" s="1">
        <f>(Table2[[#This Row],[Day High]]/Table2[[#This Row],[Close Price]])-1</f>
        <v>4.9961456928117265E-2</v>
      </c>
      <c r="AE71" s="1">
        <f>(Table2[[#This Row],[Close Price]]/Table2[[#This Row],[Current Week Low]])-1</f>
        <v>8.5519922254615466E-3</v>
      </c>
      <c r="AF71" s="1">
        <f>(Table2[[#This Row],[Current Week High]]/Table2[[#This Row],[Close Price]])-1</f>
        <v>4.9961456928117265E-2</v>
      </c>
      <c r="AG71" s="1">
        <f>(Table2[[#This Row],[Close Price]]/Table2[[#This Row],[Current Month Low]])-1</f>
        <v>6.1633676026801698E-2</v>
      </c>
      <c r="AH71" s="1">
        <f>(Table2[[#This Row],[Current Month High]]/Table2[[#This Row],[Close Price]])-1</f>
        <v>0.18519946039699353</v>
      </c>
      <c r="AI71">
        <v>30.0587781846213</v>
      </c>
      <c r="AJ71">
        <v>92.631090487238893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-0.12</v>
      </c>
      <c r="AM71" t="s">
        <v>3166</v>
      </c>
      <c r="AN71">
        <v>-9.08</v>
      </c>
      <c r="AO71" t="s">
        <v>3166</v>
      </c>
      <c r="AP71">
        <v>0.15328302644953701</v>
      </c>
      <c r="AQ71">
        <f>(Table2[[#This Row],[Sharpe Ratio]]-AVERAGE(Table2[Sharpe Ratio]))/_xlfn.STDEV.P(Table2[Sharpe Ratio])</f>
        <v>1.1318365412843954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115</v>
      </c>
      <c r="AT71">
        <f>_xlfn.RANK.AVG(Table2[[#This Row],[6M Return vs Nifty Z-Score]],Table2[6M Return vs Nifty Z-Score])</f>
        <v>216</v>
      </c>
      <c r="AU71">
        <f>_xlfn.RANK.AVG(Table2[[#This Row],[Sharpe Ratio Z-Score]],Table2[Sharpe Ratio Z-Score])</f>
        <v>96</v>
      </c>
      <c r="AV71">
        <f>(Table2[[#This Row],[Rank 1Y]]+Table2[[#This Row],[Rank 6M]]+Table2[[#This Row],[Rank Sharpe]])/3</f>
        <v>142.33333333333334</v>
      </c>
    </row>
    <row r="72" spans="1:48" hidden="1" x14ac:dyDescent="0.3">
      <c r="A72" t="s">
        <v>920</v>
      </c>
      <c r="B72" t="s">
        <v>921</v>
      </c>
      <c r="C72" t="s">
        <v>3133</v>
      </c>
      <c r="D72" t="s">
        <v>707</v>
      </c>
      <c r="E72">
        <v>15949.318865900001</v>
      </c>
      <c r="F72">
        <v>387.65</v>
      </c>
      <c r="G72">
        <v>26.1308739110241</v>
      </c>
      <c r="H72">
        <f>(Table2[[#This Row],[1Y Return vs Nifty]]-AVERAGE(Table2[1Y Return vs Nifty]))/_xlfn.STDEV.P(Table2[1Y Return vs Nifty])</f>
        <v>0.26064619601267047</v>
      </c>
      <c r="I72">
        <v>-2.3924756298143102</v>
      </c>
      <c r="J72">
        <f>(Table2[[#This Row],[1M Return vs Nifty]]-AVERAGE(Table2[1M Return vs Nifty]))/_xlfn.STDEV.P(Table2[1M Return vs Nifty])</f>
        <v>4.1155642550622575E-2</v>
      </c>
      <c r="K72">
        <v>17.048291711676299</v>
      </c>
      <c r="L72">
        <f>(Table2[[#This Row],[6M Return vs Nifty]]-AVERAGE(Table2[6M Return vs Nifty]))/_xlfn.STDEV.P(Table2[6M Return vs Nifty])</f>
        <v>0.45623384840146908</v>
      </c>
      <c r="M72">
        <v>-5.1339234077425804</v>
      </c>
      <c r="N72">
        <f>(Table2[[#This Row],[1W Return vs Nifty]]-AVERAGE(Table2[1W Return vs Nifty]))/_xlfn.STDEV.P(Table2[1W Return vs Nifty])</f>
        <v>-0.40695989335035471</v>
      </c>
      <c r="O72">
        <v>390.98</v>
      </c>
      <c r="P72">
        <v>389.02465663275098</v>
      </c>
      <c r="Q72">
        <v>360.91492502605797</v>
      </c>
      <c r="R72">
        <v>45.740607417262503</v>
      </c>
      <c r="S72" s="1">
        <f>(Table2[[#This Row],[Close Price]]-Table2[[#This Row],[20D EMA]])/Table2[[#This Row],[20D EMA]]</f>
        <v>-8.5170596961482454E-3</v>
      </c>
      <c r="T72" s="1">
        <f>(Table2[[#This Row],[Close Price]]-Table2[[#This Row],[50D EMA]])/Table2[[#This Row],[50D EMA]]</f>
        <v>-3.5335977021341051E-3</v>
      </c>
      <c r="U72" s="1">
        <f>(Table2[[#This Row],[Close Price]]-Table2[[#This Row],[200D EMA]])/Table2[[#This Row],[200D EMA]]</f>
        <v>7.4075836492524486E-2</v>
      </c>
      <c r="V72">
        <v>0.53531295206668705</v>
      </c>
      <c r="W72">
        <v>386.5</v>
      </c>
      <c r="X72">
        <v>394</v>
      </c>
      <c r="Y72">
        <v>386.5</v>
      </c>
      <c r="Z72">
        <v>394</v>
      </c>
      <c r="AA72">
        <v>375.3</v>
      </c>
      <c r="AB72">
        <v>436</v>
      </c>
      <c r="AC72" s="1">
        <f>(Table2[[#This Row],[Close Price]]/Table2[[#This Row],[Day Low]])-1</f>
        <v>2.9754204398446671E-3</v>
      </c>
      <c r="AD72" s="1">
        <f>(Table2[[#This Row],[Day High]]/Table2[[#This Row],[Close Price]])-1</f>
        <v>1.6380755836450378E-2</v>
      </c>
      <c r="AE72" s="1">
        <f>(Table2[[#This Row],[Close Price]]/Table2[[#This Row],[Current Week Low]])-1</f>
        <v>2.9754204398446671E-3</v>
      </c>
      <c r="AF72" s="1">
        <f>(Table2[[#This Row],[Current Week High]]/Table2[[#This Row],[Close Price]])-1</f>
        <v>1.6380755836450378E-2</v>
      </c>
      <c r="AG72" s="1">
        <f>(Table2[[#This Row],[Close Price]]/Table2[[#This Row],[Current Month Low]])-1</f>
        <v>3.2907007727151605E-2</v>
      </c>
      <c r="AH72" s="1">
        <f>(Table2[[#This Row],[Current Month High]]/Table2[[#This Row],[Close Price]])-1</f>
        <v>0.12472591254998067</v>
      </c>
      <c r="AI72">
        <v>22.3784341545208</v>
      </c>
      <c r="AJ72">
        <v>50.426852929763299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-0.13</v>
      </c>
      <c r="AM72" t="s">
        <v>3166</v>
      </c>
      <c r="AN72">
        <v>-6.15</v>
      </c>
      <c r="AO72" t="s">
        <v>3166</v>
      </c>
      <c r="AP72">
        <v>0.21626162941834801</v>
      </c>
      <c r="AQ72">
        <f>(Table2[[#This Row],[Sharpe Ratio]]-AVERAGE(Table2[Sharpe Ratio]))/_xlfn.STDEV.P(Table2[Sharpe Ratio])</f>
        <v>1.8589005069187721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2.2099763005331798</v>
      </c>
      <c r="AS72">
        <f>_xlfn.RANK.AVG(Table2[[#This Row],[1Y Return vs Nifty Z-Score]],Table2[1Y Return vs Nifty Z-Score])</f>
        <v>233</v>
      </c>
      <c r="AT72">
        <f>_xlfn.RANK.AVG(Table2[[#This Row],[6M Return vs Nifty Z-Score]],Table2[6M Return vs Nifty Z-Score])</f>
        <v>178</v>
      </c>
      <c r="AU72">
        <f>_xlfn.RANK.AVG(Table2[[#This Row],[Sharpe Ratio Z-Score]],Table2[Sharpe Ratio Z-Score])</f>
        <v>18</v>
      </c>
      <c r="AV72">
        <f>(Table2[[#This Row],[Rank 1Y]]+Table2[[#This Row],[Rank 6M]]+Table2[[#This Row],[Rank Sharpe]])/3</f>
        <v>143</v>
      </c>
    </row>
    <row r="73" spans="1:48" hidden="1" x14ac:dyDescent="0.3">
      <c r="A73" t="s">
        <v>219</v>
      </c>
      <c r="B73" t="s">
        <v>220</v>
      </c>
      <c r="C73" t="s">
        <v>3130</v>
      </c>
      <c r="D73" t="s">
        <v>163</v>
      </c>
      <c r="E73">
        <v>112606.66468498</v>
      </c>
      <c r="F73">
        <v>736.7</v>
      </c>
      <c r="G73">
        <v>48.364428881003398</v>
      </c>
      <c r="H73">
        <f>(Table2[[#This Row],[1Y Return vs Nifty]]-AVERAGE(Table2[1Y Return vs Nifty]))/_xlfn.STDEV.P(Table2[1Y Return vs Nifty])</f>
        <v>0.70113051623765155</v>
      </c>
      <c r="I73">
        <v>0.21504246899777199</v>
      </c>
      <c r="J73">
        <f>(Table2[[#This Row],[1M Return vs Nifty]]-AVERAGE(Table2[1M Return vs Nifty]))/_xlfn.STDEV.P(Table2[1M Return vs Nifty])</f>
        <v>0.29927785638419135</v>
      </c>
      <c r="K73">
        <v>7.6549558432708897</v>
      </c>
      <c r="L73">
        <f>(Table2[[#This Row],[6M Return vs Nifty]]-AVERAGE(Table2[6M Return vs Nifty]))/_xlfn.STDEV.P(Table2[6M Return vs Nifty])</f>
        <v>0.14647218167214002</v>
      </c>
      <c r="M73">
        <v>1.21943297370368</v>
      </c>
      <c r="N73">
        <f>(Table2[[#This Row],[1W Return vs Nifty]]-AVERAGE(Table2[1W Return vs Nifty]))/_xlfn.STDEV.P(Table2[1W Return vs Nifty])</f>
        <v>0.91225208799377433</v>
      </c>
      <c r="O73">
        <v>724.98</v>
      </c>
      <c r="P73">
        <v>733.12647497891896</v>
      </c>
      <c r="Q73">
        <v>652.29783179104697</v>
      </c>
      <c r="R73">
        <v>60.284388850569698</v>
      </c>
      <c r="S73" s="1">
        <f>(Table2[[#This Row],[Close Price]]-Table2[[#This Row],[20D EMA]])/Table2[[#This Row],[20D EMA]]</f>
        <v>1.6165963198984837E-2</v>
      </c>
      <c r="T73" s="1">
        <f>(Table2[[#This Row],[Close Price]]-Table2[[#This Row],[50D EMA]])/Table2[[#This Row],[50D EMA]]</f>
        <v>4.8743636235259935E-3</v>
      </c>
      <c r="U73" s="1">
        <f>(Table2[[#This Row],[Close Price]]-Table2[[#This Row],[200D EMA]])/Table2[[#This Row],[200D EMA]]</f>
        <v>0.12939207229496041</v>
      </c>
      <c r="V73">
        <v>0.73968573158732498</v>
      </c>
      <c r="W73">
        <v>725.7</v>
      </c>
      <c r="X73">
        <v>764</v>
      </c>
      <c r="Y73">
        <v>725.7</v>
      </c>
      <c r="Z73">
        <v>764</v>
      </c>
      <c r="AA73">
        <v>681.1</v>
      </c>
      <c r="AB73">
        <v>764</v>
      </c>
      <c r="AC73" s="1">
        <f>(Table2[[#This Row],[Close Price]]/Table2[[#This Row],[Day Low]])-1</f>
        <v>1.5157778696430979E-2</v>
      </c>
      <c r="AD73" s="1">
        <f>(Table2[[#This Row],[Day High]]/Table2[[#This Row],[Close Price]])-1</f>
        <v>3.7057146735441693E-2</v>
      </c>
      <c r="AE73" s="1">
        <f>(Table2[[#This Row],[Close Price]]/Table2[[#This Row],[Current Week Low]])-1</f>
        <v>1.5157778696430979E-2</v>
      </c>
      <c r="AF73" s="1">
        <f>(Table2[[#This Row],[Current Week High]]/Table2[[#This Row],[Close Price]])-1</f>
        <v>3.7057146735441693E-2</v>
      </c>
      <c r="AG73" s="1">
        <f>(Table2[[#This Row],[Close Price]]/Table2[[#This Row],[Current Month Low]])-1</f>
        <v>8.163265306122458E-2</v>
      </c>
      <c r="AH73" s="1">
        <f>(Table2[[#This Row],[Current Month High]]/Table2[[#This Row],[Close Price]])-1</f>
        <v>3.7057146735441693E-2</v>
      </c>
      <c r="AI73">
        <v>18.732184064069401</v>
      </c>
      <c r="AJ73">
        <v>79.639112411606902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0.15</v>
      </c>
      <c r="AM73" t="s">
        <v>3167</v>
      </c>
      <c r="AN73">
        <v>4.5199999999999996</v>
      </c>
      <c r="AO73" t="s">
        <v>3167</v>
      </c>
      <c r="AP73">
        <v>0.18600855807271699</v>
      </c>
      <c r="AQ73">
        <f>(Table2[[#This Row],[Sharpe Ratio]]-AVERAGE(Table2[Sharpe Ratio]))/_xlfn.STDEV.P(Table2[Sharpe Ratio])</f>
        <v>1.5096403298381962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132</v>
      </c>
      <c r="AT73">
        <f>_xlfn.RANK.AVG(Table2[[#This Row],[6M Return vs Nifty Z-Score]],Table2[6M Return vs Nifty Z-Score])</f>
        <v>257</v>
      </c>
      <c r="AU73">
        <f>_xlfn.RANK.AVG(Table2[[#This Row],[Sharpe Ratio Z-Score]],Table2[Sharpe Ratio Z-Score])</f>
        <v>41</v>
      </c>
      <c r="AV73">
        <f>(Table2[[#This Row],[Rank 1Y]]+Table2[[#This Row],[Rank 6M]]+Table2[[#This Row],[Rank Sharpe]])/3</f>
        <v>143.33333333333334</v>
      </c>
    </row>
    <row r="74" spans="1:48" x14ac:dyDescent="0.3">
      <c r="A74" t="s">
        <v>1074</v>
      </c>
      <c r="B74" t="s">
        <v>1075</v>
      </c>
      <c r="C74" t="s">
        <v>3125</v>
      </c>
      <c r="D74" t="s">
        <v>248</v>
      </c>
      <c r="E74">
        <v>11853.189713689901</v>
      </c>
      <c r="F74">
        <v>1219.6500000000001</v>
      </c>
      <c r="G74">
        <v>67.788767153199899</v>
      </c>
      <c r="H74">
        <f>(Table2[[#This Row],[1Y Return vs Nifty]]-AVERAGE(Table2[1Y Return vs Nifty]))/_xlfn.STDEV.P(Table2[1Y Return vs Nifty])</f>
        <v>1.0859595033789968</v>
      </c>
      <c r="I74">
        <v>30.975191727694298</v>
      </c>
      <c r="J74">
        <f>(Table2[[#This Row],[1M Return vs Nifty]]-AVERAGE(Table2[1M Return vs Nifty]))/_xlfn.STDEV.P(Table2[1M Return vs Nifty])</f>
        <v>3.34427218571328</v>
      </c>
      <c r="K74">
        <v>51.601246422098797</v>
      </c>
      <c r="L74">
        <f>(Table2[[#This Row],[6M Return vs Nifty]]-AVERAGE(Table2[6M Return vs Nifty]))/_xlfn.STDEV.P(Table2[6M Return vs Nifty])</f>
        <v>1.5956779172038809</v>
      </c>
      <c r="M74">
        <v>12.337165269445901</v>
      </c>
      <c r="N74">
        <f>(Table2[[#This Row],[1W Return vs Nifty]]-AVERAGE(Table2[1W Return vs Nifty]))/_xlfn.STDEV.P(Table2[1W Return vs Nifty])</f>
        <v>3.2207398808005481</v>
      </c>
      <c r="O74">
        <v>1054.06</v>
      </c>
      <c r="P74">
        <v>985.62043312459195</v>
      </c>
      <c r="Q74">
        <v>827.56685002973904</v>
      </c>
      <c r="R74">
        <v>62.772617800258899</v>
      </c>
      <c r="S74" s="1">
        <f>(Table2[[#This Row],[Close Price]]-Table2[[#This Row],[20D EMA]])/Table2[[#This Row],[20D EMA]]</f>
        <v>0.157097318938201</v>
      </c>
      <c r="T74" s="1">
        <f>(Table2[[#This Row],[Close Price]]-Table2[[#This Row],[50D EMA]])/Table2[[#This Row],[50D EMA]]</f>
        <v>0.23744390742133137</v>
      </c>
      <c r="U74" s="1">
        <f>(Table2[[#This Row],[Close Price]]-Table2[[#This Row],[200D EMA]])/Table2[[#This Row],[200D EMA]]</f>
        <v>0.47377822100555544</v>
      </c>
      <c r="V74">
        <v>1.61543493260135</v>
      </c>
      <c r="W74">
        <v>1132.2</v>
      </c>
      <c r="X74">
        <v>1244.25</v>
      </c>
      <c r="Y74">
        <v>1132.2</v>
      </c>
      <c r="Z74">
        <v>1244.25</v>
      </c>
      <c r="AA74">
        <v>951.9</v>
      </c>
      <c r="AB74">
        <v>1249.95</v>
      </c>
      <c r="AC74" s="1">
        <f>(Table2[[#This Row],[Close Price]]/Table2[[#This Row],[Day Low]])-1</f>
        <v>7.7239003709592025E-2</v>
      </c>
      <c r="AD74" s="1">
        <f>(Table2[[#This Row],[Day High]]/Table2[[#This Row],[Close Price]])-1</f>
        <v>2.0169720821546999E-2</v>
      </c>
      <c r="AE74" s="1">
        <f>(Table2[[#This Row],[Close Price]]/Table2[[#This Row],[Current Week Low]])-1</f>
        <v>7.7239003709592025E-2</v>
      </c>
      <c r="AF74" s="1">
        <f>(Table2[[#This Row],[Current Week High]]/Table2[[#This Row],[Close Price]])-1</f>
        <v>2.0169720821546999E-2</v>
      </c>
      <c r="AG74" s="1">
        <f>(Table2[[#This Row],[Close Price]]/Table2[[#This Row],[Current Month Low]])-1</f>
        <v>0.28127954617081641</v>
      </c>
      <c r="AH74" s="1">
        <f>(Table2[[#This Row],[Current Month High]]/Table2[[#This Row],[Close Price]])-1</f>
        <v>2.4843192719222751E-2</v>
      </c>
      <c r="AI74">
        <v>2.4843192719222702</v>
      </c>
      <c r="AJ74">
        <v>104.948748109561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0.34</v>
      </c>
      <c r="AM74" t="s">
        <v>3167</v>
      </c>
      <c r="AN74">
        <v>17.27</v>
      </c>
      <c r="AO74" t="s">
        <v>3167</v>
      </c>
      <c r="AP74">
        <v>7.2449497782722999E-2</v>
      </c>
      <c r="AQ74">
        <f>(Table2[[#This Row],[Sharpe Ratio]]-AVERAGE(Table2[Sharpe Ratio]))/_xlfn.STDEV.P(Table2[Sharpe Ratio])</f>
        <v>0.19864426425311246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9.4452937513498192</v>
      </c>
      <c r="AS74">
        <f>_xlfn.RANK.AVG(Table2[[#This Row],[1Y Return vs Nifty Z-Score]],Table2[1Y Return vs Nifty Z-Score])</f>
        <v>85</v>
      </c>
      <c r="AT74">
        <f>_xlfn.RANK.AVG(Table2[[#This Row],[6M Return vs Nifty Z-Score]],Table2[6M Return vs Nifty Z-Score])</f>
        <v>52</v>
      </c>
      <c r="AU74">
        <f>_xlfn.RANK.AVG(Table2[[#This Row],[Sharpe Ratio Z-Score]],Table2[Sharpe Ratio Z-Score])</f>
        <v>297</v>
      </c>
      <c r="AV74">
        <f>(Table2[[#This Row],[Rank 1Y]]+Table2[[#This Row],[Rank 6M]]+Table2[[#This Row],[Rank Sharpe]])/3</f>
        <v>144.66666666666666</v>
      </c>
    </row>
    <row r="75" spans="1:48" hidden="1" x14ac:dyDescent="0.3">
      <c r="A75" t="s">
        <v>264</v>
      </c>
      <c r="B75" t="s">
        <v>265</v>
      </c>
      <c r="C75" t="s">
        <v>3125</v>
      </c>
      <c r="D75" t="s">
        <v>51</v>
      </c>
      <c r="E75">
        <v>96127.669487544903</v>
      </c>
      <c r="F75">
        <v>2107.15</v>
      </c>
      <c r="G75">
        <v>46.890210698875499</v>
      </c>
      <c r="H75">
        <f>(Table2[[#This Row],[1Y Return vs Nifty]]-AVERAGE(Table2[1Y Return vs Nifty]))/_xlfn.STDEV.P(Table2[1Y Return vs Nifty])</f>
        <v>0.67192376119129382</v>
      </c>
      <c r="I75">
        <v>-3.2420332032458998</v>
      </c>
      <c r="J75">
        <f>(Table2[[#This Row],[1M Return vs Nifty]]-AVERAGE(Table2[1M Return vs Nifty]))/_xlfn.STDEV.P(Table2[1M Return vs Nifty])</f>
        <v>-4.294336398480255E-2</v>
      </c>
      <c r="K75">
        <v>24.875470497511898</v>
      </c>
      <c r="L75">
        <f>(Table2[[#This Row],[6M Return vs Nifty]]-AVERAGE(Table2[6M Return vs Nifty]))/_xlfn.STDEV.P(Table2[6M Return vs Nifty])</f>
        <v>0.71434874820441518</v>
      </c>
      <c r="M75">
        <v>0.284783971255262</v>
      </c>
      <c r="N75">
        <f>(Table2[[#This Row],[1W Return vs Nifty]]-AVERAGE(Table2[1W Return vs Nifty]))/_xlfn.STDEV.P(Table2[1W Return vs Nifty])</f>
        <v>0.71818141284921166</v>
      </c>
      <c r="O75">
        <v>2103.33</v>
      </c>
      <c r="P75">
        <v>2121.49669860413</v>
      </c>
      <c r="Q75">
        <v>1857.3826150704101</v>
      </c>
      <c r="R75">
        <v>56.354302851397797</v>
      </c>
      <c r="S75" s="1">
        <f>(Table2[[#This Row],[Close Price]]-Table2[[#This Row],[20D EMA]])/Table2[[#This Row],[20D EMA]]</f>
        <v>1.8161676959869179E-3</v>
      </c>
      <c r="T75" s="1">
        <f>(Table2[[#This Row],[Close Price]]-Table2[[#This Row],[50D EMA]])/Table2[[#This Row],[50D EMA]]</f>
        <v>-6.7625363798913714E-3</v>
      </c>
      <c r="U75" s="1">
        <f>(Table2[[#This Row],[Close Price]]-Table2[[#This Row],[200D EMA]])/Table2[[#This Row],[200D EMA]]</f>
        <v>0.13447276985529541</v>
      </c>
      <c r="V75">
        <v>0.75875710002187602</v>
      </c>
      <c r="W75">
        <v>2077.6999999999998</v>
      </c>
      <c r="X75">
        <v>2119</v>
      </c>
      <c r="Y75">
        <v>2077.6999999999998</v>
      </c>
      <c r="Z75">
        <v>2119</v>
      </c>
      <c r="AA75">
        <v>2000</v>
      </c>
      <c r="AB75">
        <v>2218.85</v>
      </c>
      <c r="AC75" s="1">
        <f>(Table2[[#This Row],[Close Price]]/Table2[[#This Row],[Day Low]])-1</f>
        <v>1.4174327381238916E-2</v>
      </c>
      <c r="AD75" s="1">
        <f>(Table2[[#This Row],[Day High]]/Table2[[#This Row],[Close Price]])-1</f>
        <v>5.6237097501363742E-3</v>
      </c>
      <c r="AE75" s="1">
        <f>(Table2[[#This Row],[Close Price]]/Table2[[#This Row],[Current Week Low]])-1</f>
        <v>1.4174327381238916E-2</v>
      </c>
      <c r="AF75" s="1">
        <f>(Table2[[#This Row],[Current Week High]]/Table2[[#This Row],[Close Price]])-1</f>
        <v>5.6237097501363742E-3</v>
      </c>
      <c r="AG75" s="1">
        <f>(Table2[[#This Row],[Close Price]]/Table2[[#This Row],[Current Month Low]])-1</f>
        <v>5.357500000000015E-2</v>
      </c>
      <c r="AH75" s="1">
        <f>(Table2[[#This Row],[Current Month High]]/Table2[[#This Row],[Close Price]])-1</f>
        <v>5.300998979664473E-2</v>
      </c>
      <c r="AI75">
        <v>9.7216619604679302</v>
      </c>
      <c r="AJ75">
        <v>75.573886597508604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-0.03</v>
      </c>
      <c r="AM75" t="s">
        <v>3166</v>
      </c>
      <c r="AN75">
        <v>-3.42</v>
      </c>
      <c r="AO75" t="s">
        <v>3166</v>
      </c>
      <c r="AP75">
        <v>0.117453888668865</v>
      </c>
      <c r="AQ75">
        <f>(Table2[[#This Row],[Sharpe Ratio]]-AVERAGE(Table2[Sharpe Ratio]))/_xlfn.STDEV.P(Table2[Sharpe Ratio])</f>
        <v>0.71820280264816883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135</v>
      </c>
      <c r="AT75">
        <f>_xlfn.RANK.AVG(Table2[[#This Row],[6M Return vs Nifty Z-Score]],Table2[6M Return vs Nifty Z-Score])</f>
        <v>136</v>
      </c>
      <c r="AU75">
        <f>_xlfn.RANK.AVG(Table2[[#This Row],[Sharpe Ratio Z-Score]],Table2[Sharpe Ratio Z-Score])</f>
        <v>163</v>
      </c>
      <c r="AV75">
        <f>(Table2[[#This Row],[Rank 1Y]]+Table2[[#This Row],[Rank 6M]]+Table2[[#This Row],[Rank Sharpe]])/3</f>
        <v>144.66666666666666</v>
      </c>
    </row>
    <row r="76" spans="1:48" x14ac:dyDescent="0.3">
      <c r="A76" t="s">
        <v>622</v>
      </c>
      <c r="B76" t="s">
        <v>623</v>
      </c>
      <c r="C76" t="s">
        <v>3119</v>
      </c>
      <c r="D76" t="s">
        <v>445</v>
      </c>
      <c r="E76">
        <v>29743.74</v>
      </c>
      <c r="F76">
        <v>847.4</v>
      </c>
      <c r="G76">
        <v>110.014263380348</v>
      </c>
      <c r="H76">
        <f>(Table2[[#This Row],[1Y Return vs Nifty]]-AVERAGE(Table2[1Y Return vs Nifty]))/_xlfn.STDEV.P(Table2[1Y Return vs Nifty])</f>
        <v>1.9225179856771226</v>
      </c>
      <c r="I76">
        <v>6.0207278031736697</v>
      </c>
      <c r="J76">
        <f>(Table2[[#This Row],[1M Return vs Nifty]]-AVERAGE(Table2[1M Return vs Nifty]))/_xlfn.STDEV.P(Table2[1M Return vs Nifty])</f>
        <v>0.87399154752262598</v>
      </c>
      <c r="K76">
        <v>8.2890221161196198</v>
      </c>
      <c r="L76">
        <f>(Table2[[#This Row],[6M Return vs Nifty]]-AVERAGE(Table2[6M Return vs Nifty]))/_xlfn.STDEV.P(Table2[6M Return vs Nifty])</f>
        <v>0.16738162515910199</v>
      </c>
      <c r="M76">
        <v>-7.3909397024138901</v>
      </c>
      <c r="N76">
        <f>(Table2[[#This Row],[1W Return vs Nifty]]-AVERAGE(Table2[1W Return vs Nifty]))/_xlfn.STDEV.P(Table2[1W Return vs Nifty])</f>
        <v>-0.87560713415593605</v>
      </c>
      <c r="O76">
        <v>794.84</v>
      </c>
      <c r="P76">
        <v>777.42917244046703</v>
      </c>
      <c r="Q76">
        <v>682.62716562336595</v>
      </c>
      <c r="R76">
        <v>66.4885883167738</v>
      </c>
      <c r="S76" s="1">
        <f>(Table2[[#This Row],[Close Price]]-Table2[[#This Row],[20D EMA]])/Table2[[#This Row],[20D EMA]]</f>
        <v>6.6126516028383001E-2</v>
      </c>
      <c r="T76" s="1">
        <f>(Table2[[#This Row],[Close Price]]-Table2[[#This Row],[50D EMA]])/Table2[[#This Row],[50D EMA]]</f>
        <v>9.0002832463675117E-2</v>
      </c>
      <c r="U76" s="1">
        <f>(Table2[[#This Row],[Close Price]]-Table2[[#This Row],[200D EMA]])/Table2[[#This Row],[200D EMA]]</f>
        <v>0.24138042356718353</v>
      </c>
      <c r="V76">
        <v>1.3485268836915201</v>
      </c>
      <c r="W76">
        <v>803.05</v>
      </c>
      <c r="X76">
        <v>855.5</v>
      </c>
      <c r="Y76">
        <v>803.05</v>
      </c>
      <c r="Z76">
        <v>855.5</v>
      </c>
      <c r="AA76">
        <v>747.25</v>
      </c>
      <c r="AB76">
        <v>858</v>
      </c>
      <c r="AC76" s="1">
        <f>(Table2[[#This Row],[Close Price]]/Table2[[#This Row],[Day Low]])-1</f>
        <v>5.5226947263557813E-2</v>
      </c>
      <c r="AD76" s="1">
        <f>(Table2[[#This Row],[Day High]]/Table2[[#This Row],[Close Price]])-1</f>
        <v>9.5586499881992193E-3</v>
      </c>
      <c r="AE76" s="1">
        <f>(Table2[[#This Row],[Close Price]]/Table2[[#This Row],[Current Week Low]])-1</f>
        <v>5.5226947263557813E-2</v>
      </c>
      <c r="AF76" s="1">
        <f>(Table2[[#This Row],[Current Week High]]/Table2[[#This Row],[Close Price]])-1</f>
        <v>9.5586499881992193E-3</v>
      </c>
      <c r="AG76" s="1">
        <f>(Table2[[#This Row],[Close Price]]/Table2[[#This Row],[Current Month Low]])-1</f>
        <v>0.13402475744396125</v>
      </c>
      <c r="AH76" s="1">
        <f>(Table2[[#This Row],[Current Month High]]/Table2[[#This Row],[Close Price]])-1</f>
        <v>1.2508850601840926E-2</v>
      </c>
      <c r="AI76">
        <v>14.467783809299</v>
      </c>
      <c r="AJ76">
        <v>156.47699757869199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7.0000000000000007E-2</v>
      </c>
      <c r="AM76" t="s">
        <v>3167</v>
      </c>
      <c r="AN76">
        <v>5.67</v>
      </c>
      <c r="AO76" t="s">
        <v>3167</v>
      </c>
      <c r="AP76">
        <v>0.12344811000146901</v>
      </c>
      <c r="AQ76">
        <f>(Table2[[#This Row],[Sharpe Ratio]]-AVERAGE(Table2[Sharpe Ratio]))/_xlfn.STDEV.P(Table2[Sharpe Ratio])</f>
        <v>0.78740380310750824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2.8756878273104229</v>
      </c>
      <c r="AS76">
        <f>_xlfn.RANK.AVG(Table2[[#This Row],[1Y Return vs Nifty Z-Score]],Table2[1Y Return vs Nifty Z-Score])</f>
        <v>40</v>
      </c>
      <c r="AT76">
        <f>_xlfn.RANK.AVG(Table2[[#This Row],[6M Return vs Nifty Z-Score]],Table2[6M Return vs Nifty Z-Score])</f>
        <v>249</v>
      </c>
      <c r="AU76">
        <f>_xlfn.RANK.AVG(Table2[[#This Row],[Sharpe Ratio Z-Score]],Table2[Sharpe Ratio Z-Score])</f>
        <v>147</v>
      </c>
      <c r="AV76">
        <f>(Table2[[#This Row],[Rank 1Y]]+Table2[[#This Row],[Rank 6M]]+Table2[[#This Row],[Rank Sharpe]])/3</f>
        <v>145.33333333333334</v>
      </c>
    </row>
    <row r="77" spans="1:48" x14ac:dyDescent="0.3">
      <c r="A77" t="s">
        <v>1297</v>
      </c>
      <c r="B77" t="s">
        <v>1298</v>
      </c>
      <c r="C77" t="s">
        <v>3125</v>
      </c>
      <c r="D77" t="s">
        <v>51</v>
      </c>
      <c r="E77">
        <v>8773.8002657599991</v>
      </c>
      <c r="F77">
        <v>897.2</v>
      </c>
      <c r="G77">
        <v>122.303083778382</v>
      </c>
      <c r="H77">
        <f>(Table2[[#This Row],[1Y Return vs Nifty]]-AVERAGE(Table2[1Y Return vs Nifty]))/_xlfn.STDEV.P(Table2[1Y Return vs Nifty])</f>
        <v>2.165980297786176</v>
      </c>
      <c r="I77">
        <v>12.961343568684899</v>
      </c>
      <c r="J77">
        <f>(Table2[[#This Row],[1M Return vs Nifty]]-AVERAGE(Table2[1M Return vs Nifty]))/_xlfn.STDEV.P(Table2[1M Return vs Nifty])</f>
        <v>1.5610537418667809</v>
      </c>
      <c r="K77">
        <v>76.367747185816995</v>
      </c>
      <c r="L77">
        <f>(Table2[[#This Row],[6M Return vs Nifty]]-AVERAGE(Table2[6M Return vs Nifty]))/_xlfn.STDEV.P(Table2[6M Return vs Nifty])</f>
        <v>2.4123965636036591</v>
      </c>
      <c r="M77">
        <v>1.29003176342031</v>
      </c>
      <c r="N77">
        <f>(Table2[[#This Row],[1W Return vs Nifty]]-AVERAGE(Table2[1W Return vs Nifty]))/_xlfn.STDEV.P(Table2[1W Return vs Nifty])</f>
        <v>0.92691123249486895</v>
      </c>
      <c r="O77">
        <v>865.88</v>
      </c>
      <c r="P77">
        <v>829.95899570249401</v>
      </c>
      <c r="Q77">
        <v>660.86447303192904</v>
      </c>
      <c r="R77">
        <v>56.867723672640899</v>
      </c>
      <c r="S77" s="1">
        <f>(Table2[[#This Row],[Close Price]]-Table2[[#This Row],[20D EMA]])/Table2[[#This Row],[20D EMA]]</f>
        <v>3.6171293943733598E-2</v>
      </c>
      <c r="T77" s="1">
        <f>(Table2[[#This Row],[Close Price]]-Table2[[#This Row],[50D EMA]])/Table2[[#This Row],[50D EMA]]</f>
        <v>8.1017260666705462E-2</v>
      </c>
      <c r="U77" s="1">
        <f>(Table2[[#This Row],[Close Price]]-Table2[[#This Row],[200D EMA]])/Table2[[#This Row],[200D EMA]]</f>
        <v>0.3576157239680407</v>
      </c>
      <c r="V77">
        <v>1.5735887587533099</v>
      </c>
      <c r="W77">
        <v>890.4</v>
      </c>
      <c r="X77">
        <v>943.65</v>
      </c>
      <c r="Y77">
        <v>890.4</v>
      </c>
      <c r="Z77">
        <v>943.65</v>
      </c>
      <c r="AA77">
        <v>810</v>
      </c>
      <c r="AB77">
        <v>955</v>
      </c>
      <c r="AC77" s="1">
        <f>(Table2[[#This Row],[Close Price]]/Table2[[#This Row],[Day Low]])-1</f>
        <v>7.6370170709794127E-3</v>
      </c>
      <c r="AD77" s="1">
        <f>(Table2[[#This Row],[Day High]]/Table2[[#This Row],[Close Price]])-1</f>
        <v>5.1772180115916111E-2</v>
      </c>
      <c r="AE77" s="1">
        <f>(Table2[[#This Row],[Close Price]]/Table2[[#This Row],[Current Week Low]])-1</f>
        <v>7.6370170709794127E-3</v>
      </c>
      <c r="AF77" s="1">
        <f>(Table2[[#This Row],[Current Week High]]/Table2[[#This Row],[Close Price]])-1</f>
        <v>5.1772180115916111E-2</v>
      </c>
      <c r="AG77" s="1">
        <f>(Table2[[#This Row],[Close Price]]/Table2[[#This Row],[Current Month Low]])-1</f>
        <v>0.10765432098765437</v>
      </c>
      <c r="AH77" s="1">
        <f>(Table2[[#This Row],[Current Month High]]/Table2[[#This Row],[Close Price]])-1</f>
        <v>6.4422648238965596E-2</v>
      </c>
      <c r="AI77">
        <v>6.9438252340615101</v>
      </c>
      <c r="AJ77">
        <v>186.50806322848399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0.15</v>
      </c>
      <c r="AM77" t="s">
        <v>3167</v>
      </c>
      <c r="AN77">
        <v>7.64</v>
      </c>
      <c r="AO77" t="s">
        <v>3167</v>
      </c>
      <c r="AP77">
        <v>4.5584646953369001E-2</v>
      </c>
      <c r="AQ77">
        <f>(Table2[[#This Row],[Sharpe Ratio]]-AVERAGE(Table2[Sharpe Ratio]))/_xlfn.STDEV.P(Table2[Sharpe Ratio])</f>
        <v>-0.11150019845971058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6.954841637291775</v>
      </c>
      <c r="AS77">
        <f>_xlfn.RANK.AVG(Table2[[#This Row],[1Y Return vs Nifty Z-Score]],Table2[1Y Return vs Nifty Z-Score])</f>
        <v>32</v>
      </c>
      <c r="AT77">
        <f>_xlfn.RANK.AVG(Table2[[#This Row],[6M Return vs Nifty Z-Score]],Table2[6M Return vs Nifty Z-Score])</f>
        <v>18</v>
      </c>
      <c r="AU77">
        <f>_xlfn.RANK.AVG(Table2[[#This Row],[Sharpe Ratio Z-Score]],Table2[Sharpe Ratio Z-Score])</f>
        <v>387</v>
      </c>
      <c r="AV77">
        <f>(Table2[[#This Row],[Rank 1Y]]+Table2[[#This Row],[Rank 6M]]+Table2[[#This Row],[Rank Sharpe]])/3</f>
        <v>145.66666666666666</v>
      </c>
    </row>
    <row r="78" spans="1:48" hidden="1" x14ac:dyDescent="0.3">
      <c r="A78" t="s">
        <v>1495</v>
      </c>
      <c r="B78" t="s">
        <v>1496</v>
      </c>
      <c r="C78" t="s">
        <v>3128</v>
      </c>
      <c r="D78" t="s">
        <v>419</v>
      </c>
      <c r="E78">
        <v>6801.9809013849999</v>
      </c>
      <c r="F78">
        <v>218.95</v>
      </c>
      <c r="G78">
        <v>50.649036021293497</v>
      </c>
      <c r="H78">
        <f>(Table2[[#This Row],[1Y Return vs Nifty]]-AVERAGE(Table2[1Y Return vs Nifty]))/_xlfn.STDEV.P(Table2[1Y Return vs Nifty])</f>
        <v>0.74639244688844564</v>
      </c>
      <c r="I78">
        <v>3.5564410130974302</v>
      </c>
      <c r="J78">
        <f>(Table2[[#This Row],[1M Return vs Nifty]]-AVERAGE(Table2[1M Return vs Nifty]))/_xlfn.STDEV.P(Table2[1M Return vs Nifty])</f>
        <v>0.63004802050930142</v>
      </c>
      <c r="K78">
        <v>11.858591179872301</v>
      </c>
      <c r="L78">
        <f>(Table2[[#This Row],[6M Return vs Nifty]]-AVERAGE(Table2[6M Return vs Nifty]))/_xlfn.STDEV.P(Table2[6M Return vs Nifty])</f>
        <v>0.28509440347171061</v>
      </c>
      <c r="M78">
        <v>3.1688946474716402</v>
      </c>
      <c r="N78">
        <f>(Table2[[#This Row],[1W Return vs Nifty]]-AVERAGE(Table2[1W Return vs Nifty]))/_xlfn.STDEV.P(Table2[1W Return vs Nifty])</f>
        <v>1.3170386358909105</v>
      </c>
      <c r="O78">
        <v>211.09</v>
      </c>
      <c r="P78">
        <v>211.77422818421701</v>
      </c>
      <c r="Q78">
        <v>191.5702364</v>
      </c>
      <c r="R78">
        <v>72.642275586570605</v>
      </c>
      <c r="S78" s="1">
        <f>(Table2[[#This Row],[Close Price]]-Table2[[#This Row],[20D EMA]])/Table2[[#This Row],[20D EMA]]</f>
        <v>3.7235302477616111E-2</v>
      </c>
      <c r="T78" s="1">
        <f>(Table2[[#This Row],[Close Price]]-Table2[[#This Row],[50D EMA]])/Table2[[#This Row],[50D EMA]]</f>
        <v>3.3884065484781081E-2</v>
      </c>
      <c r="U78" s="1">
        <f>(Table2[[#This Row],[Close Price]]-Table2[[#This Row],[200D EMA]])/Table2[[#This Row],[200D EMA]]</f>
        <v>0.14292284706915981</v>
      </c>
      <c r="V78">
        <v>0.927934702630131</v>
      </c>
      <c r="W78">
        <v>218.51</v>
      </c>
      <c r="X78">
        <v>222.96</v>
      </c>
      <c r="Y78">
        <v>218.51</v>
      </c>
      <c r="Z78">
        <v>222.96</v>
      </c>
      <c r="AA78">
        <v>202</v>
      </c>
      <c r="AB78">
        <v>222.96</v>
      </c>
      <c r="AC78" s="1">
        <f>(Table2[[#This Row],[Close Price]]/Table2[[#This Row],[Day Low]])-1</f>
        <v>2.0136378197794791E-3</v>
      </c>
      <c r="AD78" s="1">
        <f>(Table2[[#This Row],[Day High]]/Table2[[#This Row],[Close Price]])-1</f>
        <v>1.8314683717743918E-2</v>
      </c>
      <c r="AE78" s="1">
        <f>(Table2[[#This Row],[Close Price]]/Table2[[#This Row],[Current Week Low]])-1</f>
        <v>2.0136378197794791E-3</v>
      </c>
      <c r="AF78" s="1">
        <f>(Table2[[#This Row],[Current Week High]]/Table2[[#This Row],[Close Price]])-1</f>
        <v>1.8314683717743918E-2</v>
      </c>
      <c r="AG78" s="1">
        <f>(Table2[[#This Row],[Close Price]]/Table2[[#This Row],[Current Month Low]])-1</f>
        <v>8.3910891089108874E-2</v>
      </c>
      <c r="AH78" s="1">
        <f>(Table2[[#This Row],[Current Month High]]/Table2[[#This Row],[Close Price]])-1</f>
        <v>1.8314683717743918E-2</v>
      </c>
      <c r="AI78">
        <v>4.8915277460607403</v>
      </c>
      <c r="AJ78">
        <v>73.014618727775499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0.1</v>
      </c>
      <c r="AM78" t="s">
        <v>3167</v>
      </c>
      <c r="AN78">
        <v>2.78</v>
      </c>
      <c r="AO78" t="s">
        <v>3167</v>
      </c>
      <c r="AP78">
        <v>0.150984036999528</v>
      </c>
      <c r="AQ78">
        <f>(Table2[[#This Row],[Sharpe Ratio]]-AVERAGE(Table2[Sharpe Ratio]))/_xlfn.STDEV.P(Table2[Sharpe Ratio])</f>
        <v>1.1052955843930061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128</v>
      </c>
      <c r="AT78">
        <f>_xlfn.RANK.AVG(Table2[[#This Row],[6M Return vs Nifty Z-Score]],Table2[6M Return vs Nifty Z-Score])</f>
        <v>208</v>
      </c>
      <c r="AU78">
        <f>_xlfn.RANK.AVG(Table2[[#This Row],[Sharpe Ratio Z-Score]],Table2[Sharpe Ratio Z-Score])</f>
        <v>102</v>
      </c>
      <c r="AV78">
        <f>(Table2[[#This Row],[Rank 1Y]]+Table2[[#This Row],[Rank 6M]]+Table2[[#This Row],[Rank Sharpe]])/3</f>
        <v>146</v>
      </c>
    </row>
    <row r="79" spans="1:48" hidden="1" x14ac:dyDescent="0.3">
      <c r="A79" t="s">
        <v>877</v>
      </c>
      <c r="B79" t="s">
        <v>878</v>
      </c>
      <c r="C79" t="s">
        <v>3121</v>
      </c>
      <c r="D79" t="s">
        <v>139</v>
      </c>
      <c r="E79">
        <v>16870.730234204999</v>
      </c>
      <c r="F79">
        <v>64.55</v>
      </c>
      <c r="G79">
        <v>138.44249810159801</v>
      </c>
      <c r="H79">
        <f>(Table2[[#This Row],[1Y Return vs Nifty]]-AVERAGE(Table2[1Y Return vs Nifty]))/_xlfn.STDEV.P(Table2[1Y Return vs Nifty])</f>
        <v>2.4857293867910704</v>
      </c>
      <c r="I79">
        <v>8.6684616627424003</v>
      </c>
      <c r="J79">
        <f>(Table2[[#This Row],[1M Return vs Nifty]]-AVERAGE(Table2[1M Return vs Nifty]))/_xlfn.STDEV.P(Table2[1M Return vs Nifty])</f>
        <v>1.136094781162821</v>
      </c>
      <c r="K79">
        <v>4.2695048886955096</v>
      </c>
      <c r="L79">
        <f>(Table2[[#This Row],[6M Return vs Nifty]]-AVERAGE(Table2[6M Return vs Nifty]))/_xlfn.STDEV.P(Table2[6M Return vs Nifty])</f>
        <v>3.4831019787689051E-2</v>
      </c>
      <c r="M79">
        <v>-3.72122436631027</v>
      </c>
      <c r="N79">
        <f>(Table2[[#This Row],[1W Return vs Nifty]]-AVERAGE(Table2[1W Return vs Nifty]))/_xlfn.STDEV.P(Table2[1W Return vs Nifty])</f>
        <v>-0.11362682817974733</v>
      </c>
      <c r="O79">
        <v>60.35</v>
      </c>
      <c r="P79">
        <v>62.077623565556998</v>
      </c>
      <c r="Q79">
        <v>57.145518261753701</v>
      </c>
      <c r="R79">
        <v>62.546575560843998</v>
      </c>
      <c r="S79" s="1">
        <f>(Table2[[#This Row],[Close Price]]-Table2[[#This Row],[20D EMA]])/Table2[[#This Row],[20D EMA]]</f>
        <v>6.9594034797017326E-2</v>
      </c>
      <c r="T79" s="1">
        <f>(Table2[[#This Row],[Close Price]]-Table2[[#This Row],[50D EMA]])/Table2[[#This Row],[50D EMA]]</f>
        <v>3.9827175920032591E-2</v>
      </c>
      <c r="U79" s="1">
        <f>(Table2[[#This Row],[Close Price]]-Table2[[#This Row],[200D EMA]])/Table2[[#This Row],[200D EMA]]</f>
        <v>0.12957239628714612</v>
      </c>
      <c r="V79">
        <v>1.3534956576233099</v>
      </c>
      <c r="W79">
        <v>62</v>
      </c>
      <c r="X79">
        <v>66.790000000000006</v>
      </c>
      <c r="Y79">
        <v>62</v>
      </c>
      <c r="Z79">
        <v>66.790000000000006</v>
      </c>
      <c r="AA79">
        <v>55.86</v>
      </c>
      <c r="AB79">
        <v>69.5</v>
      </c>
      <c r="AC79" s="1">
        <f>(Table2[[#This Row],[Close Price]]/Table2[[#This Row],[Day Low]])-1</f>
        <v>4.1129032258064413E-2</v>
      </c>
      <c r="AD79" s="1">
        <f>(Table2[[#This Row],[Day High]]/Table2[[#This Row],[Close Price]])-1</f>
        <v>3.4701781564678624E-2</v>
      </c>
      <c r="AE79" s="1">
        <f>(Table2[[#This Row],[Close Price]]/Table2[[#This Row],[Current Week Low]])-1</f>
        <v>4.1129032258064413E-2</v>
      </c>
      <c r="AF79" s="1">
        <f>(Table2[[#This Row],[Current Week High]]/Table2[[#This Row],[Close Price]])-1</f>
        <v>3.4701781564678624E-2</v>
      </c>
      <c r="AG79" s="1">
        <f>(Table2[[#This Row],[Close Price]]/Table2[[#This Row],[Current Month Low]])-1</f>
        <v>0.15556749015395632</v>
      </c>
      <c r="AH79" s="1">
        <f>(Table2[[#This Row],[Current Month High]]/Table2[[#This Row],[Close Price]])-1</f>
        <v>7.6684740511231642E-2</v>
      </c>
      <c r="AI79">
        <v>41.595662277304399</v>
      </c>
      <c r="AJ79">
        <v>167.28778467908899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-0.13</v>
      </c>
      <c r="AM79" t="s">
        <v>3166</v>
      </c>
      <c r="AN79">
        <v>11.95</v>
      </c>
      <c r="AO79" t="s">
        <v>3167</v>
      </c>
      <c r="AP79">
        <v>0.13576915984757501</v>
      </c>
      <c r="AQ79">
        <f>(Table2[[#This Row],[Sharpe Ratio]]-AVERAGE(Table2[Sharpe Ratio]))/_xlfn.STDEV.P(Table2[Sharpe Ratio])</f>
        <v>0.92964562714931875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26</v>
      </c>
      <c r="AT79">
        <f>_xlfn.RANK.AVG(Table2[[#This Row],[6M Return vs Nifty Z-Score]],Table2[6M Return vs Nifty Z-Score])</f>
        <v>288</v>
      </c>
      <c r="AU79">
        <f>_xlfn.RANK.AVG(Table2[[#This Row],[Sharpe Ratio Z-Score]],Table2[Sharpe Ratio Z-Score])</f>
        <v>126</v>
      </c>
      <c r="AV79">
        <f>(Table2[[#This Row],[Rank 1Y]]+Table2[[#This Row],[Rank 6M]]+Table2[[#This Row],[Rank Sharpe]])/3</f>
        <v>146.66666666666666</v>
      </c>
    </row>
    <row r="80" spans="1:48" hidden="1" x14ac:dyDescent="0.3">
      <c r="A80" t="s">
        <v>1209</v>
      </c>
      <c r="B80" t="s">
        <v>1210</v>
      </c>
      <c r="C80" t="s">
        <v>3126</v>
      </c>
      <c r="D80" t="s">
        <v>215</v>
      </c>
      <c r="E80">
        <v>9876.5320444999998</v>
      </c>
      <c r="F80">
        <v>1595</v>
      </c>
      <c r="G80">
        <v>70.395309190309206</v>
      </c>
      <c r="H80">
        <f>(Table2[[#This Row],[1Y Return vs Nifty]]-AVERAGE(Table2[1Y Return vs Nifty]))/_xlfn.STDEV.P(Table2[1Y Return vs Nifty])</f>
        <v>1.1375995087179631</v>
      </c>
      <c r="I80">
        <v>-3.6357676082308101</v>
      </c>
      <c r="J80">
        <f>(Table2[[#This Row],[1M Return vs Nifty]]-AVERAGE(Table2[1M Return vs Nifty]))/_xlfn.STDEV.P(Table2[1M Return vs Nifty])</f>
        <v>-8.1919736315045899E-2</v>
      </c>
      <c r="K80">
        <v>48.552217973929601</v>
      </c>
      <c r="L80">
        <f>(Table2[[#This Row],[6M Return vs Nifty]]-AVERAGE(Table2[6M Return vs Nifty]))/_xlfn.STDEV.P(Table2[6M Return vs Nifty])</f>
        <v>1.4951308754243176</v>
      </c>
      <c r="M80">
        <v>-4.1612070334510101</v>
      </c>
      <c r="N80">
        <f>(Table2[[#This Row],[1W Return vs Nifty]]-AVERAGE(Table2[1W Return vs Nifty]))/_xlfn.STDEV.P(Table2[1W Return vs Nifty])</f>
        <v>-0.20498490275129883</v>
      </c>
      <c r="O80">
        <v>1518.8</v>
      </c>
      <c r="P80">
        <v>1521.7835763215901</v>
      </c>
      <c r="Q80">
        <v>1324.5080232865701</v>
      </c>
      <c r="R80">
        <v>68.417465370458302</v>
      </c>
      <c r="S80" s="1">
        <f>(Table2[[#This Row],[Close Price]]-Table2[[#This Row],[20D EMA]])/Table2[[#This Row],[20D EMA]]</f>
        <v>5.017118777982621E-2</v>
      </c>
      <c r="T80" s="1">
        <f>(Table2[[#This Row],[Close Price]]-Table2[[#This Row],[50D EMA]])/Table2[[#This Row],[50D EMA]]</f>
        <v>4.8112244617192192E-2</v>
      </c>
      <c r="U80" s="1">
        <f>(Table2[[#This Row],[Close Price]]-Table2[[#This Row],[200D EMA]])/Table2[[#This Row],[200D EMA]]</f>
        <v>0.20422071588682736</v>
      </c>
      <c r="V80">
        <v>1.2112145153117999</v>
      </c>
      <c r="W80">
        <v>1499.65</v>
      </c>
      <c r="X80">
        <v>1632.85</v>
      </c>
      <c r="Y80">
        <v>1499.65</v>
      </c>
      <c r="Z80">
        <v>1632.85</v>
      </c>
      <c r="AA80">
        <v>1430.45</v>
      </c>
      <c r="AB80">
        <v>1632.85</v>
      </c>
      <c r="AC80" s="1">
        <f>(Table2[[#This Row],[Close Price]]/Table2[[#This Row],[Day Low]])-1</f>
        <v>6.358150235054838E-2</v>
      </c>
      <c r="AD80" s="1">
        <f>(Table2[[#This Row],[Day High]]/Table2[[#This Row],[Close Price]])-1</f>
        <v>2.3730407523510966E-2</v>
      </c>
      <c r="AE80" s="1">
        <f>(Table2[[#This Row],[Close Price]]/Table2[[#This Row],[Current Week Low]])-1</f>
        <v>6.358150235054838E-2</v>
      </c>
      <c r="AF80" s="1">
        <f>(Table2[[#This Row],[Current Week High]]/Table2[[#This Row],[Close Price]])-1</f>
        <v>2.3730407523510966E-2</v>
      </c>
      <c r="AG80" s="1">
        <f>(Table2[[#This Row],[Close Price]]/Table2[[#This Row],[Current Month Low]])-1</f>
        <v>0.11503373064420286</v>
      </c>
      <c r="AH80" s="1">
        <f>(Table2[[#This Row],[Current Month High]]/Table2[[#This Row],[Close Price]])-1</f>
        <v>2.3730407523510966E-2</v>
      </c>
      <c r="AI80">
        <v>10.238244514106499</v>
      </c>
      <c r="AJ80">
        <v>93.169431997093298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0.23</v>
      </c>
      <c r="AM80" t="s">
        <v>3167</v>
      </c>
      <c r="AN80">
        <v>3.35</v>
      </c>
      <c r="AO80" t="s">
        <v>3167</v>
      </c>
      <c r="AP80">
        <v>7.0585360604609002E-2</v>
      </c>
      <c r="AQ80">
        <f>(Table2[[#This Row],[Sharpe Ratio]]-AVERAGE(Table2[Sharpe Ratio]))/_xlfn.STDEV.P(Table2[Sharpe Ratio])</f>
        <v>0.17712351108751348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80</v>
      </c>
      <c r="AT80">
        <f>_xlfn.RANK.AVG(Table2[[#This Row],[6M Return vs Nifty Z-Score]],Table2[6M Return vs Nifty Z-Score])</f>
        <v>57</v>
      </c>
      <c r="AU80">
        <f>_xlfn.RANK.AVG(Table2[[#This Row],[Sharpe Ratio Z-Score]],Table2[Sharpe Ratio Z-Score])</f>
        <v>307</v>
      </c>
      <c r="AV80">
        <f>(Table2[[#This Row],[Rank 1Y]]+Table2[[#This Row],[Rank 6M]]+Table2[[#This Row],[Rank Sharpe]])/3</f>
        <v>148</v>
      </c>
    </row>
    <row r="81" spans="1:48" x14ac:dyDescent="0.3">
      <c r="A81" t="s">
        <v>1306</v>
      </c>
      <c r="B81" t="s">
        <v>1307</v>
      </c>
      <c r="C81" t="s">
        <v>3135</v>
      </c>
      <c r="D81" t="s">
        <v>414</v>
      </c>
      <c r="E81">
        <v>8673.8353895199998</v>
      </c>
      <c r="F81">
        <v>106.4</v>
      </c>
      <c r="G81">
        <v>38.6026472481322</v>
      </c>
      <c r="H81">
        <f>(Table2[[#This Row],[1Y Return vs Nifty]]-AVERAGE(Table2[1Y Return vs Nifty]))/_xlfn.STDEV.P(Table2[1Y Return vs Nifty])</f>
        <v>0.50773311521267372</v>
      </c>
      <c r="I81">
        <v>16.317087431039099</v>
      </c>
      <c r="J81">
        <f>(Table2[[#This Row],[1M Return vs Nifty]]-AVERAGE(Table2[1M Return vs Nifty]))/_xlfn.STDEV.P(Table2[1M Return vs Nifty])</f>
        <v>1.8932439710367686</v>
      </c>
      <c r="K81">
        <v>49.479668342277897</v>
      </c>
      <c r="L81">
        <f>(Table2[[#This Row],[6M Return vs Nifty]]-AVERAGE(Table2[6M Return vs Nifty]))/_xlfn.STDEV.P(Table2[6M Return vs Nifty])</f>
        <v>1.5257151721995021</v>
      </c>
      <c r="M81">
        <v>-3.1794836549734802</v>
      </c>
      <c r="N81">
        <f>(Table2[[#This Row],[1W Return vs Nifty]]-AVERAGE(Table2[1W Return vs Nifty]))/_xlfn.STDEV.P(Table2[1W Return vs Nifty])</f>
        <v>-1.1396962970716897E-3</v>
      </c>
      <c r="O81">
        <v>103.3</v>
      </c>
      <c r="P81">
        <v>96.758452682793802</v>
      </c>
      <c r="Q81">
        <v>84.044409804652204</v>
      </c>
      <c r="R81">
        <v>54.890512154388098</v>
      </c>
      <c r="S81" s="1">
        <f>(Table2[[#This Row],[Close Price]]-Table2[[#This Row],[20D EMA]])/Table2[[#This Row],[20D EMA]]</f>
        <v>3.000968054211044E-2</v>
      </c>
      <c r="T81" s="1">
        <f>(Table2[[#This Row],[Close Price]]-Table2[[#This Row],[50D EMA]])/Table2[[#This Row],[50D EMA]]</f>
        <v>9.9645530182405698E-2</v>
      </c>
      <c r="U81" s="1">
        <f>(Table2[[#This Row],[Close Price]]-Table2[[#This Row],[200D EMA]])/Table2[[#This Row],[200D EMA]]</f>
        <v>0.26599734886960119</v>
      </c>
      <c r="V81">
        <v>1.12162124286453</v>
      </c>
      <c r="W81">
        <v>104.73</v>
      </c>
      <c r="X81">
        <v>109.45</v>
      </c>
      <c r="Y81">
        <v>104.73</v>
      </c>
      <c r="Z81">
        <v>109.45</v>
      </c>
      <c r="AA81">
        <v>100.54</v>
      </c>
      <c r="AB81">
        <v>119.55</v>
      </c>
      <c r="AC81" s="1">
        <f>(Table2[[#This Row],[Close Price]]/Table2[[#This Row],[Day Low]])-1</f>
        <v>1.5945765301250914E-2</v>
      </c>
      <c r="AD81" s="1">
        <f>(Table2[[#This Row],[Day High]]/Table2[[#This Row],[Close Price]])-1</f>
        <v>2.866541353383445E-2</v>
      </c>
      <c r="AE81" s="1">
        <f>(Table2[[#This Row],[Close Price]]/Table2[[#This Row],[Current Week Low]])-1</f>
        <v>1.5945765301250914E-2</v>
      </c>
      <c r="AF81" s="1">
        <f>(Table2[[#This Row],[Current Week High]]/Table2[[#This Row],[Close Price]])-1</f>
        <v>2.866541353383445E-2</v>
      </c>
      <c r="AG81" s="1">
        <f>(Table2[[#This Row],[Close Price]]/Table2[[#This Row],[Current Month Low]])-1</f>
        <v>5.828525959816977E-2</v>
      </c>
      <c r="AH81" s="1">
        <f>(Table2[[#This Row],[Current Month High]]/Table2[[#This Row],[Close Price]])-1</f>
        <v>0.12359022556390964</v>
      </c>
      <c r="AI81">
        <v>12.359022556390901</v>
      </c>
      <c r="AJ81">
        <v>71.751412429378504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0.44</v>
      </c>
      <c r="AM81" t="s">
        <v>3167</v>
      </c>
      <c r="AN81">
        <v>-2.4300000000000002</v>
      </c>
      <c r="AO81" t="s">
        <v>3166</v>
      </c>
      <c r="AP81">
        <v>9.6983251073785998E-2</v>
      </c>
      <c r="AQ81">
        <f>(Table2[[#This Row],[Sharpe Ratio]]-AVERAGE(Table2[Sharpe Ratio]))/_xlfn.STDEV.P(Table2[Sharpe Ratio])</f>
        <v>0.48187709443401455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4.4074296565858866</v>
      </c>
      <c r="AS81">
        <f>_xlfn.RANK.AVG(Table2[[#This Row],[1Y Return vs Nifty Z-Score]],Table2[1Y Return vs Nifty Z-Score])</f>
        <v>167</v>
      </c>
      <c r="AT81">
        <f>_xlfn.RANK.AVG(Table2[[#This Row],[6M Return vs Nifty Z-Score]],Table2[6M Return vs Nifty Z-Score])</f>
        <v>53</v>
      </c>
      <c r="AU81">
        <f>_xlfn.RANK.AVG(Table2[[#This Row],[Sharpe Ratio Z-Score]],Table2[Sharpe Ratio Z-Score])</f>
        <v>226</v>
      </c>
      <c r="AV81">
        <f>(Table2[[#This Row],[Rank 1Y]]+Table2[[#This Row],[Rank 6M]]+Table2[[#This Row],[Rank Sharpe]])/3</f>
        <v>148.66666666666666</v>
      </c>
    </row>
    <row r="82" spans="1:48" hidden="1" x14ac:dyDescent="0.3">
      <c r="A82" t="s">
        <v>450</v>
      </c>
      <c r="B82" t="s">
        <v>451</v>
      </c>
      <c r="C82" t="s">
        <v>3130</v>
      </c>
      <c r="D82" t="s">
        <v>163</v>
      </c>
      <c r="E82">
        <v>49417.8806835</v>
      </c>
      <c r="F82">
        <v>11660.2</v>
      </c>
      <c r="G82">
        <v>123.482377907916</v>
      </c>
      <c r="H82">
        <f>(Table2[[#This Row],[1Y Return vs Nifty]]-AVERAGE(Table2[1Y Return vs Nifty]))/_xlfn.STDEV.P(Table2[1Y Return vs Nifty])</f>
        <v>2.1893441086429863</v>
      </c>
      <c r="I82">
        <v>-16.981088340921001</v>
      </c>
      <c r="J82">
        <f>(Table2[[#This Row],[1M Return vs Nifty]]-AVERAGE(Table2[1M Return vs Nifty]))/_xlfn.STDEV.P(Table2[1M Return vs Nifty])</f>
        <v>-1.402993493544322</v>
      </c>
      <c r="K82">
        <v>2.5469558905032601</v>
      </c>
      <c r="L82">
        <f>(Table2[[#This Row],[6M Return vs Nifty]]-AVERAGE(Table2[6M Return vs Nifty]))/_xlfn.STDEV.P(Table2[6M Return vs Nifty])</f>
        <v>-2.1973043878092176E-2</v>
      </c>
      <c r="M82">
        <v>-5.6239736458844298</v>
      </c>
      <c r="N82">
        <f>(Table2[[#This Row],[1W Return vs Nifty]]-AVERAGE(Table2[1W Return vs Nifty]))/_xlfn.STDEV.P(Table2[1W Return vs Nifty])</f>
        <v>-0.50871400673602762</v>
      </c>
      <c r="O82">
        <v>12814.49</v>
      </c>
      <c r="P82">
        <v>13181.322427826701</v>
      </c>
      <c r="Q82">
        <v>10950.220478188599</v>
      </c>
      <c r="R82">
        <v>31.297049527851001</v>
      </c>
      <c r="S82" s="1">
        <f>(Table2[[#This Row],[Close Price]]-Table2[[#This Row],[20D EMA]])/Table2[[#This Row],[20D EMA]]</f>
        <v>-9.0076936343155209E-2</v>
      </c>
      <c r="T82" s="1">
        <f>(Table2[[#This Row],[Close Price]]-Table2[[#This Row],[50D EMA]])/Table2[[#This Row],[50D EMA]]</f>
        <v>-0.11539983458833412</v>
      </c>
      <c r="U82" s="1">
        <f>(Table2[[#This Row],[Close Price]]-Table2[[#This Row],[200D EMA]])/Table2[[#This Row],[200D EMA]]</f>
        <v>6.4837007001419492E-2</v>
      </c>
      <c r="V82">
        <v>2.2267827372264701</v>
      </c>
      <c r="W82">
        <v>11500</v>
      </c>
      <c r="X82">
        <v>12332.55</v>
      </c>
      <c r="Y82">
        <v>11500</v>
      </c>
      <c r="Z82">
        <v>12332.55</v>
      </c>
      <c r="AA82">
        <v>10925.45</v>
      </c>
      <c r="AB82">
        <v>14945</v>
      </c>
      <c r="AC82" s="1">
        <f>(Table2[[#This Row],[Close Price]]/Table2[[#This Row],[Day Low]])-1</f>
        <v>1.3930434782608803E-2</v>
      </c>
      <c r="AD82" s="1">
        <f>(Table2[[#This Row],[Day High]]/Table2[[#This Row],[Close Price]])-1</f>
        <v>5.7661961201351586E-2</v>
      </c>
      <c r="AE82" s="1">
        <f>(Table2[[#This Row],[Close Price]]/Table2[[#This Row],[Current Week Low]])-1</f>
        <v>1.3930434782608803E-2</v>
      </c>
      <c r="AF82" s="1">
        <f>(Table2[[#This Row],[Current Week High]]/Table2[[#This Row],[Close Price]])-1</f>
        <v>5.7661961201351586E-2</v>
      </c>
      <c r="AG82" s="1">
        <f>(Table2[[#This Row],[Close Price]]/Table2[[#This Row],[Current Month Low]])-1</f>
        <v>6.7251234502926582E-2</v>
      </c>
      <c r="AH82" s="1">
        <f>(Table2[[#This Row],[Current Month High]]/Table2[[#This Row],[Close Price]])-1</f>
        <v>0.28171043378329697</v>
      </c>
      <c r="AI82">
        <v>41.935387043103802</v>
      </c>
      <c r="AJ82">
        <v>150.703074607611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7.0000000000000007E-2</v>
      </c>
      <c r="AM82" t="s">
        <v>3167</v>
      </c>
      <c r="AN82">
        <v>-16.63</v>
      </c>
      <c r="AO82" t="s">
        <v>3166</v>
      </c>
      <c r="AP82">
        <v>0.14552935830962399</v>
      </c>
      <c r="AQ82">
        <f>(Table2[[#This Row],[Sharpe Ratio]]-AVERAGE(Table2[Sharpe Ratio]))/_xlfn.STDEV.P(Table2[Sharpe Ratio])</f>
        <v>1.0423233980854283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30</v>
      </c>
      <c r="AT82">
        <f>_xlfn.RANK.AVG(Table2[[#This Row],[6M Return vs Nifty Z-Score]],Table2[6M Return vs Nifty Z-Score])</f>
        <v>306</v>
      </c>
      <c r="AU82">
        <f>_xlfn.RANK.AVG(Table2[[#This Row],[Sharpe Ratio Z-Score]],Table2[Sharpe Ratio Z-Score])</f>
        <v>111</v>
      </c>
      <c r="AV82">
        <f>(Table2[[#This Row],[Rank 1Y]]+Table2[[#This Row],[Rank 6M]]+Table2[[#This Row],[Rank Sharpe]])/3</f>
        <v>149</v>
      </c>
    </row>
    <row r="83" spans="1:48" x14ac:dyDescent="0.3">
      <c r="A83" t="s">
        <v>655</v>
      </c>
      <c r="B83" t="s">
        <v>656</v>
      </c>
      <c r="C83" t="s">
        <v>3124</v>
      </c>
      <c r="D83" t="s">
        <v>46</v>
      </c>
      <c r="E83">
        <v>27679.475999999999</v>
      </c>
      <c r="F83">
        <v>1039.8</v>
      </c>
      <c r="G83">
        <v>60.859086897042097</v>
      </c>
      <c r="H83">
        <f>(Table2[[#This Row],[1Y Return vs Nifty]]-AVERAGE(Table2[1Y Return vs Nifty]))/_xlfn.STDEV.P(Table2[1Y Return vs Nifty])</f>
        <v>0.94867081962457056</v>
      </c>
      <c r="I83">
        <v>8.6694182702785003</v>
      </c>
      <c r="J83">
        <f>(Table2[[#This Row],[1M Return vs Nifty]]-AVERAGE(Table2[1M Return vs Nifty]))/_xlfn.STDEV.P(Table2[1M Return vs Nifty])</f>
        <v>1.1361894772092647</v>
      </c>
      <c r="K83">
        <v>29.1273924953761</v>
      </c>
      <c r="L83">
        <f>(Table2[[#This Row],[6M Return vs Nifty]]-AVERAGE(Table2[6M Return vs Nifty]))/_xlfn.STDEV.P(Table2[6M Return vs Nifty])</f>
        <v>0.85456330704836492</v>
      </c>
      <c r="M83">
        <v>-3.9311431231368701</v>
      </c>
      <c r="N83">
        <f>(Table2[[#This Row],[1W Return vs Nifty]]-AVERAGE(Table2[1W Return vs Nifty]))/_xlfn.STDEV.P(Table2[1W Return vs Nifty])</f>
        <v>-0.15721439394628103</v>
      </c>
      <c r="O83">
        <v>993.05</v>
      </c>
      <c r="P83">
        <v>974.80404358927899</v>
      </c>
      <c r="Q83">
        <v>857.33503860510996</v>
      </c>
      <c r="R83">
        <v>64.982242747728904</v>
      </c>
      <c r="S83" s="1">
        <f>(Table2[[#This Row],[Close Price]]-Table2[[#This Row],[20D EMA]])/Table2[[#This Row],[20D EMA]]</f>
        <v>4.7077186445798301E-2</v>
      </c>
      <c r="T83" s="1">
        <f>(Table2[[#This Row],[Close Price]]-Table2[[#This Row],[50D EMA]])/Table2[[#This Row],[50D EMA]]</f>
        <v>6.6675919984289858E-2</v>
      </c>
      <c r="U83" s="1">
        <f>(Table2[[#This Row],[Close Price]]-Table2[[#This Row],[200D EMA]])/Table2[[#This Row],[200D EMA]]</f>
        <v>0.21282806974944329</v>
      </c>
      <c r="V83">
        <v>0.39295368709784101</v>
      </c>
      <c r="W83">
        <v>1005</v>
      </c>
      <c r="X83">
        <v>1051.5</v>
      </c>
      <c r="Y83">
        <v>1005</v>
      </c>
      <c r="Z83">
        <v>1051.5</v>
      </c>
      <c r="AA83">
        <v>941.05</v>
      </c>
      <c r="AB83">
        <v>1075</v>
      </c>
      <c r="AC83" s="1">
        <f>(Table2[[#This Row],[Close Price]]/Table2[[#This Row],[Day Low]])-1</f>
        <v>3.4626865671641749E-2</v>
      </c>
      <c r="AD83" s="1">
        <f>(Table2[[#This Row],[Day High]]/Table2[[#This Row],[Close Price]])-1</f>
        <v>1.1252163877668808E-2</v>
      </c>
      <c r="AE83" s="1">
        <f>(Table2[[#This Row],[Close Price]]/Table2[[#This Row],[Current Week Low]])-1</f>
        <v>3.4626865671641749E-2</v>
      </c>
      <c r="AF83" s="1">
        <f>(Table2[[#This Row],[Current Week High]]/Table2[[#This Row],[Close Price]])-1</f>
        <v>1.1252163877668808E-2</v>
      </c>
      <c r="AG83" s="1">
        <f>(Table2[[#This Row],[Close Price]]/Table2[[#This Row],[Current Month Low]])-1</f>
        <v>0.10493597577174429</v>
      </c>
      <c r="AH83" s="1">
        <f>(Table2[[#This Row],[Current Month High]]/Table2[[#This Row],[Close Price]])-1</f>
        <v>3.3852663973841235E-2</v>
      </c>
      <c r="AI83">
        <v>3.3852663973841199</v>
      </c>
      <c r="AJ83">
        <v>83.661573787865393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</v>
      </c>
      <c r="AM83" t="s">
        <v>3167</v>
      </c>
      <c r="AN83">
        <v>9.56</v>
      </c>
      <c r="AO83" t="s">
        <v>3167</v>
      </c>
      <c r="AP83">
        <v>9.4767265801729006E-2</v>
      </c>
      <c r="AQ83">
        <f>(Table2[[#This Row],[Sharpe Ratio]]-AVERAGE(Table2[Sharpe Ratio]))/_xlfn.STDEV.P(Table2[Sharpe Ratio])</f>
        <v>0.4562943891382647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3.2385035990741842</v>
      </c>
      <c r="AS83">
        <f>_xlfn.RANK.AVG(Table2[[#This Row],[1Y Return vs Nifty Z-Score]],Table2[1Y Return vs Nifty Z-Score])</f>
        <v>104</v>
      </c>
      <c r="AT83">
        <f>_xlfn.RANK.AVG(Table2[[#This Row],[6M Return vs Nifty Z-Score]],Table2[6M Return vs Nifty Z-Score])</f>
        <v>111</v>
      </c>
      <c r="AU83">
        <f>_xlfn.RANK.AVG(Table2[[#This Row],[Sharpe Ratio Z-Score]],Table2[Sharpe Ratio Z-Score])</f>
        <v>232</v>
      </c>
      <c r="AV83">
        <f>(Table2[[#This Row],[Rank 1Y]]+Table2[[#This Row],[Rank 6M]]+Table2[[#This Row],[Rank Sharpe]])/3</f>
        <v>149</v>
      </c>
    </row>
    <row r="84" spans="1:48" x14ac:dyDescent="0.3">
      <c r="A84" t="s">
        <v>106</v>
      </c>
      <c r="B84" t="s">
        <v>107</v>
      </c>
      <c r="C84" t="s">
        <v>3133</v>
      </c>
      <c r="D84" t="s">
        <v>108</v>
      </c>
      <c r="E84">
        <v>238003.506316285</v>
      </c>
      <c r="F84">
        <v>264.2</v>
      </c>
      <c r="G84">
        <v>109.79610446399199</v>
      </c>
      <c r="H84">
        <f>(Table2[[#This Row],[1Y Return vs Nifty]]-AVERAGE(Table2[1Y Return vs Nifty]))/_xlfn.STDEV.P(Table2[1Y Return vs Nifty])</f>
        <v>1.9181958886439741</v>
      </c>
      <c r="I84">
        <v>3.0734849117758398</v>
      </c>
      <c r="J84">
        <f>(Table2[[#This Row],[1M Return vs Nifty]]-AVERAGE(Table2[1M Return vs Nifty]))/_xlfn.STDEV.P(Table2[1M Return vs Nifty])</f>
        <v>0.58223945568501467</v>
      </c>
      <c r="K84">
        <v>38.351197734633203</v>
      </c>
      <c r="L84">
        <f>(Table2[[#This Row],[6M Return vs Nifty]]-AVERAGE(Table2[6M Return vs Nifty]))/_xlfn.STDEV.P(Table2[6M Return vs Nifty])</f>
        <v>1.1587344049976205</v>
      </c>
      <c r="M84">
        <v>-6.7670589260329796</v>
      </c>
      <c r="N84">
        <f>(Table2[[#This Row],[1W Return vs Nifty]]-AVERAGE(Table2[1W Return vs Nifty]))/_xlfn.STDEV.P(Table2[1W Return vs Nifty])</f>
        <v>-0.7460644254334291</v>
      </c>
      <c r="O84">
        <v>262.44</v>
      </c>
      <c r="P84">
        <v>260.37255152881801</v>
      </c>
      <c r="Q84">
        <v>218.55569638047399</v>
      </c>
      <c r="R84">
        <v>65.299942692177794</v>
      </c>
      <c r="S84" s="1">
        <f>(Table2[[#This Row],[Close Price]]-Table2[[#This Row],[20D EMA]])/Table2[[#This Row],[20D EMA]]</f>
        <v>6.7062947721383591E-3</v>
      </c>
      <c r="T84" s="1">
        <f>(Table2[[#This Row],[Close Price]]-Table2[[#This Row],[50D EMA]])/Table2[[#This Row],[50D EMA]]</f>
        <v>1.4699892322399273E-2</v>
      </c>
      <c r="U84" s="1">
        <f>(Table2[[#This Row],[Close Price]]-Table2[[#This Row],[200D EMA]])/Table2[[#This Row],[200D EMA]]</f>
        <v>0.20884517940024697</v>
      </c>
      <c r="V84">
        <v>0.96112651991181797</v>
      </c>
      <c r="W84">
        <v>271.17</v>
      </c>
      <c r="X84">
        <v>284.33999999999997</v>
      </c>
      <c r="Y84">
        <v>271.17</v>
      </c>
      <c r="Z84">
        <v>284.33999999999997</v>
      </c>
      <c r="AA84">
        <v>239.45</v>
      </c>
      <c r="AB84">
        <v>284.33999999999997</v>
      </c>
      <c r="AC84" s="1">
        <f>(Table2[[#This Row],[Close Price]]/Table2[[#This Row],[Day Low]])-1</f>
        <v>-2.5703433270642173E-2</v>
      </c>
      <c r="AD84" s="1">
        <f>(Table2[[#This Row],[Day High]]/Table2[[#This Row],[Close Price]])-1</f>
        <v>7.6230128690385923E-2</v>
      </c>
      <c r="AE84" s="1">
        <f>(Table2[[#This Row],[Close Price]]/Table2[[#This Row],[Current Week Low]])-1</f>
        <v>-2.5703433270642173E-2</v>
      </c>
      <c r="AF84" s="1">
        <f>(Table2[[#This Row],[Current Week High]]/Table2[[#This Row],[Close Price]])-1</f>
        <v>7.6230128690385923E-2</v>
      </c>
      <c r="AG84" s="1">
        <f>(Table2[[#This Row],[Close Price]]/Table2[[#This Row],[Current Month Low]])-1</f>
        <v>0.1033618709542703</v>
      </c>
      <c r="AH84" s="1">
        <f>(Table2[[#This Row],[Current Month High]]/Table2[[#This Row],[Close Price]])-1</f>
        <v>7.6230128690385923E-2</v>
      </c>
      <c r="AI84">
        <v>12.887963663891</v>
      </c>
      <c r="AJ84">
        <v>132.775330396475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</v>
      </c>
      <c r="AM84" t="s">
        <v>3167</v>
      </c>
      <c r="AN84">
        <v>13</v>
      </c>
      <c r="AO84" t="s">
        <v>3167</v>
      </c>
      <c r="AP84">
        <v>6.2413688130084001E-2</v>
      </c>
      <c r="AQ84">
        <f>(Table2[[#This Row],[Sharpe Ratio]]-AVERAGE(Table2[Sharpe Ratio]))/_xlfn.STDEV.P(Table2[Sharpe Ratio])</f>
        <v>8.2784667176736992E-2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2.9958899910699173</v>
      </c>
      <c r="AS84">
        <f>_xlfn.RANK.AVG(Table2[[#This Row],[1Y Return vs Nifty Z-Score]],Table2[1Y Return vs Nifty Z-Score])</f>
        <v>41</v>
      </c>
      <c r="AT84">
        <f>_xlfn.RANK.AVG(Table2[[#This Row],[6M Return vs Nifty Z-Score]],Table2[6M Return vs Nifty Z-Score])</f>
        <v>83</v>
      </c>
      <c r="AU84">
        <f>_xlfn.RANK.AVG(Table2[[#This Row],[Sharpe Ratio Z-Score]],Table2[Sharpe Ratio Z-Score])</f>
        <v>327</v>
      </c>
      <c r="AV84">
        <f>(Table2[[#This Row],[Rank 1Y]]+Table2[[#This Row],[Rank 6M]]+Table2[[#This Row],[Rank Sharpe]])/3</f>
        <v>150.33333333333334</v>
      </c>
    </row>
    <row r="85" spans="1:48" x14ac:dyDescent="0.3">
      <c r="A85" t="s">
        <v>962</v>
      </c>
      <c r="B85" t="s">
        <v>963</v>
      </c>
      <c r="C85" t="s">
        <v>3125</v>
      </c>
      <c r="D85" t="s">
        <v>51</v>
      </c>
      <c r="E85">
        <v>15024.09177288</v>
      </c>
      <c r="F85">
        <v>1976.55</v>
      </c>
      <c r="G85">
        <v>35.543660722454497</v>
      </c>
      <c r="H85">
        <f>(Table2[[#This Row],[1Y Return vs Nifty]]-AVERAGE(Table2[1Y Return vs Nifty]))/_xlfn.STDEV.P(Table2[1Y Return vs Nifty])</f>
        <v>0.44712941948520751</v>
      </c>
      <c r="I85">
        <v>5.1559978808537803</v>
      </c>
      <c r="J85">
        <f>(Table2[[#This Row],[1M Return vs Nifty]]-AVERAGE(Table2[1M Return vs Nifty]))/_xlfn.STDEV.P(Table2[1M Return vs Nifty])</f>
        <v>0.78839060691207885</v>
      </c>
      <c r="K85">
        <v>47.226085171685703</v>
      </c>
      <c r="L85">
        <f>(Table2[[#This Row],[6M Return vs Nifty]]-AVERAGE(Table2[6M Return vs Nifty]))/_xlfn.STDEV.P(Table2[6M Return vs Nifty])</f>
        <v>1.451399328625359</v>
      </c>
      <c r="M85">
        <v>-3.2138041097857699</v>
      </c>
      <c r="N85">
        <f>(Table2[[#This Row],[1W Return vs Nifty]]-AVERAGE(Table2[1W Return vs Nifty]))/_xlfn.STDEV.P(Table2[1W Return vs Nifty])</f>
        <v>-8.2660012727805918E-3</v>
      </c>
      <c r="O85">
        <v>1968.85</v>
      </c>
      <c r="P85">
        <v>1922.1988753353801</v>
      </c>
      <c r="Q85">
        <v>1633.7591422932601</v>
      </c>
      <c r="R85">
        <v>50.796564218116103</v>
      </c>
      <c r="S85" s="1">
        <f>(Table2[[#This Row],[Close Price]]-Table2[[#This Row],[20D EMA]])/Table2[[#This Row],[20D EMA]]</f>
        <v>3.9109124615892762E-3</v>
      </c>
      <c r="T85" s="1">
        <f>(Table2[[#This Row],[Close Price]]-Table2[[#This Row],[50D EMA]])/Table2[[#This Row],[50D EMA]]</f>
        <v>2.8275494987550047E-2</v>
      </c>
      <c r="U85" s="1">
        <f>(Table2[[#This Row],[Close Price]]-Table2[[#This Row],[200D EMA]])/Table2[[#This Row],[200D EMA]]</f>
        <v>0.20981725447337013</v>
      </c>
      <c r="V85">
        <v>0.251738257614116</v>
      </c>
      <c r="W85">
        <v>1945</v>
      </c>
      <c r="X85">
        <v>2012</v>
      </c>
      <c r="Y85">
        <v>1945</v>
      </c>
      <c r="Z85">
        <v>2012</v>
      </c>
      <c r="AA85">
        <v>1914.55</v>
      </c>
      <c r="AB85">
        <v>2176.75</v>
      </c>
      <c r="AC85" s="1">
        <f>(Table2[[#This Row],[Close Price]]/Table2[[#This Row],[Day Low]])-1</f>
        <v>1.622107969151676E-2</v>
      </c>
      <c r="AD85" s="1">
        <f>(Table2[[#This Row],[Day High]]/Table2[[#This Row],[Close Price]])-1</f>
        <v>1.7935291290379629E-2</v>
      </c>
      <c r="AE85" s="1">
        <f>(Table2[[#This Row],[Close Price]]/Table2[[#This Row],[Current Week Low]])-1</f>
        <v>1.622107969151676E-2</v>
      </c>
      <c r="AF85" s="1">
        <f>(Table2[[#This Row],[Current Week High]]/Table2[[#This Row],[Close Price]])-1</f>
        <v>1.7935291290379629E-2</v>
      </c>
      <c r="AG85" s="1">
        <f>(Table2[[#This Row],[Close Price]]/Table2[[#This Row],[Current Month Low]])-1</f>
        <v>3.2383588832884946E-2</v>
      </c>
      <c r="AH85" s="1">
        <f>(Table2[[#This Row],[Current Month High]]/Table2[[#This Row],[Close Price]])-1</f>
        <v>0.10128759707571278</v>
      </c>
      <c r="AI85">
        <v>10.1287597075712</v>
      </c>
      <c r="AJ85">
        <v>67.788624787775902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0.05</v>
      </c>
      <c r="AM85" t="s">
        <v>3167</v>
      </c>
      <c r="AN85">
        <v>-2.23</v>
      </c>
      <c r="AO85" t="s">
        <v>3166</v>
      </c>
      <c r="AP85">
        <v>0.10365743339553</v>
      </c>
      <c r="AQ85">
        <f>(Table2[[#This Row],[Sharpe Ratio]]-AVERAGE(Table2[Sharpe Ratio]))/_xlfn.STDEV.P(Table2[Sharpe Ratio])</f>
        <v>0.55892798533131172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3.2375813390811765</v>
      </c>
      <c r="AS85">
        <f>_xlfn.RANK.AVG(Table2[[#This Row],[1Y Return vs Nifty Z-Score]],Table2[1Y Return vs Nifty Z-Score])</f>
        <v>184</v>
      </c>
      <c r="AT85">
        <f>_xlfn.RANK.AVG(Table2[[#This Row],[6M Return vs Nifty Z-Score]],Table2[6M Return vs Nifty Z-Score])</f>
        <v>60</v>
      </c>
      <c r="AU85">
        <f>_xlfn.RANK.AVG(Table2[[#This Row],[Sharpe Ratio Z-Score]],Table2[Sharpe Ratio Z-Score])</f>
        <v>208</v>
      </c>
      <c r="AV85">
        <f>(Table2[[#This Row],[Rank 1Y]]+Table2[[#This Row],[Rank 6M]]+Table2[[#This Row],[Rank Sharpe]])/3</f>
        <v>150.66666666666666</v>
      </c>
    </row>
    <row r="86" spans="1:48" x14ac:dyDescent="0.3">
      <c r="A86" t="s">
        <v>1468</v>
      </c>
      <c r="B86" t="s">
        <v>1469</v>
      </c>
      <c r="C86" t="s">
        <v>3123</v>
      </c>
      <c r="D86" t="s">
        <v>227</v>
      </c>
      <c r="E86">
        <v>7004.3163762000004</v>
      </c>
      <c r="F86">
        <v>348.8</v>
      </c>
      <c r="G86">
        <v>13.4864133986786</v>
      </c>
      <c r="H86">
        <f>(Table2[[#This Row],[1Y Return vs Nifty]]-AVERAGE(Table2[1Y Return vs Nifty]))/_xlfn.STDEV.P(Table2[1Y Return vs Nifty])</f>
        <v>1.0138051862418613E-2</v>
      </c>
      <c r="I86">
        <v>25.0724002757919</v>
      </c>
      <c r="J86">
        <f>(Table2[[#This Row],[1M Return vs Nifty]]-AVERAGE(Table2[1M Return vs Nifty]))/_xlfn.STDEV.P(Table2[1M Return vs Nifty])</f>
        <v>2.759945811120887</v>
      </c>
      <c r="K86">
        <v>44.803025989443498</v>
      </c>
      <c r="L86">
        <f>(Table2[[#This Row],[6M Return vs Nifty]]-AVERAGE(Table2[6M Return vs Nifty]))/_xlfn.STDEV.P(Table2[6M Return vs Nifty])</f>
        <v>1.3714947173786023</v>
      </c>
      <c r="M86">
        <v>-0.67162503053024303</v>
      </c>
      <c r="N86">
        <f>(Table2[[#This Row],[1W Return vs Nifty]]-AVERAGE(Table2[1W Return vs Nifty]))/_xlfn.STDEV.P(Table2[1W Return vs Nifty])</f>
        <v>0.51959248780395784</v>
      </c>
      <c r="O86">
        <v>331</v>
      </c>
      <c r="P86">
        <v>308.423436582222</v>
      </c>
      <c r="Q86">
        <v>264.69132869811898</v>
      </c>
      <c r="R86">
        <v>75.166727025740897</v>
      </c>
      <c r="S86" s="1">
        <f>(Table2[[#This Row],[Close Price]]-Table2[[#This Row],[20D EMA]])/Table2[[#This Row],[20D EMA]]</f>
        <v>5.3776435045317254E-2</v>
      </c>
      <c r="T86" s="1">
        <f>(Table2[[#This Row],[Close Price]]-Table2[[#This Row],[50D EMA]])/Table2[[#This Row],[50D EMA]]</f>
        <v>0.13091276027920826</v>
      </c>
      <c r="U86" s="1">
        <f>(Table2[[#This Row],[Close Price]]-Table2[[#This Row],[200D EMA]])/Table2[[#This Row],[200D EMA]]</f>
        <v>0.31776134003168327</v>
      </c>
      <c r="V86">
        <v>0.53789128920236595</v>
      </c>
      <c r="W86">
        <v>352.75</v>
      </c>
      <c r="X86">
        <v>374.45</v>
      </c>
      <c r="Y86">
        <v>352.75</v>
      </c>
      <c r="Z86">
        <v>374.45</v>
      </c>
      <c r="AA86">
        <v>285.45</v>
      </c>
      <c r="AB86">
        <v>374.45</v>
      </c>
      <c r="AC86" s="1">
        <f>(Table2[[#This Row],[Close Price]]/Table2[[#This Row],[Day Low]])-1</f>
        <v>-1.1197732104890168E-2</v>
      </c>
      <c r="AD86" s="1">
        <f>(Table2[[#This Row],[Day High]]/Table2[[#This Row],[Close Price]])-1</f>
        <v>7.3537844036697164E-2</v>
      </c>
      <c r="AE86" s="1">
        <f>(Table2[[#This Row],[Close Price]]/Table2[[#This Row],[Current Week Low]])-1</f>
        <v>-1.1197732104890168E-2</v>
      </c>
      <c r="AF86" s="1">
        <f>(Table2[[#This Row],[Current Week High]]/Table2[[#This Row],[Close Price]])-1</f>
        <v>7.3537844036697164E-2</v>
      </c>
      <c r="AG86" s="1">
        <f>(Table2[[#This Row],[Close Price]]/Table2[[#This Row],[Current Month Low]])-1</f>
        <v>0.22193028551410054</v>
      </c>
      <c r="AH86" s="1">
        <f>(Table2[[#This Row],[Current Month High]]/Table2[[#This Row],[Close Price]])-1</f>
        <v>7.3537844036697164E-2</v>
      </c>
      <c r="AI86">
        <v>4.5011467889908197</v>
      </c>
      <c r="AJ86">
        <v>91.595715462784895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0.33</v>
      </c>
      <c r="AM86" t="s">
        <v>3167</v>
      </c>
      <c r="AN86">
        <v>6.92</v>
      </c>
      <c r="AO86" t="s">
        <v>3167</v>
      </c>
      <c r="AP86">
        <v>0.155850483056612</v>
      </c>
      <c r="AQ86">
        <f>(Table2[[#This Row],[Sharpe Ratio]]-AVERAGE(Table2[Sharpe Ratio]))/_xlfn.STDEV.P(Table2[Sharpe Ratio])</f>
        <v>1.161476849172117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5.8226479173379824</v>
      </c>
      <c r="AS86">
        <f>_xlfn.RANK.AVG(Table2[[#This Row],[1Y Return vs Nifty Z-Score]],Table2[1Y Return vs Nifty Z-Score])</f>
        <v>297</v>
      </c>
      <c r="AT86">
        <f>_xlfn.RANK.AVG(Table2[[#This Row],[6M Return vs Nifty Z-Score]],Table2[6M Return vs Nifty Z-Score])</f>
        <v>67</v>
      </c>
      <c r="AU86">
        <f>_xlfn.RANK.AVG(Table2[[#This Row],[Sharpe Ratio Z-Score]],Table2[Sharpe Ratio Z-Score])</f>
        <v>90</v>
      </c>
      <c r="AV86">
        <f>(Table2[[#This Row],[Rank 1Y]]+Table2[[#This Row],[Rank 6M]]+Table2[[#This Row],[Rank Sharpe]])/3</f>
        <v>151.33333333333334</v>
      </c>
    </row>
    <row r="87" spans="1:48" x14ac:dyDescent="0.3">
      <c r="A87" t="s">
        <v>718</v>
      </c>
      <c r="B87" t="s">
        <v>719</v>
      </c>
      <c r="C87" t="s">
        <v>3125</v>
      </c>
      <c r="D87" t="s">
        <v>248</v>
      </c>
      <c r="E87">
        <v>23876.290251449998</v>
      </c>
      <c r="F87">
        <v>596.70000000000005</v>
      </c>
      <c r="G87">
        <v>33.187076313330202</v>
      </c>
      <c r="H87">
        <f>(Table2[[#This Row],[1Y Return vs Nifty]]-AVERAGE(Table2[1Y Return vs Nifty]))/_xlfn.STDEV.P(Table2[1Y Return vs Nifty])</f>
        <v>0.40044149742742108</v>
      </c>
      <c r="I87">
        <v>14.732066920336701</v>
      </c>
      <c r="J87">
        <f>(Table2[[#This Row],[1M Return vs Nifty]]-AVERAGE(Table2[1M Return vs Nifty]))/_xlfn.STDEV.P(Table2[1M Return vs Nifty])</f>
        <v>1.7363403609024786</v>
      </c>
      <c r="K87">
        <v>58.383144411742698</v>
      </c>
      <c r="L87">
        <f>(Table2[[#This Row],[6M Return vs Nifty]]-AVERAGE(Table2[6M Return vs Nifty]))/_xlfn.STDEV.P(Table2[6M Return vs Nifty])</f>
        <v>1.8193228559445844</v>
      </c>
      <c r="M87">
        <v>2.98174498907539</v>
      </c>
      <c r="N87">
        <f>(Table2[[#This Row],[1W Return vs Nifty]]-AVERAGE(Table2[1W Return vs Nifty]))/_xlfn.STDEV.P(Table2[1W Return vs Nifty])</f>
        <v>1.2781788495295177</v>
      </c>
      <c r="O87">
        <v>562.64</v>
      </c>
      <c r="P87">
        <v>542.71329319684105</v>
      </c>
      <c r="Q87">
        <v>471.28754581475198</v>
      </c>
      <c r="R87">
        <v>80.771683138967603</v>
      </c>
      <c r="S87" s="1">
        <f>(Table2[[#This Row],[Close Price]]-Table2[[#This Row],[20D EMA]])/Table2[[#This Row],[20D EMA]]</f>
        <v>6.0536044362292159E-2</v>
      </c>
      <c r="T87" s="1">
        <f>(Table2[[#This Row],[Close Price]]-Table2[[#This Row],[50D EMA]])/Table2[[#This Row],[50D EMA]]</f>
        <v>9.9475556393969003E-2</v>
      </c>
      <c r="U87" s="1">
        <f>(Table2[[#This Row],[Close Price]]-Table2[[#This Row],[200D EMA]])/Table2[[#This Row],[200D EMA]]</f>
        <v>0.26610602231900199</v>
      </c>
      <c r="V87">
        <v>1.8229435635976701</v>
      </c>
      <c r="W87">
        <v>593.4</v>
      </c>
      <c r="X87">
        <v>615</v>
      </c>
      <c r="Y87">
        <v>593.4</v>
      </c>
      <c r="Z87">
        <v>615</v>
      </c>
      <c r="AA87">
        <v>533.4</v>
      </c>
      <c r="AB87">
        <v>615</v>
      </c>
      <c r="AC87" s="1">
        <f>(Table2[[#This Row],[Close Price]]/Table2[[#This Row],[Day Low]])-1</f>
        <v>5.561172901921152E-3</v>
      </c>
      <c r="AD87" s="1">
        <f>(Table2[[#This Row],[Day High]]/Table2[[#This Row],[Close Price]])-1</f>
        <v>3.0668677727501148E-2</v>
      </c>
      <c r="AE87" s="1">
        <f>(Table2[[#This Row],[Close Price]]/Table2[[#This Row],[Current Week Low]])-1</f>
        <v>5.561172901921152E-3</v>
      </c>
      <c r="AF87" s="1">
        <f>(Table2[[#This Row],[Current Week High]]/Table2[[#This Row],[Close Price]])-1</f>
        <v>3.0668677727501148E-2</v>
      </c>
      <c r="AG87" s="1">
        <f>(Table2[[#This Row],[Close Price]]/Table2[[#This Row],[Current Month Low]])-1</f>
        <v>0.11867266591676051</v>
      </c>
      <c r="AH87" s="1">
        <f>(Table2[[#This Row],[Current Month High]]/Table2[[#This Row],[Close Price]])-1</f>
        <v>3.0668677727501148E-2</v>
      </c>
      <c r="AI87">
        <v>3.0668677727501099</v>
      </c>
      <c r="AJ87">
        <v>70.485714285714295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0.19</v>
      </c>
      <c r="AM87" t="s">
        <v>3167</v>
      </c>
      <c r="AN87">
        <v>7.17</v>
      </c>
      <c r="AO87" t="s">
        <v>3167</v>
      </c>
      <c r="AP87">
        <v>9.6898528727324004E-2</v>
      </c>
      <c r="AQ87">
        <f>(Table2[[#This Row],[Sharpe Ratio]]-AVERAGE(Table2[Sharpe Ratio]))/_xlfn.STDEV.P(Table2[Sharpe Ratio])</f>
        <v>0.48089900723784396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5.7151825710418453</v>
      </c>
      <c r="AS87">
        <f>_xlfn.RANK.AVG(Table2[[#This Row],[1Y Return vs Nifty Z-Score]],Table2[1Y Return vs Nifty Z-Score])</f>
        <v>190</v>
      </c>
      <c r="AT87">
        <f>_xlfn.RANK.AVG(Table2[[#This Row],[6M Return vs Nifty Z-Score]],Table2[6M Return vs Nifty Z-Score])</f>
        <v>40</v>
      </c>
      <c r="AU87">
        <f>_xlfn.RANK.AVG(Table2[[#This Row],[Sharpe Ratio Z-Score]],Table2[Sharpe Ratio Z-Score])</f>
        <v>227</v>
      </c>
      <c r="AV87">
        <f>(Table2[[#This Row],[Rank 1Y]]+Table2[[#This Row],[Rank 6M]]+Table2[[#This Row],[Rank Sharpe]])/3</f>
        <v>152.33333333333334</v>
      </c>
    </row>
    <row r="88" spans="1:48" x14ac:dyDescent="0.3">
      <c r="A88" t="s">
        <v>1417</v>
      </c>
      <c r="B88" t="s">
        <v>1418</v>
      </c>
      <c r="C88" t="s">
        <v>3120</v>
      </c>
      <c r="D88" t="s">
        <v>21</v>
      </c>
      <c r="E88">
        <v>7358.6482840199997</v>
      </c>
      <c r="F88">
        <v>888.6</v>
      </c>
      <c r="G88">
        <v>69.701854881327293</v>
      </c>
      <c r="H88">
        <f>(Table2[[#This Row],[1Y Return vs Nifty]]-AVERAGE(Table2[1Y Return vs Nifty]))/_xlfn.STDEV.P(Table2[1Y Return vs Nifty])</f>
        <v>1.1238610062467469</v>
      </c>
      <c r="I88">
        <v>-0.67065231183166596</v>
      </c>
      <c r="J88">
        <f>(Table2[[#This Row],[1M Return vs Nifty]]-AVERAGE(Table2[1M Return vs Nifty]))/_xlfn.STDEV.P(Table2[1M Return vs Nifty])</f>
        <v>0.21160157229140433</v>
      </c>
      <c r="K88">
        <v>9.4825053266578205</v>
      </c>
      <c r="L88">
        <f>(Table2[[#This Row],[6M Return vs Nifty]]-AVERAGE(Table2[6M Return vs Nifty]))/_xlfn.STDEV.P(Table2[6M Return vs Nifty])</f>
        <v>0.20673881984360787</v>
      </c>
      <c r="M88">
        <v>-4.7953905399271397</v>
      </c>
      <c r="N88">
        <f>(Table2[[#This Row],[1W Return vs Nifty]]-AVERAGE(Table2[1W Return vs Nifty]))/_xlfn.STDEV.P(Table2[1W Return vs Nifty])</f>
        <v>-0.33666687207342522</v>
      </c>
      <c r="O88">
        <v>888.6</v>
      </c>
      <c r="P88">
        <v>883.27422127214197</v>
      </c>
      <c r="Q88">
        <v>779.99945474151104</v>
      </c>
      <c r="R88">
        <v>51.541977950142602</v>
      </c>
      <c r="S88" s="1">
        <f>(Table2[[#This Row],[Close Price]]-Table2[[#This Row],[20D EMA]])/Table2[[#This Row],[20D EMA]]</f>
        <v>0</v>
      </c>
      <c r="T88" s="1">
        <f>(Table2[[#This Row],[Close Price]]-Table2[[#This Row],[50D EMA]])/Table2[[#This Row],[50D EMA]]</f>
        <v>6.0295869613261896E-3</v>
      </c>
      <c r="U88" s="1">
        <f>(Table2[[#This Row],[Close Price]]-Table2[[#This Row],[200D EMA]])/Table2[[#This Row],[200D EMA]]</f>
        <v>0.13923156560984878</v>
      </c>
      <c r="V88">
        <v>0.63819141686848402</v>
      </c>
      <c r="W88">
        <v>873.95</v>
      </c>
      <c r="X88">
        <v>894.45</v>
      </c>
      <c r="Y88">
        <v>873.95</v>
      </c>
      <c r="Z88">
        <v>894.45</v>
      </c>
      <c r="AA88">
        <v>847</v>
      </c>
      <c r="AB88">
        <v>933</v>
      </c>
      <c r="AC88" s="1">
        <f>(Table2[[#This Row],[Close Price]]/Table2[[#This Row],[Day Low]])-1</f>
        <v>1.6762972710109292E-2</v>
      </c>
      <c r="AD88" s="1">
        <f>(Table2[[#This Row],[Day High]]/Table2[[#This Row],[Close Price]])-1</f>
        <v>6.5833896016205262E-3</v>
      </c>
      <c r="AE88" s="1">
        <f>(Table2[[#This Row],[Close Price]]/Table2[[#This Row],[Current Week Low]])-1</f>
        <v>1.6762972710109292E-2</v>
      </c>
      <c r="AF88" s="1">
        <f>(Table2[[#This Row],[Current Week High]]/Table2[[#This Row],[Close Price]])-1</f>
        <v>6.5833896016205262E-3</v>
      </c>
      <c r="AG88" s="1">
        <f>(Table2[[#This Row],[Close Price]]/Table2[[#This Row],[Current Month Low]])-1</f>
        <v>4.9114521841794545E-2</v>
      </c>
      <c r="AH88" s="1">
        <f>(Table2[[#This Row],[Current Month High]]/Table2[[#This Row],[Close Price]])-1</f>
        <v>4.9966239027684045E-2</v>
      </c>
      <c r="AI88">
        <v>11.743191537249601</v>
      </c>
      <c r="AJ88">
        <v>114.12048192771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0.06</v>
      </c>
      <c r="AM88" t="s">
        <v>3167</v>
      </c>
      <c r="AN88">
        <v>-2.2799999999999998</v>
      </c>
      <c r="AO88" t="s">
        <v>3166</v>
      </c>
      <c r="AP88">
        <v>0.12843878742791501</v>
      </c>
      <c r="AQ88">
        <f>(Table2[[#This Row],[Sharpe Ratio]]-AVERAGE(Table2[Sharpe Ratio]))/_xlfn.STDEV.P(Table2[Sharpe Ratio])</f>
        <v>0.84501927169246183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2.0505537980007955</v>
      </c>
      <c r="AS88">
        <f>_xlfn.RANK.AVG(Table2[[#This Row],[1Y Return vs Nifty Z-Score]],Table2[1Y Return vs Nifty Z-Score])</f>
        <v>82</v>
      </c>
      <c r="AT88">
        <f>_xlfn.RANK.AVG(Table2[[#This Row],[6M Return vs Nifty Z-Score]],Table2[6M Return vs Nifty Z-Score])</f>
        <v>239</v>
      </c>
      <c r="AU88">
        <f>_xlfn.RANK.AVG(Table2[[#This Row],[Sharpe Ratio Z-Score]],Table2[Sharpe Ratio Z-Score])</f>
        <v>138</v>
      </c>
      <c r="AV88">
        <f>(Table2[[#This Row],[Rank 1Y]]+Table2[[#This Row],[Rank 6M]]+Table2[[#This Row],[Rank Sharpe]])/3</f>
        <v>153</v>
      </c>
    </row>
    <row r="89" spans="1:48" x14ac:dyDescent="0.3">
      <c r="A89" t="s">
        <v>881</v>
      </c>
      <c r="B89" t="s">
        <v>882</v>
      </c>
      <c r="C89" t="s">
        <v>3125</v>
      </c>
      <c r="D89" t="s">
        <v>248</v>
      </c>
      <c r="E89">
        <v>16592.073520000002</v>
      </c>
      <c r="F89">
        <v>1633.85</v>
      </c>
      <c r="G89">
        <v>27.418979083030202</v>
      </c>
      <c r="H89">
        <f>(Table2[[#This Row],[1Y Return vs Nifty]]-AVERAGE(Table2[1Y Return vs Nifty]))/_xlfn.STDEV.P(Table2[1Y Return vs Nifty])</f>
        <v>0.28616573761703851</v>
      </c>
      <c r="I89">
        <v>14.8450890389175</v>
      </c>
      <c r="J89">
        <f>(Table2[[#This Row],[1M Return vs Nifty]]-AVERAGE(Table2[1M Return vs Nifty]))/_xlfn.STDEV.P(Table2[1M Return vs Nifty])</f>
        <v>1.7475285936796647</v>
      </c>
      <c r="K89">
        <v>24.885645199568401</v>
      </c>
      <c r="L89">
        <f>(Table2[[#This Row],[6M Return vs Nifty]]-AVERAGE(Table2[6M Return vs Nifty]))/_xlfn.STDEV.P(Table2[6M Return vs Nifty])</f>
        <v>0.71468427678676871</v>
      </c>
      <c r="M89">
        <v>-6.9753895774025896</v>
      </c>
      <c r="N89">
        <f>(Table2[[#This Row],[1W Return vs Nifty]]-AVERAGE(Table2[1W Return vs Nifty]))/_xlfn.STDEV.P(Table2[1W Return vs Nifty])</f>
        <v>-0.78932223671733726</v>
      </c>
      <c r="O89">
        <v>1561.06</v>
      </c>
      <c r="P89">
        <v>1474.9313998734999</v>
      </c>
      <c r="Q89">
        <v>1314.57134049193</v>
      </c>
      <c r="R89">
        <v>62.329936954312302</v>
      </c>
      <c r="S89" s="1">
        <f>(Table2[[#This Row],[Close Price]]-Table2[[#This Row],[20D EMA]])/Table2[[#This Row],[20D EMA]]</f>
        <v>4.6628572892777963E-2</v>
      </c>
      <c r="T89" s="1">
        <f>(Table2[[#This Row],[Close Price]]-Table2[[#This Row],[50D EMA]])/Table2[[#This Row],[50D EMA]]</f>
        <v>0.10774643494614727</v>
      </c>
      <c r="U89" s="1">
        <f>(Table2[[#This Row],[Close Price]]-Table2[[#This Row],[200D EMA]])/Table2[[#This Row],[200D EMA]]</f>
        <v>0.24287663185216837</v>
      </c>
      <c r="V89">
        <v>0.93749430999097705</v>
      </c>
      <c r="W89">
        <v>1593.9</v>
      </c>
      <c r="X89">
        <v>1669</v>
      </c>
      <c r="Y89">
        <v>1593.9</v>
      </c>
      <c r="Z89">
        <v>1669</v>
      </c>
      <c r="AA89">
        <v>1521.1</v>
      </c>
      <c r="AB89">
        <v>1688.8</v>
      </c>
      <c r="AC89" s="1">
        <f>(Table2[[#This Row],[Close Price]]/Table2[[#This Row],[Day Low]])-1</f>
        <v>2.5064307673003272E-2</v>
      </c>
      <c r="AD89" s="1">
        <f>(Table2[[#This Row],[Day High]]/Table2[[#This Row],[Close Price]])-1</f>
        <v>2.15136028399181E-2</v>
      </c>
      <c r="AE89" s="1">
        <f>(Table2[[#This Row],[Close Price]]/Table2[[#This Row],[Current Week Low]])-1</f>
        <v>2.5064307673003272E-2</v>
      </c>
      <c r="AF89" s="1">
        <f>(Table2[[#This Row],[Current Week High]]/Table2[[#This Row],[Close Price]])-1</f>
        <v>2.15136028399181E-2</v>
      </c>
      <c r="AG89" s="1">
        <f>(Table2[[#This Row],[Close Price]]/Table2[[#This Row],[Current Month Low]])-1</f>
        <v>7.4123989218328745E-2</v>
      </c>
      <c r="AH89" s="1">
        <f>(Table2[[#This Row],[Current Month High]]/Table2[[#This Row],[Close Price]])-1</f>
        <v>3.3632218379900269E-2</v>
      </c>
      <c r="AI89">
        <v>3.3632218379900198</v>
      </c>
      <c r="AJ89">
        <v>52.839101964452702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0.35</v>
      </c>
      <c r="AM89" t="s">
        <v>3167</v>
      </c>
      <c r="AN89">
        <v>5.46</v>
      </c>
      <c r="AO89" t="s">
        <v>3167</v>
      </c>
      <c r="AP89">
        <v>0.152962913392341</v>
      </c>
      <c r="AQ89">
        <f>(Table2[[#This Row],[Sharpe Ratio]]-AVERAGE(Table2[Sharpe Ratio]))/_xlfn.STDEV.P(Table2[Sharpe Ratio])</f>
        <v>1.128140958057001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3.0871973294231361</v>
      </c>
      <c r="AS89">
        <f>_xlfn.RANK.AVG(Table2[[#This Row],[1Y Return vs Nifty Z-Score]],Table2[1Y Return vs Nifty Z-Score])</f>
        <v>228</v>
      </c>
      <c r="AT89">
        <f>_xlfn.RANK.AVG(Table2[[#This Row],[6M Return vs Nifty Z-Score]],Table2[6M Return vs Nifty Z-Score])</f>
        <v>135</v>
      </c>
      <c r="AU89">
        <f>_xlfn.RANK.AVG(Table2[[#This Row],[Sharpe Ratio Z-Score]],Table2[Sharpe Ratio Z-Score])</f>
        <v>97</v>
      </c>
      <c r="AV89">
        <f>(Table2[[#This Row],[Rank 1Y]]+Table2[[#This Row],[Rank 6M]]+Table2[[#This Row],[Rank Sharpe]])/3</f>
        <v>153.33333333333334</v>
      </c>
    </row>
    <row r="90" spans="1:48" hidden="1" x14ac:dyDescent="0.3">
      <c r="A90" t="s">
        <v>1426</v>
      </c>
      <c r="B90" t="s">
        <v>1427</v>
      </c>
      <c r="C90" t="s">
        <v>3129</v>
      </c>
      <c r="D90" t="s">
        <v>80</v>
      </c>
      <c r="E90">
        <v>7272.2827997949998</v>
      </c>
      <c r="F90">
        <v>2970.65</v>
      </c>
      <c r="G90">
        <v>24.791003215150599</v>
      </c>
      <c r="H90">
        <f>(Table2[[#This Row],[1Y Return vs Nifty]]-AVERAGE(Table2[1Y Return vs Nifty]))/_xlfn.STDEV.P(Table2[1Y Return vs Nifty])</f>
        <v>0.23410109184655248</v>
      </c>
      <c r="I90">
        <v>8.1163207599524405</v>
      </c>
      <c r="J90">
        <f>(Table2[[#This Row],[1M Return vs Nifty]]-AVERAGE(Table2[1M Return vs Nifty]))/_xlfn.STDEV.P(Table2[1M Return vs Nifty])</f>
        <v>1.0814375067833495</v>
      </c>
      <c r="K90">
        <v>20.373594362271199</v>
      </c>
      <c r="L90">
        <f>(Table2[[#This Row],[6M Return vs Nifty]]-AVERAGE(Table2[6M Return vs Nifty]))/_xlfn.STDEV.P(Table2[6M Return vs Nifty])</f>
        <v>0.56589151484266609</v>
      </c>
      <c r="M90">
        <v>-3.4725908609916001</v>
      </c>
      <c r="N90">
        <f>(Table2[[#This Row],[1W Return vs Nifty]]-AVERAGE(Table2[1W Return vs Nifty]))/_xlfn.STDEV.P(Table2[1W Return vs Nifty])</f>
        <v>-6.2000525563095828E-2</v>
      </c>
      <c r="O90">
        <v>2940.53</v>
      </c>
      <c r="P90">
        <v>3004.96918120173</v>
      </c>
      <c r="Q90">
        <v>2766.7403341569998</v>
      </c>
      <c r="R90">
        <v>56.797861900621101</v>
      </c>
      <c r="S90" s="1">
        <f>(Table2[[#This Row],[Close Price]]-Table2[[#This Row],[20D EMA]])/Table2[[#This Row],[20D EMA]]</f>
        <v>1.0243051422702673E-2</v>
      </c>
      <c r="T90" s="1">
        <f>(Table2[[#This Row],[Close Price]]-Table2[[#This Row],[50D EMA]])/Table2[[#This Row],[50D EMA]]</f>
        <v>-1.1420809709604121E-2</v>
      </c>
      <c r="U90" s="1">
        <f>(Table2[[#This Row],[Close Price]]-Table2[[#This Row],[200D EMA]])/Table2[[#This Row],[200D EMA]]</f>
        <v>7.3700326454788065E-2</v>
      </c>
      <c r="V90">
        <v>0.97941046632673701</v>
      </c>
      <c r="W90">
        <v>2926.5</v>
      </c>
      <c r="X90">
        <v>3021.3</v>
      </c>
      <c r="Y90">
        <v>2926.5</v>
      </c>
      <c r="Z90">
        <v>3021.3</v>
      </c>
      <c r="AA90">
        <v>2784</v>
      </c>
      <c r="AB90">
        <v>3080</v>
      </c>
      <c r="AC90" s="1">
        <f>(Table2[[#This Row],[Close Price]]/Table2[[#This Row],[Day Low]])-1</f>
        <v>1.5086280539894137E-2</v>
      </c>
      <c r="AD90" s="1">
        <f>(Table2[[#This Row],[Day High]]/Table2[[#This Row],[Close Price]])-1</f>
        <v>1.7050140541632341E-2</v>
      </c>
      <c r="AE90" s="1">
        <f>(Table2[[#This Row],[Close Price]]/Table2[[#This Row],[Current Week Low]])-1</f>
        <v>1.5086280539894137E-2</v>
      </c>
      <c r="AF90" s="1">
        <f>(Table2[[#This Row],[Current Week High]]/Table2[[#This Row],[Close Price]])-1</f>
        <v>1.7050140541632341E-2</v>
      </c>
      <c r="AG90" s="1">
        <f>(Table2[[#This Row],[Close Price]]/Table2[[#This Row],[Current Month Low]])-1</f>
        <v>6.7043821839080531E-2</v>
      </c>
      <c r="AH90" s="1">
        <f>(Table2[[#This Row],[Current Month High]]/Table2[[#This Row],[Close Price]])-1</f>
        <v>3.681012573005904E-2</v>
      </c>
      <c r="AI90">
        <v>18.659215996499</v>
      </c>
      <c r="AJ90">
        <v>66.609646662927602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-0.05</v>
      </c>
      <c r="AM90" t="s">
        <v>3166</v>
      </c>
      <c r="AN90">
        <v>4.2300000000000004</v>
      </c>
      <c r="AO90" t="s">
        <v>3167</v>
      </c>
      <c r="AP90">
        <v>0.165357732758424</v>
      </c>
      <c r="AQ90">
        <f>(Table2[[#This Row],[Sharpe Ratio]]-AVERAGE(Table2[Sharpe Ratio]))/_xlfn.STDEV.P(Table2[Sharpe Ratio])</f>
        <v>1.2712344230881167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237</v>
      </c>
      <c r="AT90">
        <f>_xlfn.RANK.AVG(Table2[[#This Row],[6M Return vs Nifty Z-Score]],Table2[6M Return vs Nifty Z-Score])</f>
        <v>160</v>
      </c>
      <c r="AU90">
        <f>_xlfn.RANK.AVG(Table2[[#This Row],[Sharpe Ratio Z-Score]],Table2[Sharpe Ratio Z-Score])</f>
        <v>66</v>
      </c>
      <c r="AV90">
        <f>(Table2[[#This Row],[Rank 1Y]]+Table2[[#This Row],[Rank 6M]]+Table2[[#This Row],[Rank Sharpe]])/3</f>
        <v>154.33333333333334</v>
      </c>
    </row>
    <row r="91" spans="1:48" hidden="1" x14ac:dyDescent="0.3">
      <c r="A91" t="s">
        <v>712</v>
      </c>
      <c r="B91" t="s">
        <v>713</v>
      </c>
      <c r="C91" t="s">
        <v>3130</v>
      </c>
      <c r="D91" t="s">
        <v>163</v>
      </c>
      <c r="E91">
        <v>24290.564306895001</v>
      </c>
      <c r="F91">
        <v>683.8</v>
      </c>
      <c r="G91">
        <v>43.786768162185098</v>
      </c>
      <c r="H91">
        <f>(Table2[[#This Row],[1Y Return vs Nifty]]-AVERAGE(Table2[1Y Return vs Nifty]))/_xlfn.STDEV.P(Table2[1Y Return vs Nifty])</f>
        <v>0.61043931671189455</v>
      </c>
      <c r="I91">
        <v>-4.0969102018976198</v>
      </c>
      <c r="J91">
        <f>(Table2[[#This Row],[1M Return vs Nifty]]-AVERAGE(Table2[1M Return vs Nifty]))/_xlfn.STDEV.P(Table2[1M Return vs Nifty])</f>
        <v>-0.12756894857725734</v>
      </c>
      <c r="K91">
        <v>13.401992332851499</v>
      </c>
      <c r="L91">
        <f>(Table2[[#This Row],[6M Return vs Nifty]]-AVERAGE(Table2[6M Return vs Nifty]))/_xlfn.STDEV.P(Table2[6M Return vs Nifty])</f>
        <v>0.3359907538499457</v>
      </c>
      <c r="M91">
        <v>0.81211998236046001</v>
      </c>
      <c r="N91">
        <f>(Table2[[#This Row],[1W Return vs Nifty]]-AVERAGE(Table2[1W Return vs Nifty]))/_xlfn.STDEV.P(Table2[1W Return vs Nifty])</f>
        <v>0.82767755036728974</v>
      </c>
      <c r="O91">
        <v>687.57</v>
      </c>
      <c r="P91">
        <v>695.63808748928102</v>
      </c>
      <c r="Q91">
        <v>620.05625378411401</v>
      </c>
      <c r="R91">
        <v>73.877944693591004</v>
      </c>
      <c r="S91" s="1">
        <f>(Table2[[#This Row],[Close Price]]-Table2[[#This Row],[20D EMA]])/Table2[[#This Row],[20D EMA]]</f>
        <v>-5.4830780865949575E-3</v>
      </c>
      <c r="T91" s="1">
        <f>(Table2[[#This Row],[Close Price]]-Table2[[#This Row],[50D EMA]])/Table2[[#This Row],[50D EMA]]</f>
        <v>-1.7017595359114773E-2</v>
      </c>
      <c r="U91" s="1">
        <f>(Table2[[#This Row],[Close Price]]-Table2[[#This Row],[200D EMA]])/Table2[[#This Row],[200D EMA]]</f>
        <v>0.10280316636896579</v>
      </c>
      <c r="V91">
        <v>2.8766934823164498</v>
      </c>
      <c r="W91">
        <v>694.2</v>
      </c>
      <c r="X91">
        <v>788</v>
      </c>
      <c r="Y91">
        <v>694.2</v>
      </c>
      <c r="Z91">
        <v>788</v>
      </c>
      <c r="AA91">
        <v>613.04999999999995</v>
      </c>
      <c r="AB91">
        <v>788</v>
      </c>
      <c r="AC91" s="1">
        <f>(Table2[[#This Row],[Close Price]]/Table2[[#This Row],[Day Low]])-1</f>
        <v>-1.4981273408239848E-2</v>
      </c>
      <c r="AD91" s="1">
        <f>(Table2[[#This Row],[Day High]]/Table2[[#This Row],[Close Price]])-1</f>
        <v>0.15238373793506876</v>
      </c>
      <c r="AE91" s="1">
        <f>(Table2[[#This Row],[Close Price]]/Table2[[#This Row],[Current Week Low]])-1</f>
        <v>-1.4981273408239848E-2</v>
      </c>
      <c r="AF91" s="1">
        <f>(Table2[[#This Row],[Current Week High]]/Table2[[#This Row],[Close Price]])-1</f>
        <v>0.15238373793506876</v>
      </c>
      <c r="AG91" s="1">
        <f>(Table2[[#This Row],[Close Price]]/Table2[[#This Row],[Current Month Low]])-1</f>
        <v>0.11540657368893248</v>
      </c>
      <c r="AH91" s="1">
        <f>(Table2[[#This Row],[Current Month High]]/Table2[[#This Row],[Close Price]])-1</f>
        <v>0.15238373793506876</v>
      </c>
      <c r="AI91">
        <v>23.420590816028</v>
      </c>
      <c r="AJ91">
        <v>95.176252319109395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7.0000000000000007E-2</v>
      </c>
      <c r="AM91" t="s">
        <v>3167</v>
      </c>
      <c r="AN91">
        <v>15.33</v>
      </c>
      <c r="AO91" t="s">
        <v>3167</v>
      </c>
      <c r="AP91">
        <v>0.13878787551270899</v>
      </c>
      <c r="AQ91">
        <f>(Table2[[#This Row],[Sharpe Ratio]]-AVERAGE(Table2[Sharpe Ratio]))/_xlfn.STDEV.P(Table2[Sharpe Ratio])</f>
        <v>0.96449554885529654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142</v>
      </c>
      <c r="AT91">
        <f>_xlfn.RANK.AVG(Table2[[#This Row],[6M Return vs Nifty Z-Score]],Table2[6M Return vs Nifty Z-Score])</f>
        <v>203</v>
      </c>
      <c r="AU91">
        <f>_xlfn.RANK.AVG(Table2[[#This Row],[Sharpe Ratio Z-Score]],Table2[Sharpe Ratio Z-Score])</f>
        <v>120</v>
      </c>
      <c r="AV91">
        <f>(Table2[[#This Row],[Rank 1Y]]+Table2[[#This Row],[Rank 6M]]+Table2[[#This Row],[Rank Sharpe]])/3</f>
        <v>155</v>
      </c>
    </row>
    <row r="92" spans="1:48" x14ac:dyDescent="0.3">
      <c r="A92" t="s">
        <v>784</v>
      </c>
      <c r="B92" t="s">
        <v>785</v>
      </c>
      <c r="C92" t="s">
        <v>3125</v>
      </c>
      <c r="D92" t="s">
        <v>51</v>
      </c>
      <c r="E92">
        <v>20058.591096</v>
      </c>
      <c r="F92">
        <v>1473.75</v>
      </c>
      <c r="G92">
        <v>34.083461879505201</v>
      </c>
      <c r="H92">
        <f>(Table2[[#This Row],[1Y Return vs Nifty]]-AVERAGE(Table2[1Y Return vs Nifty]))/_xlfn.STDEV.P(Table2[1Y Return vs Nifty])</f>
        <v>0.41820041125425683</v>
      </c>
      <c r="I92">
        <v>6.8716257014316202</v>
      </c>
      <c r="J92">
        <f>(Table2[[#This Row],[1M Return vs Nifty]]-AVERAGE(Table2[1M Return vs Nifty]))/_xlfn.STDEV.P(Table2[1M Return vs Nifty])</f>
        <v>0.95822323486728267</v>
      </c>
      <c r="K92">
        <v>61.554017911724799</v>
      </c>
      <c r="L92">
        <f>(Table2[[#This Row],[6M Return vs Nifty]]-AVERAGE(Table2[6M Return vs Nifty]))/_xlfn.STDEV.P(Table2[6M Return vs Nifty])</f>
        <v>1.9238879512528453</v>
      </c>
      <c r="M92">
        <v>-1.47858622051532</v>
      </c>
      <c r="N92">
        <f>(Table2[[#This Row],[1W Return vs Nifty]]-AVERAGE(Table2[1W Return vs Nifty]))/_xlfn.STDEV.P(Table2[1W Return vs Nifty])</f>
        <v>0.35203493138907627</v>
      </c>
      <c r="O92">
        <v>1352.15</v>
      </c>
      <c r="P92">
        <v>1326.10718849247</v>
      </c>
      <c r="Q92">
        <v>1138.50137897222</v>
      </c>
      <c r="R92">
        <v>82.986317920482094</v>
      </c>
      <c r="S92" s="1">
        <f>(Table2[[#This Row],[Close Price]]-Table2[[#This Row],[20D EMA]])/Table2[[#This Row],[20D EMA]]</f>
        <v>8.9930850867137452E-2</v>
      </c>
      <c r="T92" s="1">
        <f>(Table2[[#This Row],[Close Price]]-Table2[[#This Row],[50D EMA]])/Table2[[#This Row],[50D EMA]]</f>
        <v>0.11133550348623904</v>
      </c>
      <c r="U92" s="1">
        <f>(Table2[[#This Row],[Close Price]]-Table2[[#This Row],[200D EMA]])/Table2[[#This Row],[200D EMA]]</f>
        <v>0.29446483528234729</v>
      </c>
      <c r="V92">
        <v>0.68685666478507401</v>
      </c>
      <c r="W92">
        <v>1380</v>
      </c>
      <c r="X92">
        <v>1489</v>
      </c>
      <c r="Y92">
        <v>1380</v>
      </c>
      <c r="Z92">
        <v>1489</v>
      </c>
      <c r="AA92">
        <v>1287</v>
      </c>
      <c r="AB92">
        <v>1489</v>
      </c>
      <c r="AC92" s="1">
        <f>(Table2[[#This Row],[Close Price]]/Table2[[#This Row],[Day Low]])-1</f>
        <v>6.7934782608695565E-2</v>
      </c>
      <c r="AD92" s="1">
        <f>(Table2[[#This Row],[Day High]]/Table2[[#This Row],[Close Price]])-1</f>
        <v>1.0347752332485083E-2</v>
      </c>
      <c r="AE92" s="1">
        <f>(Table2[[#This Row],[Close Price]]/Table2[[#This Row],[Current Week Low]])-1</f>
        <v>6.7934782608695565E-2</v>
      </c>
      <c r="AF92" s="1">
        <f>(Table2[[#This Row],[Current Week High]]/Table2[[#This Row],[Close Price]])-1</f>
        <v>1.0347752332485083E-2</v>
      </c>
      <c r="AG92" s="1">
        <f>(Table2[[#This Row],[Close Price]]/Table2[[#This Row],[Current Month Low]])-1</f>
        <v>0.14510489510489522</v>
      </c>
      <c r="AH92" s="1">
        <f>(Table2[[#This Row],[Current Month High]]/Table2[[#This Row],[Close Price]])-1</f>
        <v>1.0347752332485083E-2</v>
      </c>
      <c r="AI92">
        <v>3.27735368956743</v>
      </c>
      <c r="AJ92">
        <v>82.1355743681641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7.0000000000000007E-2</v>
      </c>
      <c r="AM92" t="s">
        <v>3167</v>
      </c>
      <c r="AN92">
        <v>12.37</v>
      </c>
      <c r="AO92" t="s">
        <v>3167</v>
      </c>
      <c r="AP92">
        <v>8.8988859081968005E-2</v>
      </c>
      <c r="AQ92">
        <f>(Table2[[#This Row],[Sharpe Ratio]]-AVERAGE(Table2[Sharpe Ratio]))/_xlfn.STDEV.P(Table2[Sharpe Ratio])</f>
        <v>0.3895848861218455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4.0419314148853065</v>
      </c>
      <c r="AS92">
        <f>_xlfn.RANK.AVG(Table2[[#This Row],[1Y Return vs Nifty Z-Score]],Table2[1Y Return vs Nifty Z-Score])</f>
        <v>188</v>
      </c>
      <c r="AT92">
        <f>_xlfn.RANK.AVG(Table2[[#This Row],[6M Return vs Nifty Z-Score]],Table2[6M Return vs Nifty Z-Score])</f>
        <v>35</v>
      </c>
      <c r="AU92">
        <f>_xlfn.RANK.AVG(Table2[[#This Row],[Sharpe Ratio Z-Score]],Table2[Sharpe Ratio Z-Score])</f>
        <v>250</v>
      </c>
      <c r="AV92">
        <f>(Table2[[#This Row],[Rank 1Y]]+Table2[[#This Row],[Rank 6M]]+Table2[[#This Row],[Rank Sharpe]])/3</f>
        <v>157.66666666666666</v>
      </c>
    </row>
    <row r="93" spans="1:48" x14ac:dyDescent="0.3">
      <c r="A93" t="s">
        <v>587</v>
      </c>
      <c r="B93" t="s">
        <v>588</v>
      </c>
      <c r="C93" t="s">
        <v>3121</v>
      </c>
      <c r="D93" t="s">
        <v>374</v>
      </c>
      <c r="E93">
        <v>32490.095000000001</v>
      </c>
      <c r="F93">
        <v>1554.55</v>
      </c>
      <c r="G93">
        <v>49.227772335186899</v>
      </c>
      <c r="H93">
        <f>(Table2[[#This Row],[1Y Return vs Nifty]]-AVERAGE(Table2[1Y Return vs Nifty]))/_xlfn.STDEV.P(Table2[1Y Return vs Nifty])</f>
        <v>0.71823480995272271</v>
      </c>
      <c r="I93">
        <v>4.2820852318923404</v>
      </c>
      <c r="J93">
        <f>(Table2[[#This Row],[1M Return vs Nifty]]-AVERAGE(Table2[1M Return vs Nifty]))/_xlfn.STDEV.P(Table2[1M Return vs Nifty])</f>
        <v>0.70188065411449252</v>
      </c>
      <c r="K93">
        <v>41.218925752866902</v>
      </c>
      <c r="L93">
        <f>(Table2[[#This Row],[6M Return vs Nifty]]-AVERAGE(Table2[6M Return vs Nifty]))/_xlfn.STDEV.P(Table2[6M Return vs Nifty])</f>
        <v>1.2533027482464034</v>
      </c>
      <c r="M93">
        <v>0.37579119349287698</v>
      </c>
      <c r="N93">
        <f>(Table2[[#This Row],[1W Return vs Nifty]]-AVERAGE(Table2[1W Return vs Nifty]))/_xlfn.STDEV.P(Table2[1W Return vs Nifty])</f>
        <v>0.73707816769131607</v>
      </c>
      <c r="O93">
        <v>1521.89</v>
      </c>
      <c r="P93">
        <v>1482.43380482723</v>
      </c>
      <c r="Q93">
        <v>1235.0929173837901</v>
      </c>
      <c r="R93">
        <v>58.0652144337176</v>
      </c>
      <c r="S93" s="1">
        <f>(Table2[[#This Row],[Close Price]]-Table2[[#This Row],[20D EMA]])/Table2[[#This Row],[20D EMA]]</f>
        <v>2.1460158092897551E-2</v>
      </c>
      <c r="T93" s="1">
        <f>(Table2[[#This Row],[Close Price]]-Table2[[#This Row],[50D EMA]])/Table2[[#This Row],[50D EMA]]</f>
        <v>4.8647160458658537E-2</v>
      </c>
      <c r="U93" s="1">
        <f>(Table2[[#This Row],[Close Price]]-Table2[[#This Row],[200D EMA]])/Table2[[#This Row],[200D EMA]]</f>
        <v>0.25865024252012808</v>
      </c>
      <c r="V93">
        <v>0.75300698288675205</v>
      </c>
      <c r="W93">
        <v>1550</v>
      </c>
      <c r="X93">
        <v>1587.9</v>
      </c>
      <c r="Y93">
        <v>1550</v>
      </c>
      <c r="Z93">
        <v>1587.9</v>
      </c>
      <c r="AA93">
        <v>1427</v>
      </c>
      <c r="AB93">
        <v>1678.85</v>
      </c>
      <c r="AC93" s="1">
        <f>(Table2[[#This Row],[Close Price]]/Table2[[#This Row],[Day Low]])-1</f>
        <v>2.9354838709676478E-3</v>
      </c>
      <c r="AD93" s="1">
        <f>(Table2[[#This Row],[Day High]]/Table2[[#This Row],[Close Price]])-1</f>
        <v>2.1453153645749623E-2</v>
      </c>
      <c r="AE93" s="1">
        <f>(Table2[[#This Row],[Close Price]]/Table2[[#This Row],[Current Week Low]])-1</f>
        <v>2.9354838709676478E-3</v>
      </c>
      <c r="AF93" s="1">
        <f>(Table2[[#This Row],[Current Week High]]/Table2[[#This Row],[Close Price]])-1</f>
        <v>2.1453153645749623E-2</v>
      </c>
      <c r="AG93" s="1">
        <f>(Table2[[#This Row],[Close Price]]/Table2[[#This Row],[Current Month Low]])-1</f>
        <v>8.9383321653819126E-2</v>
      </c>
      <c r="AH93" s="1">
        <f>(Table2[[#This Row],[Current Month High]]/Table2[[#This Row],[Close Price]])-1</f>
        <v>7.9958830529735181E-2</v>
      </c>
      <c r="AI93">
        <v>7.9958830529735101</v>
      </c>
      <c r="AJ93">
        <v>91.683107274969103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0.08</v>
      </c>
      <c r="AM93" t="s">
        <v>3167</v>
      </c>
      <c r="AN93">
        <v>0.84</v>
      </c>
      <c r="AO93" t="s">
        <v>3167</v>
      </c>
      <c r="AP93">
        <v>7.8981924610763005E-2</v>
      </c>
      <c r="AQ93">
        <f>(Table2[[#This Row],[Sharpe Ratio]]-AVERAGE(Table2[Sharpe Ratio]))/_xlfn.STDEV.P(Table2[Sharpe Ratio])</f>
        <v>0.27405864200873298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3.6845550220136678</v>
      </c>
      <c r="AS93">
        <f>_xlfn.RANK.AVG(Table2[[#This Row],[1Y Return vs Nifty Z-Score]],Table2[1Y Return vs Nifty Z-Score])</f>
        <v>129</v>
      </c>
      <c r="AT93">
        <f>_xlfn.RANK.AVG(Table2[[#This Row],[6M Return vs Nifty Z-Score]],Table2[6M Return vs Nifty Z-Score])</f>
        <v>71</v>
      </c>
      <c r="AU93">
        <f>_xlfn.RANK.AVG(Table2[[#This Row],[Sharpe Ratio Z-Score]],Table2[Sharpe Ratio Z-Score])</f>
        <v>278</v>
      </c>
      <c r="AV93">
        <f>(Table2[[#This Row],[Rank 1Y]]+Table2[[#This Row],[Rank 6M]]+Table2[[#This Row],[Rank Sharpe]])/3</f>
        <v>159.33333333333334</v>
      </c>
    </row>
    <row r="94" spans="1:48" hidden="1" x14ac:dyDescent="0.3">
      <c r="A94" t="s">
        <v>581</v>
      </c>
      <c r="B94" t="s">
        <v>582</v>
      </c>
      <c r="C94" t="s">
        <v>3125</v>
      </c>
      <c r="D94" t="s">
        <v>51</v>
      </c>
      <c r="E94">
        <v>33035.267932750001</v>
      </c>
      <c r="F94">
        <v>250.3</v>
      </c>
      <c r="G94">
        <v>82.798351719747401</v>
      </c>
      <c r="H94">
        <f>(Table2[[#This Row],[1Y Return vs Nifty]]-AVERAGE(Table2[1Y Return vs Nifty]))/_xlfn.STDEV.P(Table2[1Y Return vs Nifty])</f>
        <v>1.3833247543963063</v>
      </c>
      <c r="I94">
        <v>-0.10196412219296799</v>
      </c>
      <c r="J94">
        <f>(Table2[[#This Row],[1M Return vs Nifty]]-AVERAGE(Table2[1M Return vs Nifty]))/_xlfn.STDEV.P(Table2[1M Return vs Nifty])</f>
        <v>0.26789688796243238</v>
      </c>
      <c r="K94">
        <v>61.691662128344902</v>
      </c>
      <c r="L94">
        <f>(Table2[[#This Row],[6M Return vs Nifty]]-AVERAGE(Table2[6M Return vs Nifty]))/_xlfn.STDEV.P(Table2[6M Return vs Nifty])</f>
        <v>1.9284270098528156</v>
      </c>
      <c r="M94">
        <v>-7.3033396108246098</v>
      </c>
      <c r="N94">
        <f>(Table2[[#This Row],[1W Return vs Nifty]]-AVERAGE(Table2[1W Return vs Nifty]))/_xlfn.STDEV.P(Table2[1W Return vs Nifty])</f>
        <v>-0.85741783649133452</v>
      </c>
      <c r="O94">
        <v>254.95</v>
      </c>
      <c r="P94">
        <v>239.89569399932401</v>
      </c>
      <c r="Q94">
        <v>187.53204579150699</v>
      </c>
      <c r="R94">
        <v>42.543809713405402</v>
      </c>
      <c r="S94" s="1">
        <f>(Table2[[#This Row],[Close Price]]-Table2[[#This Row],[20D EMA]])/Table2[[#This Row],[20D EMA]]</f>
        <v>-1.8238870366738488E-2</v>
      </c>
      <c r="T94" s="1">
        <f>(Table2[[#This Row],[Close Price]]-Table2[[#This Row],[50D EMA]])/Table2[[#This Row],[50D EMA]]</f>
        <v>4.3370124020255731E-2</v>
      </c>
      <c r="U94" s="1">
        <f>(Table2[[#This Row],[Close Price]]-Table2[[#This Row],[200D EMA]])/Table2[[#This Row],[200D EMA]]</f>
        <v>0.33470521767931183</v>
      </c>
      <c r="V94">
        <v>0.74660679888923698</v>
      </c>
      <c r="W94">
        <v>247.05</v>
      </c>
      <c r="X94">
        <v>257.25</v>
      </c>
      <c r="Y94">
        <v>247.05</v>
      </c>
      <c r="Z94">
        <v>257.25</v>
      </c>
      <c r="AA94">
        <v>244.1</v>
      </c>
      <c r="AB94">
        <v>307.89999999999998</v>
      </c>
      <c r="AC94" s="1">
        <f>(Table2[[#This Row],[Close Price]]/Table2[[#This Row],[Day Low]])-1</f>
        <v>1.3155231734466755E-2</v>
      </c>
      <c r="AD94" s="1">
        <f>(Table2[[#This Row],[Day High]]/Table2[[#This Row],[Close Price]])-1</f>
        <v>2.7766679984019049E-2</v>
      </c>
      <c r="AE94" s="1">
        <f>(Table2[[#This Row],[Close Price]]/Table2[[#This Row],[Current Week Low]])-1</f>
        <v>1.3155231734466755E-2</v>
      </c>
      <c r="AF94" s="1">
        <f>(Table2[[#This Row],[Current Week High]]/Table2[[#This Row],[Close Price]])-1</f>
        <v>2.7766679984019049E-2</v>
      </c>
      <c r="AG94" s="1">
        <f>(Table2[[#This Row],[Close Price]]/Table2[[#This Row],[Current Month Low]])-1</f>
        <v>2.5399426464563835E-2</v>
      </c>
      <c r="AH94" s="1">
        <f>(Table2[[#This Row],[Current Month High]]/Table2[[#This Row],[Close Price]])-1</f>
        <v>0.2301238513783459</v>
      </c>
      <c r="AI94">
        <v>23.012385137834499</v>
      </c>
      <c r="AJ94">
        <v>118.889374726716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0.23</v>
      </c>
      <c r="AM94" t="s">
        <v>3167</v>
      </c>
      <c r="AN94">
        <v>-8.48</v>
      </c>
      <c r="AO94" t="s">
        <v>3166</v>
      </c>
      <c r="AP94">
        <v>4.2871338452263999E-2</v>
      </c>
      <c r="AQ94">
        <f>(Table2[[#This Row],[Sharpe Ratio]]-AVERAGE(Table2[Sharpe Ratio]))/_xlfn.STDEV.P(Table2[Sharpe Ratio])</f>
        <v>-0.14282431086944183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2.5794065048507777</v>
      </c>
      <c r="AS94">
        <f>_xlfn.RANK.AVG(Table2[[#This Row],[1Y Return vs Nifty Z-Score]],Table2[1Y Return vs Nifty Z-Score])</f>
        <v>64</v>
      </c>
      <c r="AT94">
        <f>_xlfn.RANK.AVG(Table2[[#This Row],[6M Return vs Nifty Z-Score]],Table2[6M Return vs Nifty Z-Score])</f>
        <v>34</v>
      </c>
      <c r="AU94">
        <f>_xlfn.RANK.AVG(Table2[[#This Row],[Sharpe Ratio Z-Score]],Table2[Sharpe Ratio Z-Score])</f>
        <v>391</v>
      </c>
      <c r="AV94">
        <f>(Table2[[#This Row],[Rank 1Y]]+Table2[[#This Row],[Rank 6M]]+Table2[[#This Row],[Rank Sharpe]])/3</f>
        <v>163</v>
      </c>
    </row>
    <row r="95" spans="1:48" hidden="1" x14ac:dyDescent="0.3">
      <c r="A95" t="s">
        <v>804</v>
      </c>
      <c r="B95" t="s">
        <v>805</v>
      </c>
      <c r="C95" t="s">
        <v>3123</v>
      </c>
      <c r="D95" t="s">
        <v>120</v>
      </c>
      <c r="E95">
        <v>19261.901107400001</v>
      </c>
      <c r="F95">
        <v>769.3</v>
      </c>
      <c r="G95">
        <v>19.480088907789099</v>
      </c>
      <c r="H95">
        <f>(Table2[[#This Row],[1Y Return vs Nifty]]-AVERAGE(Table2[1Y Return vs Nifty]))/_xlfn.STDEV.P(Table2[1Y Return vs Nifty])</f>
        <v>0.128882898822091</v>
      </c>
      <c r="I95">
        <v>-16.159672079790599</v>
      </c>
      <c r="J95">
        <f>(Table2[[#This Row],[1M Return vs Nifty]]-AVERAGE(Table2[1M Return vs Nifty]))/_xlfn.STDEV.P(Table2[1M Return vs Nifty])</f>
        <v>-1.3216802386532185</v>
      </c>
      <c r="K95">
        <v>32.717167755836797</v>
      </c>
      <c r="L95">
        <f>(Table2[[#This Row],[6M Return vs Nifty]]-AVERAGE(Table2[6M Return vs Nifty]))/_xlfn.STDEV.P(Table2[6M Return vs Nifty])</f>
        <v>0.97294242001122155</v>
      </c>
      <c r="M95">
        <v>-9.5249490487682298</v>
      </c>
      <c r="N95">
        <f>(Table2[[#This Row],[1W Return vs Nifty]]-AVERAGE(Table2[1W Return vs Nifty]))/_xlfn.STDEV.P(Table2[1W Return vs Nifty])</f>
        <v>-1.3187131916458437</v>
      </c>
      <c r="O95">
        <v>812.89</v>
      </c>
      <c r="P95">
        <v>836.62851968813197</v>
      </c>
      <c r="Q95">
        <v>727.90058116544105</v>
      </c>
      <c r="R95">
        <v>37.485652541445099</v>
      </c>
      <c r="S95" s="1">
        <f>(Table2[[#This Row],[Close Price]]-Table2[[#This Row],[20D EMA]])/Table2[[#This Row],[20D EMA]]</f>
        <v>-5.3623491493314017E-2</v>
      </c>
      <c r="T95" s="1">
        <f>(Table2[[#This Row],[Close Price]]-Table2[[#This Row],[50D EMA]])/Table2[[#This Row],[50D EMA]]</f>
        <v>-8.0476003511367161E-2</v>
      </c>
      <c r="U95" s="1">
        <f>(Table2[[#This Row],[Close Price]]-Table2[[#This Row],[200D EMA]])/Table2[[#This Row],[200D EMA]]</f>
        <v>5.6875100674152954E-2</v>
      </c>
      <c r="V95">
        <v>0.60213026877284304</v>
      </c>
      <c r="W95">
        <v>744</v>
      </c>
      <c r="X95">
        <v>785</v>
      </c>
      <c r="Y95">
        <v>744</v>
      </c>
      <c r="Z95">
        <v>785</v>
      </c>
      <c r="AA95">
        <v>718.05</v>
      </c>
      <c r="AB95">
        <v>899</v>
      </c>
      <c r="AC95" s="1">
        <f>(Table2[[#This Row],[Close Price]]/Table2[[#This Row],[Day Low]])-1</f>
        <v>3.4005376344085958E-2</v>
      </c>
      <c r="AD95" s="1">
        <f>(Table2[[#This Row],[Day High]]/Table2[[#This Row],[Close Price]])-1</f>
        <v>2.0408163265306145E-2</v>
      </c>
      <c r="AE95" s="1">
        <f>(Table2[[#This Row],[Close Price]]/Table2[[#This Row],[Current Week Low]])-1</f>
        <v>3.4005376344085958E-2</v>
      </c>
      <c r="AF95" s="1">
        <f>(Table2[[#This Row],[Current Week High]]/Table2[[#This Row],[Close Price]])-1</f>
        <v>2.0408163265306145E-2</v>
      </c>
      <c r="AG95" s="1">
        <f>(Table2[[#This Row],[Close Price]]/Table2[[#This Row],[Current Month Low]])-1</f>
        <v>7.1373859759069624E-2</v>
      </c>
      <c r="AH95" s="1">
        <f>(Table2[[#This Row],[Current Month High]]/Table2[[#This Row],[Close Price]])-1</f>
        <v>0.16859482646561808</v>
      </c>
      <c r="AI95">
        <v>31.021708046275801</v>
      </c>
      <c r="AJ95">
        <v>61.583700903171497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-0.01</v>
      </c>
      <c r="AM95" t="s">
        <v>3166</v>
      </c>
      <c r="AN95">
        <v>-12.64</v>
      </c>
      <c r="AO95" t="s">
        <v>3166</v>
      </c>
      <c r="AP95">
        <v>0.138563895442427</v>
      </c>
      <c r="AQ95">
        <f>(Table2[[#This Row],[Sharpe Ratio]]-AVERAGE(Table2[Sharpe Ratio]))/_xlfn.STDEV.P(Table2[Sharpe Ratio])</f>
        <v>0.9619097843186819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267</v>
      </c>
      <c r="AT95">
        <f>_xlfn.RANK.AVG(Table2[[#This Row],[6M Return vs Nifty Z-Score]],Table2[6M Return vs Nifty Z-Score])</f>
        <v>101</v>
      </c>
      <c r="AU95">
        <f>_xlfn.RANK.AVG(Table2[[#This Row],[Sharpe Ratio Z-Score]],Table2[Sharpe Ratio Z-Score])</f>
        <v>121</v>
      </c>
      <c r="AV95">
        <f>(Table2[[#This Row],[Rank 1Y]]+Table2[[#This Row],[Rank 6M]]+Table2[[#This Row],[Rank Sharpe]])/3</f>
        <v>163</v>
      </c>
    </row>
    <row r="96" spans="1:48" hidden="1" x14ac:dyDescent="0.3">
      <c r="A96" t="s">
        <v>550</v>
      </c>
      <c r="B96" t="s">
        <v>551</v>
      </c>
      <c r="C96" t="s">
        <v>3127</v>
      </c>
      <c r="D96" t="s">
        <v>148</v>
      </c>
      <c r="E96">
        <v>36080.284566180002</v>
      </c>
      <c r="F96">
        <v>260.2</v>
      </c>
      <c r="G96">
        <v>37.806778019895297</v>
      </c>
      <c r="H96">
        <f>(Table2[[#This Row],[1Y Return vs Nifty]]-AVERAGE(Table2[1Y Return vs Nifty]))/_xlfn.STDEV.P(Table2[1Y Return vs Nifty])</f>
        <v>0.49196560001048206</v>
      </c>
      <c r="I96">
        <v>6.7653823195321898</v>
      </c>
      <c r="J96">
        <f>(Table2[[#This Row],[1M Return vs Nifty]]-AVERAGE(Table2[1M Return vs Nifty]))/_xlfn.STDEV.P(Table2[1M Return vs Nifty])</f>
        <v>0.9477060396257464</v>
      </c>
      <c r="K96">
        <v>9.0909016262057492</v>
      </c>
      <c r="L96">
        <f>(Table2[[#This Row],[6M Return vs Nifty]]-AVERAGE(Table2[6M Return vs Nifty]))/_xlfn.STDEV.P(Table2[6M Return vs Nifty])</f>
        <v>0.19382500342643777</v>
      </c>
      <c r="M96">
        <v>9.6192194177544597</v>
      </c>
      <c r="N96">
        <f>(Table2[[#This Row],[1W Return vs Nifty]]-AVERAGE(Table2[1W Return vs Nifty]))/_xlfn.STDEV.P(Table2[1W Return vs Nifty])</f>
        <v>2.6563851497064741</v>
      </c>
      <c r="O96">
        <v>250.95</v>
      </c>
      <c r="P96">
        <v>257.14441186738901</v>
      </c>
      <c r="Q96">
        <v>242.400041521958</v>
      </c>
      <c r="R96">
        <v>65.048777557057406</v>
      </c>
      <c r="S96" s="1">
        <f>(Table2[[#This Row],[Close Price]]-Table2[[#This Row],[20D EMA]])/Table2[[#This Row],[20D EMA]]</f>
        <v>3.6859932257421797E-2</v>
      </c>
      <c r="T96" s="1">
        <f>(Table2[[#This Row],[Close Price]]-Table2[[#This Row],[50D EMA]])/Table2[[#This Row],[50D EMA]]</f>
        <v>1.1882770892904973E-2</v>
      </c>
      <c r="U96" s="1">
        <f>(Table2[[#This Row],[Close Price]]-Table2[[#This Row],[200D EMA]])/Table2[[#This Row],[200D EMA]]</f>
        <v>7.343215936054022E-2</v>
      </c>
      <c r="V96">
        <v>0.90375004849851504</v>
      </c>
      <c r="W96">
        <v>258.64999999999998</v>
      </c>
      <c r="X96">
        <v>266</v>
      </c>
      <c r="Y96">
        <v>258.64999999999998</v>
      </c>
      <c r="Z96">
        <v>266</v>
      </c>
      <c r="AA96">
        <v>226.25</v>
      </c>
      <c r="AB96">
        <v>266</v>
      </c>
      <c r="AC96" s="1">
        <f>(Table2[[#This Row],[Close Price]]/Table2[[#This Row],[Day Low]])-1</f>
        <v>5.9926541658612553E-3</v>
      </c>
      <c r="AD96" s="1">
        <f>(Table2[[#This Row],[Day High]]/Table2[[#This Row],[Close Price]])-1</f>
        <v>2.229054573405076E-2</v>
      </c>
      <c r="AE96" s="1">
        <f>(Table2[[#This Row],[Close Price]]/Table2[[#This Row],[Current Week Low]])-1</f>
        <v>5.9926541658612553E-3</v>
      </c>
      <c r="AF96" s="1">
        <f>(Table2[[#This Row],[Current Week High]]/Table2[[#This Row],[Close Price]])-1</f>
        <v>2.229054573405076E-2</v>
      </c>
      <c r="AG96" s="1">
        <f>(Table2[[#This Row],[Close Price]]/Table2[[#This Row],[Current Month Low]])-1</f>
        <v>0.1500552486187845</v>
      </c>
      <c r="AH96" s="1">
        <f>(Table2[[#This Row],[Current Month High]]/Table2[[#This Row],[Close Price]])-1</f>
        <v>2.229054573405076E-2</v>
      </c>
      <c r="AI96">
        <v>19.830899308224399</v>
      </c>
      <c r="AJ96">
        <v>62.219451371570997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0.12</v>
      </c>
      <c r="AM96" t="s">
        <v>3167</v>
      </c>
      <c r="AN96">
        <v>1.66</v>
      </c>
      <c r="AO96" t="s">
        <v>3167</v>
      </c>
      <c r="AP96">
        <v>0.16332993108918401</v>
      </c>
      <c r="AQ96">
        <f>(Table2[[#This Row],[Sharpe Ratio]]-AVERAGE(Table2[Sharpe Ratio]))/_xlfn.STDEV.P(Table2[Sharpe Ratio])</f>
        <v>1.2478242257566869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174</v>
      </c>
      <c r="AT96">
        <f>_xlfn.RANK.AVG(Table2[[#This Row],[6M Return vs Nifty Z-Score]],Table2[6M Return vs Nifty Z-Score])</f>
        <v>242</v>
      </c>
      <c r="AU96">
        <f>_xlfn.RANK.AVG(Table2[[#This Row],[Sharpe Ratio Z-Score]],Table2[Sharpe Ratio Z-Score])</f>
        <v>74</v>
      </c>
      <c r="AV96">
        <f>(Table2[[#This Row],[Rank 1Y]]+Table2[[#This Row],[Rank 6M]]+Table2[[#This Row],[Rank Sharpe]])/3</f>
        <v>163.33333333333334</v>
      </c>
    </row>
    <row r="97" spans="1:48" hidden="1" x14ac:dyDescent="0.3">
      <c r="A97" t="s">
        <v>793</v>
      </c>
      <c r="B97" t="s">
        <v>794</v>
      </c>
      <c r="C97" t="s">
        <v>3130</v>
      </c>
      <c r="D97" t="s">
        <v>163</v>
      </c>
      <c r="E97">
        <v>19528.822058624999</v>
      </c>
      <c r="F97">
        <v>816.75</v>
      </c>
      <c r="G97">
        <v>121.51318707554201</v>
      </c>
      <c r="H97">
        <f>(Table2[[#This Row],[1Y Return vs Nifty]]-AVERAGE(Table2[1Y Return vs Nifty]))/_xlfn.STDEV.P(Table2[1Y Return vs Nifty])</f>
        <v>2.1503311084114567</v>
      </c>
      <c r="I97">
        <v>2.8431510281280401</v>
      </c>
      <c r="J97">
        <f>(Table2[[#This Row],[1M Return vs Nifty]]-AVERAGE(Table2[1M Return vs Nifty]))/_xlfn.STDEV.P(Table2[1M Return vs Nifty])</f>
        <v>0.55943835144909793</v>
      </c>
      <c r="K97">
        <v>-6.7906056848141203</v>
      </c>
      <c r="L97">
        <f>(Table2[[#This Row],[6M Return vs Nifty]]-AVERAGE(Table2[6M Return vs Nifty]))/_xlfn.STDEV.P(Table2[6M Return vs Nifty])</f>
        <v>-0.32989545581768159</v>
      </c>
      <c r="M97">
        <v>2.76550160957302</v>
      </c>
      <c r="N97">
        <f>(Table2[[#This Row],[1W Return vs Nifty]]-AVERAGE(Table2[1W Return vs Nifty]))/_xlfn.STDEV.P(Table2[1W Return vs Nifty])</f>
        <v>1.233278038053091</v>
      </c>
      <c r="O97">
        <v>768</v>
      </c>
      <c r="P97">
        <v>783.04099179541004</v>
      </c>
      <c r="Q97">
        <v>724.74976373915797</v>
      </c>
      <c r="R97">
        <v>67.916725485449803</v>
      </c>
      <c r="S97" s="1">
        <f>(Table2[[#This Row],[Close Price]]-Table2[[#This Row],[20D EMA]])/Table2[[#This Row],[20D EMA]]</f>
        <v>6.34765625E-2</v>
      </c>
      <c r="T97" s="1">
        <f>(Table2[[#This Row],[Close Price]]-Table2[[#This Row],[50D EMA]])/Table2[[#This Row],[50D EMA]]</f>
        <v>4.304884234387224E-2</v>
      </c>
      <c r="U97" s="1">
        <f>(Table2[[#This Row],[Close Price]]-Table2[[#This Row],[200D EMA]])/Table2[[#This Row],[200D EMA]]</f>
        <v>0.12694069162049909</v>
      </c>
      <c r="V97">
        <v>0.97832509296755099</v>
      </c>
      <c r="W97">
        <v>790.7</v>
      </c>
      <c r="X97">
        <v>822.3</v>
      </c>
      <c r="Y97">
        <v>790.7</v>
      </c>
      <c r="Z97">
        <v>822.3</v>
      </c>
      <c r="AA97">
        <v>678.05</v>
      </c>
      <c r="AB97">
        <v>822.3</v>
      </c>
      <c r="AC97" s="1">
        <f>(Table2[[#This Row],[Close Price]]/Table2[[#This Row],[Day Low]])-1</f>
        <v>3.2945491336790145E-2</v>
      </c>
      <c r="AD97" s="1">
        <f>(Table2[[#This Row],[Day High]]/Table2[[#This Row],[Close Price]])-1</f>
        <v>6.7952249770431017E-3</v>
      </c>
      <c r="AE97" s="1">
        <f>(Table2[[#This Row],[Close Price]]/Table2[[#This Row],[Current Week Low]])-1</f>
        <v>3.2945491336790145E-2</v>
      </c>
      <c r="AF97" s="1">
        <f>(Table2[[#This Row],[Current Week High]]/Table2[[#This Row],[Close Price]])-1</f>
        <v>6.7952249770431017E-3</v>
      </c>
      <c r="AG97" s="1">
        <f>(Table2[[#This Row],[Close Price]]/Table2[[#This Row],[Current Month Low]])-1</f>
        <v>0.2045571860482267</v>
      </c>
      <c r="AH97" s="1">
        <f>(Table2[[#This Row],[Current Month High]]/Table2[[#This Row],[Close Price]])-1</f>
        <v>6.7952249770431017E-3</v>
      </c>
      <c r="AI97">
        <v>19.987756351392701</v>
      </c>
      <c r="AJ97">
        <v>146.67774086378699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7.0000000000000007E-2</v>
      </c>
      <c r="AM97" t="s">
        <v>3167</v>
      </c>
      <c r="AN97">
        <v>5.18</v>
      </c>
      <c r="AO97" t="s">
        <v>3167</v>
      </c>
      <c r="AP97">
        <v>0.193786804241315</v>
      </c>
      <c r="AQ97">
        <f>(Table2[[#This Row],[Sharpe Ratio]]-AVERAGE(Table2[Sharpe Ratio]))/_xlfn.STDEV.P(Table2[Sharpe Ratio])</f>
        <v>1.5994372170098907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33</v>
      </c>
      <c r="AT97">
        <f>_xlfn.RANK.AVG(Table2[[#This Row],[6M Return vs Nifty Z-Score]],Table2[6M Return vs Nifty Z-Score])</f>
        <v>423</v>
      </c>
      <c r="AU97">
        <f>_xlfn.RANK.AVG(Table2[[#This Row],[Sharpe Ratio Z-Score]],Table2[Sharpe Ratio Z-Score])</f>
        <v>37</v>
      </c>
      <c r="AV97">
        <f>(Table2[[#This Row],[Rank 1Y]]+Table2[[#This Row],[Rank 6M]]+Table2[[#This Row],[Rank Sharpe]])/3</f>
        <v>164.33333333333334</v>
      </c>
    </row>
    <row r="98" spans="1:48" hidden="1" x14ac:dyDescent="0.3">
      <c r="A98" t="s">
        <v>1211</v>
      </c>
      <c r="B98" t="s">
        <v>1212</v>
      </c>
      <c r="C98" t="s">
        <v>3121</v>
      </c>
      <c r="D98" t="s">
        <v>411</v>
      </c>
      <c r="E98">
        <v>9851.1312652319994</v>
      </c>
      <c r="F98">
        <v>107.13</v>
      </c>
      <c r="G98">
        <v>34.486540280340797</v>
      </c>
      <c r="H98">
        <f>(Table2[[#This Row],[1Y Return vs Nifty]]-AVERAGE(Table2[1Y Return vs Nifty]))/_xlfn.STDEV.P(Table2[1Y Return vs Nifty])</f>
        <v>0.42618607596820723</v>
      </c>
      <c r="I98">
        <v>-1.7154494993193901</v>
      </c>
      <c r="J98">
        <f>(Table2[[#This Row],[1M Return vs Nifty]]-AVERAGE(Table2[1M Return vs Nifty]))/_xlfn.STDEV.P(Table2[1M Return vs Nifty])</f>
        <v>0.10817549706520388</v>
      </c>
      <c r="K98">
        <v>28.152477291630401</v>
      </c>
      <c r="L98">
        <f>(Table2[[#This Row],[6M Return vs Nifty]]-AVERAGE(Table2[6M Return vs Nifty]))/_xlfn.STDEV.P(Table2[6M Return vs Nifty])</f>
        <v>0.82241377437299423</v>
      </c>
      <c r="M98">
        <v>-3.4165921082583099</v>
      </c>
      <c r="N98">
        <f>(Table2[[#This Row],[1W Return vs Nifty]]-AVERAGE(Table2[1W Return vs Nifty]))/_xlfn.STDEV.P(Table2[1W Return vs Nifty])</f>
        <v>-5.0372935182392657E-2</v>
      </c>
      <c r="O98">
        <v>108.92</v>
      </c>
      <c r="P98">
        <v>110.699382063887</v>
      </c>
      <c r="Q98">
        <v>91.478305999553498</v>
      </c>
      <c r="R98">
        <v>48.861238090453902</v>
      </c>
      <c r="S98" s="1">
        <f>(Table2[[#This Row],[Close Price]]-Table2[[#This Row],[20D EMA]])/Table2[[#This Row],[20D EMA]]</f>
        <v>-1.6434080058758779E-2</v>
      </c>
      <c r="T98" s="1">
        <f>(Table2[[#This Row],[Close Price]]-Table2[[#This Row],[50D EMA]])/Table2[[#This Row],[50D EMA]]</f>
        <v>-3.2243920402618309E-2</v>
      </c>
      <c r="U98" s="1">
        <f>(Table2[[#This Row],[Close Price]]-Table2[[#This Row],[200D EMA]])/Table2[[#This Row],[200D EMA]]</f>
        <v>0.17109733099477042</v>
      </c>
      <c r="V98">
        <v>0.44292590200088</v>
      </c>
      <c r="W98">
        <v>105.95</v>
      </c>
      <c r="X98">
        <v>112.85</v>
      </c>
      <c r="Y98">
        <v>105.95</v>
      </c>
      <c r="Z98">
        <v>112.85</v>
      </c>
      <c r="AA98">
        <v>100.32</v>
      </c>
      <c r="AB98">
        <v>115.3</v>
      </c>
      <c r="AC98" s="1">
        <f>(Table2[[#This Row],[Close Price]]/Table2[[#This Row],[Day Low]])-1</f>
        <v>1.1137328928739976E-2</v>
      </c>
      <c r="AD98" s="1">
        <f>(Table2[[#This Row],[Day High]]/Table2[[#This Row],[Close Price]])-1</f>
        <v>5.3393073835526828E-2</v>
      </c>
      <c r="AE98" s="1">
        <f>(Table2[[#This Row],[Close Price]]/Table2[[#This Row],[Current Week Low]])-1</f>
        <v>1.1137328928739976E-2</v>
      </c>
      <c r="AF98" s="1">
        <f>(Table2[[#This Row],[Current Week High]]/Table2[[#This Row],[Close Price]])-1</f>
        <v>5.3393073835526828E-2</v>
      </c>
      <c r="AG98" s="1">
        <f>(Table2[[#This Row],[Close Price]]/Table2[[#This Row],[Current Month Low]])-1</f>
        <v>6.7882775119617156E-2</v>
      </c>
      <c r="AH98" s="1">
        <f>(Table2[[#This Row],[Current Month High]]/Table2[[#This Row],[Close Price]])-1</f>
        <v>7.6262484831513211E-2</v>
      </c>
      <c r="AI98">
        <v>35.844301316157903</v>
      </c>
      <c r="AJ98">
        <v>80.323177916175695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-7.0000000000000007E-2</v>
      </c>
      <c r="AM98" t="s">
        <v>3166</v>
      </c>
      <c r="AN98">
        <v>-1.85</v>
      </c>
      <c r="AO98" t="s">
        <v>3166</v>
      </c>
      <c r="AP98">
        <v>0.10585410566976999</v>
      </c>
      <c r="AQ98">
        <f>(Table2[[#This Row],[Sharpe Ratio]]-AVERAGE(Table2[Sharpe Ratio]))/_xlfn.STDEV.P(Table2[Sharpe Ratio])</f>
        <v>0.58428772942882612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186</v>
      </c>
      <c r="AT98">
        <f>_xlfn.RANK.AVG(Table2[[#This Row],[6M Return vs Nifty Z-Score]],Table2[6M Return vs Nifty Z-Score])</f>
        <v>115</v>
      </c>
      <c r="AU98">
        <f>_xlfn.RANK.AVG(Table2[[#This Row],[Sharpe Ratio Z-Score]],Table2[Sharpe Ratio Z-Score])</f>
        <v>199</v>
      </c>
      <c r="AV98">
        <f>(Table2[[#This Row],[Rank 1Y]]+Table2[[#This Row],[Rank 6M]]+Table2[[#This Row],[Rank Sharpe]])/3</f>
        <v>166.66666666666666</v>
      </c>
    </row>
    <row r="99" spans="1:48" hidden="1" x14ac:dyDescent="0.3">
      <c r="A99" t="s">
        <v>121</v>
      </c>
      <c r="B99" t="s">
        <v>122</v>
      </c>
      <c r="C99" t="s">
        <v>3130</v>
      </c>
      <c r="D99" t="s">
        <v>123</v>
      </c>
      <c r="E99">
        <v>213701.38406581499</v>
      </c>
      <c r="F99">
        <v>292.35000000000002</v>
      </c>
      <c r="G99">
        <v>84.534629607743</v>
      </c>
      <c r="H99">
        <f>(Table2[[#This Row],[1Y Return vs Nifty]]-AVERAGE(Table2[1Y Return vs Nifty]))/_xlfn.STDEV.P(Table2[1Y Return vs Nifty])</f>
        <v>1.4177233553509481</v>
      </c>
      <c r="I99">
        <v>3.2548140867917899</v>
      </c>
      <c r="J99">
        <f>(Table2[[#This Row],[1M Return vs Nifty]]-AVERAGE(Table2[1M Return vs Nifty]))/_xlfn.STDEV.P(Table2[1M Return vs Nifty])</f>
        <v>0.60018950869099563</v>
      </c>
      <c r="K99">
        <v>-6.22260076660785</v>
      </c>
      <c r="L99">
        <f>(Table2[[#This Row],[6M Return vs Nifty]]-AVERAGE(Table2[6M Return vs Nifty]))/_xlfn.STDEV.P(Table2[6M Return vs Nifty])</f>
        <v>-0.31116450095362447</v>
      </c>
      <c r="M99">
        <v>-3.9117790505371799</v>
      </c>
      <c r="N99">
        <f>(Table2[[#This Row],[1W Return vs Nifty]]-AVERAGE(Table2[1W Return vs Nifty]))/_xlfn.STDEV.P(Table2[1W Return vs Nifty])</f>
        <v>-0.15319363467394917</v>
      </c>
      <c r="O99">
        <v>284.98</v>
      </c>
      <c r="P99">
        <v>286.22623698032402</v>
      </c>
      <c r="Q99">
        <v>261.65382908749302</v>
      </c>
      <c r="R99">
        <v>60.986048969637103</v>
      </c>
      <c r="S99" s="1">
        <f>(Table2[[#This Row],[Close Price]]-Table2[[#This Row],[20D EMA]])/Table2[[#This Row],[20D EMA]]</f>
        <v>2.5861463962383341E-2</v>
      </c>
      <c r="T99" s="1">
        <f>(Table2[[#This Row],[Close Price]]-Table2[[#This Row],[50D EMA]])/Table2[[#This Row],[50D EMA]]</f>
        <v>2.1394834674422141E-2</v>
      </c>
      <c r="U99" s="1">
        <f>(Table2[[#This Row],[Close Price]]-Table2[[#This Row],[200D EMA]])/Table2[[#This Row],[200D EMA]]</f>
        <v>0.11731596292536071</v>
      </c>
      <c r="V99">
        <v>0.84588728099348498</v>
      </c>
      <c r="W99">
        <v>287.95</v>
      </c>
      <c r="X99">
        <v>299</v>
      </c>
      <c r="Y99">
        <v>287.95</v>
      </c>
      <c r="Z99">
        <v>299</v>
      </c>
      <c r="AA99">
        <v>270.25</v>
      </c>
      <c r="AB99">
        <v>304.5</v>
      </c>
      <c r="AC99" s="1">
        <f>(Table2[[#This Row],[Close Price]]/Table2[[#This Row],[Day Low]])-1</f>
        <v>1.5280430630317809E-2</v>
      </c>
      <c r="AD99" s="1">
        <f>(Table2[[#This Row],[Day High]]/Table2[[#This Row],[Close Price]])-1</f>
        <v>2.2746707713357184E-2</v>
      </c>
      <c r="AE99" s="1">
        <f>(Table2[[#This Row],[Close Price]]/Table2[[#This Row],[Current Week Low]])-1</f>
        <v>1.5280430630317809E-2</v>
      </c>
      <c r="AF99" s="1">
        <f>(Table2[[#This Row],[Current Week High]]/Table2[[#This Row],[Close Price]])-1</f>
        <v>2.2746707713357184E-2</v>
      </c>
      <c r="AG99" s="1">
        <f>(Table2[[#This Row],[Close Price]]/Table2[[#This Row],[Current Month Low]])-1</f>
        <v>8.1776133209990887E-2</v>
      </c>
      <c r="AH99" s="1">
        <f>(Table2[[#This Row],[Current Month High]]/Table2[[#This Row],[Close Price]])-1</f>
        <v>4.1559774243201453E-2</v>
      </c>
      <c r="AI99">
        <v>16.469984607491</v>
      </c>
      <c r="AJ99">
        <v>108.226495726495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0.05</v>
      </c>
      <c r="AM99" t="s">
        <v>3167</v>
      </c>
      <c r="AN99">
        <v>2.1</v>
      </c>
      <c r="AO99" t="s">
        <v>3167</v>
      </c>
      <c r="AP99">
        <v>0.205927522834045</v>
      </c>
      <c r="AQ99">
        <f>(Table2[[#This Row],[Sharpe Ratio]]-AVERAGE(Table2[Sharpe Ratio]))/_xlfn.STDEV.P(Table2[Sharpe Ratio])</f>
        <v>1.7395971854685865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62</v>
      </c>
      <c r="AT99">
        <f>_xlfn.RANK.AVG(Table2[[#This Row],[6M Return vs Nifty Z-Score]],Table2[6M Return vs Nifty Z-Score])</f>
        <v>414</v>
      </c>
      <c r="AU99">
        <f>_xlfn.RANK.AVG(Table2[[#This Row],[Sharpe Ratio Z-Score]],Table2[Sharpe Ratio Z-Score])</f>
        <v>25</v>
      </c>
      <c r="AV99">
        <f>(Table2[[#This Row],[Rank 1Y]]+Table2[[#This Row],[Rank 6M]]+Table2[[#This Row],[Rank Sharpe]])/3</f>
        <v>167</v>
      </c>
    </row>
    <row r="100" spans="1:48" hidden="1" x14ac:dyDescent="0.3">
      <c r="A100" t="s">
        <v>853</v>
      </c>
      <c r="B100" t="s">
        <v>854</v>
      </c>
      <c r="C100" t="s">
        <v>3126</v>
      </c>
      <c r="D100" t="s">
        <v>803</v>
      </c>
      <c r="E100">
        <v>17586.5128720049</v>
      </c>
      <c r="F100">
        <v>972.95</v>
      </c>
      <c r="G100">
        <v>4.3041217590823404</v>
      </c>
      <c r="H100">
        <f>(Table2[[#This Row],[1Y Return vs Nifty]]-AVERAGE(Table2[1Y Return vs Nifty]))/_xlfn.STDEV.P(Table2[1Y Return vs Nifty])</f>
        <v>-0.17177867249571271</v>
      </c>
      <c r="I100">
        <v>1.0061304058691101</v>
      </c>
      <c r="J100">
        <f>(Table2[[#This Row],[1M Return vs Nifty]]-AVERAGE(Table2[1M Return vs Nifty]))/_xlfn.STDEV.P(Table2[1M Return vs Nifty])</f>
        <v>0.37758886396465158</v>
      </c>
      <c r="K100">
        <v>33.851762127335398</v>
      </c>
      <c r="L100">
        <f>(Table2[[#This Row],[6M Return vs Nifty]]-AVERAGE(Table2[6M Return vs Nifty]))/_xlfn.STDEV.P(Table2[6M Return vs Nifty])</f>
        <v>1.0103576523100304</v>
      </c>
      <c r="M100">
        <v>-0.52901463127955595</v>
      </c>
      <c r="N100">
        <f>(Table2[[#This Row],[1W Return vs Nifty]]-AVERAGE(Table2[1W Return vs Nifty]))/_xlfn.STDEV.P(Table2[1W Return vs Nifty])</f>
        <v>0.54920413494926568</v>
      </c>
      <c r="O100">
        <v>950.53</v>
      </c>
      <c r="P100">
        <v>951.605545044005</v>
      </c>
      <c r="Q100">
        <v>855.12586133739205</v>
      </c>
      <c r="R100">
        <v>65.162673988421403</v>
      </c>
      <c r="S100" s="1">
        <f>(Table2[[#This Row],[Close Price]]-Table2[[#This Row],[20D EMA]])/Table2[[#This Row],[20D EMA]]</f>
        <v>2.3586841025533201E-2</v>
      </c>
      <c r="T100" s="1">
        <f>(Table2[[#This Row],[Close Price]]-Table2[[#This Row],[50D EMA]])/Table2[[#This Row],[50D EMA]]</f>
        <v>2.2429939660563891E-2</v>
      </c>
      <c r="U100" s="1">
        <f>(Table2[[#This Row],[Close Price]]-Table2[[#This Row],[200D EMA]])/Table2[[#This Row],[200D EMA]]</f>
        <v>0.13778572721252338</v>
      </c>
      <c r="V100">
        <v>0.49776688544360298</v>
      </c>
      <c r="W100">
        <v>963.5</v>
      </c>
      <c r="X100">
        <v>977.95</v>
      </c>
      <c r="Y100">
        <v>963.5</v>
      </c>
      <c r="Z100">
        <v>977.95</v>
      </c>
      <c r="AA100">
        <v>904.75</v>
      </c>
      <c r="AB100">
        <v>983.7</v>
      </c>
      <c r="AC100" s="1">
        <f>(Table2[[#This Row],[Close Price]]/Table2[[#This Row],[Day Low]])-1</f>
        <v>9.8079916969382452E-3</v>
      </c>
      <c r="AD100" s="1">
        <f>(Table2[[#This Row],[Day High]]/Table2[[#This Row],[Close Price]])-1</f>
        <v>5.1390102266304361E-3</v>
      </c>
      <c r="AE100" s="1">
        <f>(Table2[[#This Row],[Close Price]]/Table2[[#This Row],[Current Week Low]])-1</f>
        <v>9.8079916969382452E-3</v>
      </c>
      <c r="AF100" s="1">
        <f>(Table2[[#This Row],[Current Week High]]/Table2[[#This Row],[Close Price]])-1</f>
        <v>5.1390102266304361E-3</v>
      </c>
      <c r="AG100" s="1">
        <f>(Table2[[#This Row],[Close Price]]/Table2[[#This Row],[Current Month Low]])-1</f>
        <v>7.5379939209726521E-2</v>
      </c>
      <c r="AH100" s="1">
        <f>(Table2[[#This Row],[Current Month High]]/Table2[[#This Row],[Close Price]])-1</f>
        <v>1.1048871987255238E-2</v>
      </c>
      <c r="AI100">
        <v>9.3632766329204902</v>
      </c>
      <c r="AJ100">
        <v>61.606178888796599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7.0000000000000007E-2</v>
      </c>
      <c r="AM100" t="s">
        <v>3167</v>
      </c>
      <c r="AN100">
        <v>5.79</v>
      </c>
      <c r="AO100" t="s">
        <v>3167</v>
      </c>
      <c r="AP100">
        <v>0.192054047214753</v>
      </c>
      <c r="AQ100">
        <f>(Table2[[#This Row],[Sharpe Ratio]]-AVERAGE(Table2[Sharpe Ratio]))/_xlfn.STDEV.P(Table2[Sharpe Ratio])</f>
        <v>1.5794331976156069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365</v>
      </c>
      <c r="AT100">
        <f>_xlfn.RANK.AVG(Table2[[#This Row],[6M Return vs Nifty Z-Score]],Table2[6M Return vs Nifty Z-Score])</f>
        <v>98</v>
      </c>
      <c r="AU100">
        <f>_xlfn.RANK.AVG(Table2[[#This Row],[Sharpe Ratio Z-Score]],Table2[Sharpe Ratio Z-Score])</f>
        <v>38</v>
      </c>
      <c r="AV100">
        <f>(Table2[[#This Row],[Rank 1Y]]+Table2[[#This Row],[Rank 6M]]+Table2[[#This Row],[Rank Sharpe]])/3</f>
        <v>167</v>
      </c>
    </row>
    <row r="101" spans="1:48" x14ac:dyDescent="0.3">
      <c r="A101" t="s">
        <v>606</v>
      </c>
      <c r="B101" t="s">
        <v>607</v>
      </c>
      <c r="C101" t="s">
        <v>3123</v>
      </c>
      <c r="D101" t="s">
        <v>227</v>
      </c>
      <c r="E101">
        <v>31329.073670779999</v>
      </c>
      <c r="F101">
        <v>2341.6999999999998</v>
      </c>
      <c r="G101">
        <v>35.884121635467601</v>
      </c>
      <c r="H101">
        <f>(Table2[[#This Row],[1Y Return vs Nifty]]-AVERAGE(Table2[1Y Return vs Nifty]))/_xlfn.STDEV.P(Table2[1Y Return vs Nifty])</f>
        <v>0.45387452588111432</v>
      </c>
      <c r="I101">
        <v>-3.3477336877897401</v>
      </c>
      <c r="J101">
        <f>(Table2[[#This Row],[1M Return vs Nifty]]-AVERAGE(Table2[1M Return vs Nifty]))/_xlfn.STDEV.P(Table2[1M Return vs Nifty])</f>
        <v>-5.3406816984866753E-2</v>
      </c>
      <c r="K101">
        <v>37.8146438795062</v>
      </c>
      <c r="L101">
        <f>(Table2[[#This Row],[6M Return vs Nifty]]-AVERAGE(Table2[6M Return vs Nifty]))/_xlfn.STDEV.P(Table2[6M Return vs Nifty])</f>
        <v>1.1410406039047398</v>
      </c>
      <c r="M101">
        <v>-2.16211719036114</v>
      </c>
      <c r="N101">
        <f>(Table2[[#This Row],[1W Return vs Nifty]]-AVERAGE(Table2[1W Return vs Nifty]))/_xlfn.STDEV.P(Table2[1W Return vs Nifty])</f>
        <v>0.21010644652182053</v>
      </c>
      <c r="O101">
        <v>2288.61</v>
      </c>
      <c r="P101">
        <v>2194.7688663088502</v>
      </c>
      <c r="Q101">
        <v>1878.8163934222</v>
      </c>
      <c r="R101">
        <v>59.378218939188997</v>
      </c>
      <c r="S101" s="1">
        <f>(Table2[[#This Row],[Close Price]]-Table2[[#This Row],[20D EMA]])/Table2[[#This Row],[20D EMA]]</f>
        <v>2.3197486684056998E-2</v>
      </c>
      <c r="T101" s="1">
        <f>(Table2[[#This Row],[Close Price]]-Table2[[#This Row],[50D EMA]])/Table2[[#This Row],[50D EMA]]</f>
        <v>6.694606249734969E-2</v>
      </c>
      <c r="U101" s="1">
        <f>(Table2[[#This Row],[Close Price]]-Table2[[#This Row],[200D EMA]])/Table2[[#This Row],[200D EMA]]</f>
        <v>0.24636979334349596</v>
      </c>
      <c r="V101">
        <v>0.431275267552305</v>
      </c>
      <c r="W101">
        <v>2280</v>
      </c>
      <c r="X101">
        <v>2418.9499999999998</v>
      </c>
      <c r="Y101">
        <v>2280</v>
      </c>
      <c r="Z101">
        <v>2418.9499999999998</v>
      </c>
      <c r="AA101">
        <v>2186.1</v>
      </c>
      <c r="AB101">
        <v>2449.1999999999998</v>
      </c>
      <c r="AC101" s="1">
        <f>(Table2[[#This Row],[Close Price]]/Table2[[#This Row],[Day Low]])-1</f>
        <v>2.7061403508771953E-2</v>
      </c>
      <c r="AD101" s="1">
        <f>(Table2[[#This Row],[Day High]]/Table2[[#This Row],[Close Price]])-1</f>
        <v>3.298885425118514E-2</v>
      </c>
      <c r="AE101" s="1">
        <f>(Table2[[#This Row],[Close Price]]/Table2[[#This Row],[Current Week Low]])-1</f>
        <v>2.7061403508771953E-2</v>
      </c>
      <c r="AF101" s="1">
        <f>(Table2[[#This Row],[Current Week High]]/Table2[[#This Row],[Close Price]])-1</f>
        <v>3.298885425118514E-2</v>
      </c>
      <c r="AG101" s="1">
        <f>(Table2[[#This Row],[Close Price]]/Table2[[#This Row],[Current Month Low]])-1</f>
        <v>7.1176981839806031E-2</v>
      </c>
      <c r="AH101" s="1">
        <f>(Table2[[#This Row],[Current Month High]]/Table2[[#This Row],[Close Price]])-1</f>
        <v>4.5906819831746271E-2</v>
      </c>
      <c r="AI101">
        <v>7.7849425630951803</v>
      </c>
      <c r="AJ101">
        <v>64.612843133808994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0.24</v>
      </c>
      <c r="AM101" t="s">
        <v>3167</v>
      </c>
      <c r="AN101">
        <v>-2.17</v>
      </c>
      <c r="AO101" t="s">
        <v>3166</v>
      </c>
      <c r="AP101">
        <v>9.1676666388173997E-2</v>
      </c>
      <c r="AQ101">
        <f>(Table2[[#This Row],[Sharpe Ratio]]-AVERAGE(Table2[Sharpe Ratio]))/_xlfn.STDEV.P(Table2[Sharpe Ratio])</f>
        <v>0.42061459695679315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2.1722293562796011</v>
      </c>
      <c r="AS101">
        <f>_xlfn.RANK.AVG(Table2[[#This Row],[1Y Return vs Nifty Z-Score]],Table2[1Y Return vs Nifty Z-Score])</f>
        <v>181</v>
      </c>
      <c r="AT101">
        <f>_xlfn.RANK.AVG(Table2[[#This Row],[6M Return vs Nifty Z-Score]],Table2[6M Return vs Nifty Z-Score])</f>
        <v>84</v>
      </c>
      <c r="AU101">
        <f>_xlfn.RANK.AVG(Table2[[#This Row],[Sharpe Ratio Z-Score]],Table2[Sharpe Ratio Z-Score])</f>
        <v>239</v>
      </c>
      <c r="AV101">
        <f>(Table2[[#This Row],[Rank 1Y]]+Table2[[#This Row],[Rank 6M]]+Table2[[#This Row],[Rank Sharpe]])/3</f>
        <v>168</v>
      </c>
    </row>
    <row r="102" spans="1:48" hidden="1" x14ac:dyDescent="0.3">
      <c r="A102" t="s">
        <v>941</v>
      </c>
      <c r="B102" t="s">
        <v>942</v>
      </c>
      <c r="C102" t="s">
        <v>3126</v>
      </c>
      <c r="D102" t="s">
        <v>546</v>
      </c>
      <c r="E102">
        <v>15578.3559652</v>
      </c>
      <c r="F102">
        <v>562</v>
      </c>
      <c r="G102">
        <v>40.226634854634703</v>
      </c>
      <c r="H102">
        <f>(Table2[[#This Row],[1Y Return vs Nifty]]-AVERAGE(Table2[1Y Return vs Nifty]))/_xlfn.STDEV.P(Table2[1Y Return vs Nifty])</f>
        <v>0.53990705581146381</v>
      </c>
      <c r="I102">
        <v>2.73044347087338</v>
      </c>
      <c r="J102">
        <f>(Table2[[#This Row],[1M Return vs Nifty]]-AVERAGE(Table2[1M Return vs Nifty]))/_xlfn.STDEV.P(Table2[1M Return vs Nifty])</f>
        <v>0.5482812575797974</v>
      </c>
      <c r="K102">
        <v>0.80917069826564902</v>
      </c>
      <c r="L102">
        <f>(Table2[[#This Row],[6M Return vs Nifty]]-AVERAGE(Table2[6M Return vs Nifty]))/_xlfn.STDEV.P(Table2[6M Return vs Nifty])</f>
        <v>-7.9279547670386613E-2</v>
      </c>
      <c r="M102">
        <v>-0.91008418390337298</v>
      </c>
      <c r="N102">
        <f>(Table2[[#This Row],[1W Return vs Nifty]]-AVERAGE(Table2[1W Return vs Nifty]))/_xlfn.STDEV.P(Table2[1W Return vs Nifty])</f>
        <v>0.47007878932646108</v>
      </c>
      <c r="O102">
        <v>556.41</v>
      </c>
      <c r="P102">
        <v>574.15142215307901</v>
      </c>
      <c r="Q102">
        <v>530.84950520291795</v>
      </c>
      <c r="R102">
        <v>55.558466113782103</v>
      </c>
      <c r="S102" s="1">
        <f>(Table2[[#This Row],[Close Price]]-Table2[[#This Row],[20D EMA]])/Table2[[#This Row],[20D EMA]]</f>
        <v>1.0046548408547712E-2</v>
      </c>
      <c r="T102" s="1">
        <f>(Table2[[#This Row],[Close Price]]-Table2[[#This Row],[50D EMA]])/Table2[[#This Row],[50D EMA]]</f>
        <v>-2.1164141869597641E-2</v>
      </c>
      <c r="U102" s="1">
        <f>(Table2[[#This Row],[Close Price]]-Table2[[#This Row],[200D EMA]])/Table2[[#This Row],[200D EMA]]</f>
        <v>5.8680463091276176E-2</v>
      </c>
      <c r="V102">
        <v>0.97058398219814102</v>
      </c>
      <c r="W102">
        <v>560.95000000000005</v>
      </c>
      <c r="X102">
        <v>575.6</v>
      </c>
      <c r="Y102">
        <v>560.95000000000005</v>
      </c>
      <c r="Z102">
        <v>575.6</v>
      </c>
      <c r="AA102">
        <v>514.04999999999995</v>
      </c>
      <c r="AB102">
        <v>589.95000000000005</v>
      </c>
      <c r="AC102" s="1">
        <f>(Table2[[#This Row],[Close Price]]/Table2[[#This Row],[Day Low]])-1</f>
        <v>1.8718245832960445E-3</v>
      </c>
      <c r="AD102" s="1">
        <f>(Table2[[#This Row],[Day High]]/Table2[[#This Row],[Close Price]])-1</f>
        <v>2.4199288256227858E-2</v>
      </c>
      <c r="AE102" s="1">
        <f>(Table2[[#This Row],[Close Price]]/Table2[[#This Row],[Current Week Low]])-1</f>
        <v>1.8718245832960445E-3</v>
      </c>
      <c r="AF102" s="1">
        <f>(Table2[[#This Row],[Current Week High]]/Table2[[#This Row],[Close Price]])-1</f>
        <v>2.4199288256227858E-2</v>
      </c>
      <c r="AG102" s="1">
        <f>(Table2[[#This Row],[Close Price]]/Table2[[#This Row],[Current Month Low]])-1</f>
        <v>9.3278863923742961E-2</v>
      </c>
      <c r="AH102" s="1">
        <f>(Table2[[#This Row],[Current Month High]]/Table2[[#This Row],[Close Price]])-1</f>
        <v>4.9733096085409434E-2</v>
      </c>
      <c r="AI102">
        <v>28.825622775800699</v>
      </c>
      <c r="AJ102">
        <v>70.251438957891494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-0.02</v>
      </c>
      <c r="AM102" t="s">
        <v>3166</v>
      </c>
      <c r="AN102">
        <v>0.53</v>
      </c>
      <c r="AO102" t="s">
        <v>3167</v>
      </c>
      <c r="AP102">
        <v>0.20811926090851501</v>
      </c>
      <c r="AQ102">
        <f>(Table2[[#This Row],[Sharpe Ratio]]-AVERAGE(Table2[Sharpe Ratio]))/_xlfn.STDEV.P(Table2[Sharpe Ratio])</f>
        <v>1.7648999661105325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157</v>
      </c>
      <c r="AT102">
        <f>_xlfn.RANK.AVG(Table2[[#This Row],[6M Return vs Nifty Z-Score]],Table2[6M Return vs Nifty Z-Score])</f>
        <v>327</v>
      </c>
      <c r="AU102">
        <f>_xlfn.RANK.AVG(Table2[[#This Row],[Sharpe Ratio Z-Score]],Table2[Sharpe Ratio Z-Score])</f>
        <v>21</v>
      </c>
      <c r="AV102">
        <f>(Table2[[#This Row],[Rank 1Y]]+Table2[[#This Row],[Rank 6M]]+Table2[[#This Row],[Rank Sharpe]])/3</f>
        <v>168.33333333333334</v>
      </c>
    </row>
    <row r="103" spans="1:48" hidden="1" x14ac:dyDescent="0.3">
      <c r="A103" t="s">
        <v>49</v>
      </c>
      <c r="B103" t="s">
        <v>50</v>
      </c>
      <c r="C103" t="s">
        <v>3125</v>
      </c>
      <c r="D103" t="s">
        <v>51</v>
      </c>
      <c r="E103">
        <v>431616.3677533</v>
      </c>
      <c r="F103">
        <v>1795.3</v>
      </c>
      <c r="G103">
        <v>28.329007464332499</v>
      </c>
      <c r="H103">
        <f>(Table2[[#This Row],[1Y Return vs Nifty]]-AVERAGE(Table2[1Y Return vs Nifty]))/_xlfn.STDEV.P(Table2[1Y Return vs Nifty])</f>
        <v>0.30419493868113423</v>
      </c>
      <c r="I103">
        <v>-3.4352316995968</v>
      </c>
      <c r="J103">
        <f>(Table2[[#This Row],[1M Return vs Nifty]]-AVERAGE(Table2[1M Return vs Nifty]))/_xlfn.STDEV.P(Table2[1M Return vs Nifty])</f>
        <v>-6.2068379304976148E-2</v>
      </c>
      <c r="K103">
        <v>16.948899657414302</v>
      </c>
      <c r="L103">
        <f>(Table2[[#This Row],[6M Return vs Nifty]]-AVERAGE(Table2[6M Return vs Nifty]))/_xlfn.STDEV.P(Table2[6M Return vs Nifty])</f>
        <v>0.45295622170748451</v>
      </c>
      <c r="M103">
        <v>-3.4112305117080099</v>
      </c>
      <c r="N103">
        <f>(Table2[[#This Row],[1W Return vs Nifty]]-AVERAGE(Table2[1W Return vs Nifty]))/_xlfn.STDEV.P(Table2[1W Return vs Nifty])</f>
        <v>-4.9259652378213017E-2</v>
      </c>
      <c r="O103">
        <v>1809.57</v>
      </c>
      <c r="P103">
        <v>1821.8684731895701</v>
      </c>
      <c r="Q103">
        <v>1649.4666560096</v>
      </c>
      <c r="R103">
        <v>50.043502933001598</v>
      </c>
      <c r="S103" s="1">
        <f>(Table2[[#This Row],[Close Price]]-Table2[[#This Row],[20D EMA]])/Table2[[#This Row],[20D EMA]]</f>
        <v>-7.8858513348474962E-3</v>
      </c>
      <c r="T103" s="1">
        <f>(Table2[[#This Row],[Close Price]]-Table2[[#This Row],[50D EMA]])/Table2[[#This Row],[50D EMA]]</f>
        <v>-1.4583090700865099E-2</v>
      </c>
      <c r="U103" s="1">
        <f>(Table2[[#This Row],[Close Price]]-Table2[[#This Row],[200D EMA]])/Table2[[#This Row],[200D EMA]]</f>
        <v>8.8412423166650059E-2</v>
      </c>
      <c r="V103">
        <v>0.90775859058070796</v>
      </c>
      <c r="W103">
        <v>1784.15</v>
      </c>
      <c r="X103">
        <v>1830</v>
      </c>
      <c r="Y103">
        <v>1784.15</v>
      </c>
      <c r="Z103">
        <v>1830</v>
      </c>
      <c r="AA103">
        <v>1730</v>
      </c>
      <c r="AB103">
        <v>1864.95</v>
      </c>
      <c r="AC103" s="1">
        <f>(Table2[[#This Row],[Close Price]]/Table2[[#This Row],[Day Low]])-1</f>
        <v>6.2494745396965978E-3</v>
      </c>
      <c r="AD103" s="1">
        <f>(Table2[[#This Row],[Day High]]/Table2[[#This Row],[Close Price]])-1</f>
        <v>1.9328245975603009E-2</v>
      </c>
      <c r="AE103" s="1">
        <f>(Table2[[#This Row],[Close Price]]/Table2[[#This Row],[Current Week Low]])-1</f>
        <v>6.2494745396965978E-3</v>
      </c>
      <c r="AF103" s="1">
        <f>(Table2[[#This Row],[Current Week High]]/Table2[[#This Row],[Close Price]])-1</f>
        <v>1.9328245975603009E-2</v>
      </c>
      <c r="AG103" s="1">
        <f>(Table2[[#This Row],[Close Price]]/Table2[[#This Row],[Current Month Low]])-1</f>
        <v>3.7745664739884388E-2</v>
      </c>
      <c r="AH103" s="1">
        <f>(Table2[[#This Row],[Current Month High]]/Table2[[#This Row],[Close Price]])-1</f>
        <v>3.8795744443825608E-2</v>
      </c>
      <c r="AI103">
        <v>9.1934495627471602</v>
      </c>
      <c r="AJ103">
        <v>51.566061629379398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0.03</v>
      </c>
      <c r="AM103" t="s">
        <v>3167</v>
      </c>
      <c r="AN103">
        <v>-0.26</v>
      </c>
      <c r="AO103" t="s">
        <v>3166</v>
      </c>
      <c r="AP103">
        <v>0.14711551697012901</v>
      </c>
      <c r="AQ103">
        <f>(Table2[[#This Row],[Sharpe Ratio]]-AVERAGE(Table2[Sharpe Ratio]))/_xlfn.STDEV.P(Table2[Sharpe Ratio])</f>
        <v>1.0606349952226848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218</v>
      </c>
      <c r="AT103">
        <f>_xlfn.RANK.AVG(Table2[[#This Row],[6M Return vs Nifty Z-Score]],Table2[6M Return vs Nifty Z-Score])</f>
        <v>181</v>
      </c>
      <c r="AU103">
        <f>_xlfn.RANK.AVG(Table2[[#This Row],[Sharpe Ratio Z-Score]],Table2[Sharpe Ratio Z-Score])</f>
        <v>108</v>
      </c>
      <c r="AV103">
        <f>(Table2[[#This Row],[Rank 1Y]]+Table2[[#This Row],[Rank 6M]]+Table2[[#This Row],[Rank Sharpe]])/3</f>
        <v>169</v>
      </c>
    </row>
    <row r="104" spans="1:48" hidden="1" x14ac:dyDescent="0.3">
      <c r="A104" t="s">
        <v>338</v>
      </c>
      <c r="B104" t="s">
        <v>339</v>
      </c>
      <c r="C104" t="s">
        <v>3134</v>
      </c>
      <c r="D104" t="s">
        <v>131</v>
      </c>
      <c r="E104">
        <v>74514.176484840005</v>
      </c>
      <c r="F104">
        <v>1729.95</v>
      </c>
      <c r="G104">
        <v>58.459127233938098</v>
      </c>
      <c r="H104">
        <f>(Table2[[#This Row],[1Y Return vs Nifty]]-AVERAGE(Table2[1Y Return vs Nifty]))/_xlfn.STDEV.P(Table2[1Y Return vs Nifty])</f>
        <v>0.90112356043920228</v>
      </c>
      <c r="I104">
        <v>-4.0986987630405203</v>
      </c>
      <c r="J104">
        <f>(Table2[[#This Row],[1M Return vs Nifty]]-AVERAGE(Table2[1M Return vs Nifty]))/_xlfn.STDEV.P(Table2[1M Return vs Nifty])</f>
        <v>-0.12774600098659344</v>
      </c>
      <c r="K104">
        <v>1.8408880805077601</v>
      </c>
      <c r="L104">
        <f>(Table2[[#This Row],[6M Return vs Nifty]]-AVERAGE(Table2[6M Return vs Nifty]))/_xlfn.STDEV.P(Table2[6M Return vs Nifty])</f>
        <v>-4.5256863887528448E-2</v>
      </c>
      <c r="M104">
        <v>0.97547439567266703</v>
      </c>
      <c r="N104">
        <f>(Table2[[#This Row],[1W Return vs Nifty]]-AVERAGE(Table2[1W Return vs Nifty]))/_xlfn.STDEV.P(Table2[1W Return vs Nifty])</f>
        <v>0.86159648806079403</v>
      </c>
      <c r="O104">
        <v>1640.94</v>
      </c>
      <c r="P104">
        <v>1698.1537625815599</v>
      </c>
      <c r="Q104">
        <v>1561.46822204664</v>
      </c>
      <c r="R104">
        <v>67.504280719928303</v>
      </c>
      <c r="S104" s="1">
        <f>(Table2[[#This Row],[Close Price]]-Table2[[#This Row],[20D EMA]])/Table2[[#This Row],[20D EMA]]</f>
        <v>5.4243299572196417E-2</v>
      </c>
      <c r="T104" s="1">
        <f>(Table2[[#This Row],[Close Price]]-Table2[[#This Row],[50D EMA]])/Table2[[#This Row],[50D EMA]]</f>
        <v>1.8724003749874204E-2</v>
      </c>
      <c r="U104" s="1">
        <f>(Table2[[#This Row],[Close Price]]-Table2[[#This Row],[200D EMA]])/Table2[[#This Row],[200D EMA]]</f>
        <v>0.10789958807648896</v>
      </c>
      <c r="V104">
        <v>0.538554238988319</v>
      </c>
      <c r="W104">
        <v>1645</v>
      </c>
      <c r="X104">
        <v>1749.95</v>
      </c>
      <c r="Y104">
        <v>1645</v>
      </c>
      <c r="Z104">
        <v>1749.95</v>
      </c>
      <c r="AA104">
        <v>1505.95</v>
      </c>
      <c r="AB104">
        <v>1749.95</v>
      </c>
      <c r="AC104" s="1">
        <f>(Table2[[#This Row],[Close Price]]/Table2[[#This Row],[Day Low]])-1</f>
        <v>5.1641337386018282E-2</v>
      </c>
      <c r="AD104" s="1">
        <f>(Table2[[#This Row],[Day High]]/Table2[[#This Row],[Close Price]])-1</f>
        <v>1.156102777536927E-2</v>
      </c>
      <c r="AE104" s="1">
        <f>(Table2[[#This Row],[Close Price]]/Table2[[#This Row],[Current Week Low]])-1</f>
        <v>5.1641337386018282E-2</v>
      </c>
      <c r="AF104" s="1">
        <f>(Table2[[#This Row],[Current Week High]]/Table2[[#This Row],[Close Price]])-1</f>
        <v>1.156102777536927E-2</v>
      </c>
      <c r="AG104" s="1">
        <f>(Table2[[#This Row],[Close Price]]/Table2[[#This Row],[Current Month Low]])-1</f>
        <v>0.14874331817125408</v>
      </c>
      <c r="AH104" s="1">
        <f>(Table2[[#This Row],[Current Month High]]/Table2[[#This Row],[Close Price]])-1</f>
        <v>1.156102777536927E-2</v>
      </c>
      <c r="AI104">
        <v>19.934102141680398</v>
      </c>
      <c r="AJ104">
        <v>85.896196002578904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-0.05</v>
      </c>
      <c r="AM104" t="s">
        <v>3166</v>
      </c>
      <c r="AN104">
        <v>8.14</v>
      </c>
      <c r="AO104" t="s">
        <v>3167</v>
      </c>
      <c r="AP104">
        <v>0.156414754655234</v>
      </c>
      <c r="AQ104">
        <f>(Table2[[#This Row],[Sharpe Ratio]]-AVERAGE(Table2[Sharpe Ratio]))/_xlfn.STDEV.P(Table2[Sharpe Ratio])</f>
        <v>1.1679911496940281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110</v>
      </c>
      <c r="AT104">
        <f>_xlfn.RANK.AVG(Table2[[#This Row],[6M Return vs Nifty Z-Score]],Table2[6M Return vs Nifty Z-Score])</f>
        <v>316</v>
      </c>
      <c r="AU104">
        <f>_xlfn.RANK.AVG(Table2[[#This Row],[Sharpe Ratio Z-Score]],Table2[Sharpe Ratio Z-Score])</f>
        <v>89</v>
      </c>
      <c r="AV104">
        <f>(Table2[[#This Row],[Rank 1Y]]+Table2[[#This Row],[Rank 6M]]+Table2[[#This Row],[Rank Sharpe]])/3</f>
        <v>171.66666666666666</v>
      </c>
    </row>
    <row r="105" spans="1:48" x14ac:dyDescent="0.3">
      <c r="A105" t="s">
        <v>571</v>
      </c>
      <c r="B105" t="s">
        <v>572</v>
      </c>
      <c r="C105" t="s">
        <v>3123</v>
      </c>
      <c r="D105" t="s">
        <v>195</v>
      </c>
      <c r="E105">
        <v>34029.230891355</v>
      </c>
      <c r="F105">
        <v>10443.15</v>
      </c>
      <c r="G105">
        <v>42.074050407717003</v>
      </c>
      <c r="H105">
        <f>(Table2[[#This Row],[1Y Return vs Nifty]]-AVERAGE(Table2[1Y Return vs Nifty]))/_xlfn.STDEV.P(Table2[1Y Return vs Nifty])</f>
        <v>0.57650748184190681</v>
      </c>
      <c r="I105">
        <v>11.351821625111199</v>
      </c>
      <c r="J105">
        <f>(Table2[[#This Row],[1M Return vs Nifty]]-AVERAGE(Table2[1M Return vs Nifty]))/_xlfn.STDEV.P(Table2[1M Return vs Nifty])</f>
        <v>1.4017246973327386</v>
      </c>
      <c r="K105">
        <v>40.834158741912802</v>
      </c>
      <c r="L105">
        <f>(Table2[[#This Row],[6M Return vs Nifty]]-AVERAGE(Table2[6M Return vs Nifty]))/_xlfn.STDEV.P(Table2[6M Return vs Nifty])</f>
        <v>1.2406143836137187</v>
      </c>
      <c r="M105">
        <v>-4.4526303957810498</v>
      </c>
      <c r="N105">
        <f>(Table2[[#This Row],[1W Return vs Nifty]]-AVERAGE(Table2[1W Return vs Nifty]))/_xlfn.STDEV.P(Table2[1W Return vs Nifty])</f>
        <v>-0.2654960984323862</v>
      </c>
      <c r="O105">
        <v>9519.4699999999993</v>
      </c>
      <c r="P105">
        <v>9164.7450006958097</v>
      </c>
      <c r="Q105">
        <v>7951.6311917893599</v>
      </c>
      <c r="R105">
        <v>72.165001091828699</v>
      </c>
      <c r="S105" s="1">
        <f>(Table2[[#This Row],[Close Price]]-Table2[[#This Row],[20D EMA]])/Table2[[#This Row],[20D EMA]]</f>
        <v>9.7030611998357094E-2</v>
      </c>
      <c r="T105" s="1">
        <f>(Table2[[#This Row],[Close Price]]-Table2[[#This Row],[50D EMA]])/Table2[[#This Row],[50D EMA]]</f>
        <v>0.13949160606292157</v>
      </c>
      <c r="U105" s="1">
        <f>(Table2[[#This Row],[Close Price]]-Table2[[#This Row],[200D EMA]])/Table2[[#This Row],[200D EMA]]</f>
        <v>0.3133343018704533</v>
      </c>
      <c r="V105">
        <v>0.80772571161753204</v>
      </c>
      <c r="W105">
        <v>9408.15</v>
      </c>
      <c r="X105">
        <v>10699</v>
      </c>
      <c r="Y105">
        <v>9408.15</v>
      </c>
      <c r="Z105">
        <v>10699</v>
      </c>
      <c r="AA105">
        <v>9110</v>
      </c>
      <c r="AB105">
        <v>10699</v>
      </c>
      <c r="AC105" s="1">
        <f>(Table2[[#This Row],[Close Price]]/Table2[[#This Row],[Day Low]])-1</f>
        <v>0.11001100110011008</v>
      </c>
      <c r="AD105" s="1">
        <f>(Table2[[#This Row],[Day High]]/Table2[[#This Row],[Close Price]])-1</f>
        <v>2.4499312946764107E-2</v>
      </c>
      <c r="AE105" s="1">
        <f>(Table2[[#This Row],[Close Price]]/Table2[[#This Row],[Current Week Low]])-1</f>
        <v>0.11001100110011008</v>
      </c>
      <c r="AF105" s="1">
        <f>(Table2[[#This Row],[Current Week High]]/Table2[[#This Row],[Close Price]])-1</f>
        <v>2.4499312946764107E-2</v>
      </c>
      <c r="AG105" s="1">
        <f>(Table2[[#This Row],[Close Price]]/Table2[[#This Row],[Current Month Low]])-1</f>
        <v>0.14633918770581777</v>
      </c>
      <c r="AH105" s="1">
        <f>(Table2[[#This Row],[Current Month High]]/Table2[[#This Row],[Close Price]])-1</f>
        <v>2.4499312946764107E-2</v>
      </c>
      <c r="AI105">
        <v>2.4499312946764098</v>
      </c>
      <c r="AJ105">
        <v>75.336842370362803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0.28999999999999998</v>
      </c>
      <c r="AM105" t="s">
        <v>3167</v>
      </c>
      <c r="AN105">
        <v>-0.22</v>
      </c>
      <c r="AO105" t="s">
        <v>3166</v>
      </c>
      <c r="AP105">
        <v>7.2571637174506001E-2</v>
      </c>
      <c r="AQ105">
        <f>(Table2[[#This Row],[Sharpe Ratio]]-AVERAGE(Table2[Sharpe Ratio]))/_xlfn.STDEV.P(Table2[Sharpe Ratio])</f>
        <v>0.20005431697520759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3.1534047813311856</v>
      </c>
      <c r="AS105">
        <f>_xlfn.RANK.AVG(Table2[[#This Row],[1Y Return vs Nifty Z-Score]],Table2[1Y Return vs Nifty Z-Score])</f>
        <v>150</v>
      </c>
      <c r="AT105">
        <f>_xlfn.RANK.AVG(Table2[[#This Row],[6M Return vs Nifty Z-Score]],Table2[6M Return vs Nifty Z-Score])</f>
        <v>72</v>
      </c>
      <c r="AU105">
        <f>_xlfn.RANK.AVG(Table2[[#This Row],[Sharpe Ratio Z-Score]],Table2[Sharpe Ratio Z-Score])</f>
        <v>296</v>
      </c>
      <c r="AV105">
        <f>(Table2[[#This Row],[Rank 1Y]]+Table2[[#This Row],[Rank 6M]]+Table2[[#This Row],[Rank Sharpe]])/3</f>
        <v>172.66666666666666</v>
      </c>
    </row>
    <row r="106" spans="1:48" hidden="1" x14ac:dyDescent="0.3">
      <c r="A106" t="s">
        <v>1168</v>
      </c>
      <c r="B106" t="s">
        <v>1169</v>
      </c>
      <c r="C106" t="s">
        <v>3127</v>
      </c>
      <c r="D106" t="s">
        <v>335</v>
      </c>
      <c r="E106">
        <v>10253.8559566899</v>
      </c>
      <c r="F106">
        <v>258.85000000000002</v>
      </c>
      <c r="G106">
        <v>23.1375089180261</v>
      </c>
      <c r="H106">
        <f>(Table2[[#This Row],[1Y Return vs Nifty]]-AVERAGE(Table2[1Y Return vs Nifty]))/_xlfn.STDEV.P(Table2[1Y Return vs Nifty])</f>
        <v>0.20134257381161827</v>
      </c>
      <c r="I106">
        <v>-12.084499477158101</v>
      </c>
      <c r="J106">
        <f>(Table2[[#This Row],[1M Return vs Nifty]]-AVERAGE(Table2[1M Return vs Nifty]))/_xlfn.STDEV.P(Table2[1M Return vs Nifty])</f>
        <v>-0.91827265562450555</v>
      </c>
      <c r="K106">
        <v>46.755299206422599</v>
      </c>
      <c r="L106">
        <f>(Table2[[#This Row],[6M Return vs Nifty]]-AVERAGE(Table2[6M Return vs Nifty]))/_xlfn.STDEV.P(Table2[6M Return vs Nifty])</f>
        <v>1.4358743386414301</v>
      </c>
      <c r="M106">
        <v>-6.8129497975514699</v>
      </c>
      <c r="N106">
        <f>(Table2[[#This Row],[1W Return vs Nifty]]-AVERAGE(Table2[1W Return vs Nifty]))/_xlfn.STDEV.P(Table2[1W Return vs Nifty])</f>
        <v>-0.75559321366862253</v>
      </c>
      <c r="O106">
        <v>267.83999999999997</v>
      </c>
      <c r="P106">
        <v>267.26307938416198</v>
      </c>
      <c r="Q106">
        <v>231.65447769447499</v>
      </c>
      <c r="R106">
        <v>44.111048877953003</v>
      </c>
      <c r="S106" s="1">
        <f>(Table2[[#This Row],[Close Price]]-Table2[[#This Row],[20D EMA]])/Table2[[#This Row],[20D EMA]]</f>
        <v>-3.3564814814814638E-2</v>
      </c>
      <c r="T106" s="1">
        <f>(Table2[[#This Row],[Close Price]]-Table2[[#This Row],[50D EMA]])/Table2[[#This Row],[50D EMA]]</f>
        <v>-3.147864420161478E-2</v>
      </c>
      <c r="U106" s="1">
        <f>(Table2[[#This Row],[Close Price]]-Table2[[#This Row],[200D EMA]])/Table2[[#This Row],[200D EMA]]</f>
        <v>0.11739692051794796</v>
      </c>
      <c r="V106">
        <v>0.13072618119646301</v>
      </c>
      <c r="W106">
        <v>255.15</v>
      </c>
      <c r="X106">
        <v>270.5</v>
      </c>
      <c r="Y106">
        <v>255.15</v>
      </c>
      <c r="Z106">
        <v>270.5</v>
      </c>
      <c r="AA106">
        <v>244.9</v>
      </c>
      <c r="AB106">
        <v>308.89999999999998</v>
      </c>
      <c r="AC106" s="1">
        <f>(Table2[[#This Row],[Close Price]]/Table2[[#This Row],[Day Low]])-1</f>
        <v>1.4501273760533007E-2</v>
      </c>
      <c r="AD106" s="1">
        <f>(Table2[[#This Row],[Day High]]/Table2[[#This Row],[Close Price]])-1</f>
        <v>4.5006760672203994E-2</v>
      </c>
      <c r="AE106" s="1">
        <f>(Table2[[#This Row],[Close Price]]/Table2[[#This Row],[Current Week Low]])-1</f>
        <v>1.4501273760533007E-2</v>
      </c>
      <c r="AF106" s="1">
        <f>(Table2[[#This Row],[Current Week High]]/Table2[[#This Row],[Close Price]])-1</f>
        <v>4.5006760672203994E-2</v>
      </c>
      <c r="AG106" s="1">
        <f>(Table2[[#This Row],[Close Price]]/Table2[[#This Row],[Current Month Low]])-1</f>
        <v>5.6962025316455778E-2</v>
      </c>
      <c r="AH106" s="1">
        <f>(Table2[[#This Row],[Current Month High]]/Table2[[#This Row],[Close Price]])-1</f>
        <v>0.19335522503380309</v>
      </c>
      <c r="AI106">
        <v>35.599768205524398</v>
      </c>
      <c r="AJ106">
        <v>79.196953963309099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0.43</v>
      </c>
      <c r="AM106" t="s">
        <v>3167</v>
      </c>
      <c r="AN106">
        <v>-12.03</v>
      </c>
      <c r="AO106" t="s">
        <v>3166</v>
      </c>
      <c r="AP106">
        <v>0.10167694784894001</v>
      </c>
      <c r="AQ106">
        <f>(Table2[[#This Row],[Sharpe Ratio]]-AVERAGE(Table2[Sharpe Ratio]))/_xlfn.STDEV.P(Table2[Sharpe Ratio])</f>
        <v>0.53606403460032459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0.49941507776024485</v>
      </c>
      <c r="AS106">
        <f>_xlfn.RANK.AVG(Table2[[#This Row],[1Y Return vs Nifty Z-Score]],Table2[1Y Return vs Nifty Z-Score])</f>
        <v>243</v>
      </c>
      <c r="AT106">
        <f>_xlfn.RANK.AVG(Table2[[#This Row],[6M Return vs Nifty Z-Score]],Table2[6M Return vs Nifty Z-Score])</f>
        <v>61</v>
      </c>
      <c r="AU106">
        <f>_xlfn.RANK.AVG(Table2[[#This Row],[Sharpe Ratio Z-Score]],Table2[Sharpe Ratio Z-Score])</f>
        <v>215</v>
      </c>
      <c r="AV106">
        <f>(Table2[[#This Row],[Rank 1Y]]+Table2[[#This Row],[Rank 6M]]+Table2[[#This Row],[Rank Sharpe]])/3</f>
        <v>173</v>
      </c>
    </row>
    <row r="107" spans="1:48" hidden="1" x14ac:dyDescent="0.3">
      <c r="A107" t="s">
        <v>1791</v>
      </c>
      <c r="B107" t="s">
        <v>1792</v>
      </c>
      <c r="C107" t="s">
        <v>3123</v>
      </c>
      <c r="D107" t="s">
        <v>120</v>
      </c>
      <c r="E107">
        <v>4372.5475200000001</v>
      </c>
      <c r="F107">
        <v>471.2</v>
      </c>
      <c r="G107">
        <v>72.345161095170795</v>
      </c>
      <c r="H107">
        <f>(Table2[[#This Row],[1Y Return vs Nifty]]-AVERAGE(Table2[1Y Return vs Nifty]))/_xlfn.STDEV.P(Table2[1Y Return vs Nifty])</f>
        <v>1.1762293720939296</v>
      </c>
      <c r="I107">
        <v>-14.862305598000299</v>
      </c>
      <c r="J107">
        <f>(Table2[[#This Row],[1M Return vs Nifty]]-AVERAGE(Table2[1M Return vs Nifty]))/_xlfn.STDEV.P(Table2[1M Return vs Nifty])</f>
        <v>-1.1932519418042944</v>
      </c>
      <c r="K107">
        <v>24.351417356038699</v>
      </c>
      <c r="L107">
        <f>(Table2[[#This Row],[6M Return vs Nifty]]-AVERAGE(Table2[6M Return vs Nifty]))/_xlfn.STDEV.P(Table2[6M Return vs Nifty])</f>
        <v>0.69706717999141399</v>
      </c>
      <c r="M107">
        <v>-6.7056059830747898</v>
      </c>
      <c r="N107">
        <f>(Table2[[#This Row],[1W Return vs Nifty]]-AVERAGE(Table2[1W Return vs Nifty]))/_xlfn.STDEV.P(Table2[1W Return vs Nifty])</f>
        <v>-0.73330432608247043</v>
      </c>
      <c r="O107">
        <v>503.15</v>
      </c>
      <c r="P107">
        <v>537.59632554023199</v>
      </c>
      <c r="Q107">
        <v>479.352379442776</v>
      </c>
      <c r="R107">
        <v>33.434538384894402</v>
      </c>
      <c r="S107" s="1">
        <f>(Table2[[#This Row],[Close Price]]-Table2[[#This Row],[20D EMA]])/Table2[[#This Row],[20D EMA]]</f>
        <v>-6.3499950313027909E-2</v>
      </c>
      <c r="T107" s="1">
        <f>(Table2[[#This Row],[Close Price]]-Table2[[#This Row],[50D EMA]])/Table2[[#This Row],[50D EMA]]</f>
        <v>-0.12350591398389889</v>
      </c>
      <c r="U107" s="1">
        <f>(Table2[[#This Row],[Close Price]]-Table2[[#This Row],[200D EMA]])/Table2[[#This Row],[200D EMA]]</f>
        <v>-1.7007069939347662E-2</v>
      </c>
      <c r="V107">
        <v>0.61465332367616698</v>
      </c>
      <c r="W107">
        <v>466</v>
      </c>
      <c r="X107">
        <v>479</v>
      </c>
      <c r="Y107">
        <v>466</v>
      </c>
      <c r="Z107">
        <v>479</v>
      </c>
      <c r="AA107">
        <v>452.5</v>
      </c>
      <c r="AB107">
        <v>534.54999999999995</v>
      </c>
      <c r="AC107" s="1">
        <f>(Table2[[#This Row],[Close Price]]/Table2[[#This Row],[Day Low]])-1</f>
        <v>1.1158798283261717E-2</v>
      </c>
      <c r="AD107" s="1">
        <f>(Table2[[#This Row],[Day High]]/Table2[[#This Row],[Close Price]])-1</f>
        <v>1.6553480475381965E-2</v>
      </c>
      <c r="AE107" s="1">
        <f>(Table2[[#This Row],[Close Price]]/Table2[[#This Row],[Current Week Low]])-1</f>
        <v>1.1158798283261717E-2</v>
      </c>
      <c r="AF107" s="1">
        <f>(Table2[[#This Row],[Current Week High]]/Table2[[#This Row],[Close Price]])-1</f>
        <v>1.6553480475381965E-2</v>
      </c>
      <c r="AG107" s="1">
        <f>(Table2[[#This Row],[Close Price]]/Table2[[#This Row],[Current Month Low]])-1</f>
        <v>4.1325966850828788E-2</v>
      </c>
      <c r="AH107" s="1">
        <f>(Table2[[#This Row],[Current Month High]]/Table2[[#This Row],[Close Price]])-1</f>
        <v>0.13444397283531395</v>
      </c>
      <c r="AI107">
        <v>54.361205432937098</v>
      </c>
      <c r="AJ107">
        <v>102.884822389666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-0.08</v>
      </c>
      <c r="AM107" t="s">
        <v>3166</v>
      </c>
      <c r="AN107">
        <v>-9.01</v>
      </c>
      <c r="AO107" t="s">
        <v>3166</v>
      </c>
      <c r="AP107">
        <v>7.1769271202391002E-2</v>
      </c>
      <c r="AQ107">
        <f>(Table2[[#This Row],[Sharpe Ratio]]-AVERAGE(Table2[Sharpe Ratio]))/_xlfn.STDEV.P(Table2[Sharpe Ratio])</f>
        <v>0.19079130766607894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77</v>
      </c>
      <c r="AT107">
        <f>_xlfn.RANK.AVG(Table2[[#This Row],[6M Return vs Nifty Z-Score]],Table2[6M Return vs Nifty Z-Score])</f>
        <v>141</v>
      </c>
      <c r="AU107">
        <f>_xlfn.RANK.AVG(Table2[[#This Row],[Sharpe Ratio Z-Score]],Table2[Sharpe Ratio Z-Score])</f>
        <v>302</v>
      </c>
      <c r="AV107">
        <f>(Table2[[#This Row],[Rank 1Y]]+Table2[[#This Row],[Rank 6M]]+Table2[[#This Row],[Rank Sharpe]])/3</f>
        <v>173.33333333333334</v>
      </c>
    </row>
    <row r="108" spans="1:48" hidden="1" x14ac:dyDescent="0.3">
      <c r="A108" t="s">
        <v>1519</v>
      </c>
      <c r="B108" t="s">
        <v>1520</v>
      </c>
      <c r="C108" t="s">
        <v>3124</v>
      </c>
      <c r="D108" t="s">
        <v>46</v>
      </c>
      <c r="E108">
        <v>6542.535295402</v>
      </c>
      <c r="F108">
        <v>233.06</v>
      </c>
      <c r="G108">
        <v>48.562176736128798</v>
      </c>
      <c r="H108">
        <f>(Table2[[#This Row],[1Y Return vs Nifty]]-AVERAGE(Table2[1Y Return vs Nifty]))/_xlfn.STDEV.P(Table2[1Y Return vs Nifty])</f>
        <v>0.70504823563333396</v>
      </c>
      <c r="I108">
        <v>1.3663984633583499</v>
      </c>
      <c r="J108">
        <f>(Table2[[#This Row],[1M Return vs Nifty]]-AVERAGE(Table2[1M Return vs Nifty]))/_xlfn.STDEV.P(Table2[1M Return vs Nifty])</f>
        <v>0.41325235125358251</v>
      </c>
      <c r="K108">
        <v>25.202875993727499</v>
      </c>
      <c r="L108">
        <f>(Table2[[#This Row],[6M Return vs Nifty]]-AVERAGE(Table2[6M Return vs Nifty]))/_xlfn.STDEV.P(Table2[6M Return vs Nifty])</f>
        <v>0.72514551663949334</v>
      </c>
      <c r="M108">
        <v>-3.2619777585572201</v>
      </c>
      <c r="N108">
        <f>(Table2[[#This Row],[1W Return vs Nifty]]-AVERAGE(Table2[1W Return vs Nifty]))/_xlfn.STDEV.P(Table2[1W Return vs Nifty])</f>
        <v>-1.826878575846598E-2</v>
      </c>
      <c r="O108">
        <v>234.13</v>
      </c>
      <c r="P108">
        <v>236.35907771767901</v>
      </c>
      <c r="Q108">
        <v>211.120892662941</v>
      </c>
      <c r="R108">
        <v>49.654576316933003</v>
      </c>
      <c r="S108" s="1">
        <f>(Table2[[#This Row],[Close Price]]-Table2[[#This Row],[20D EMA]])/Table2[[#This Row],[20D EMA]]</f>
        <v>-4.5701106223038192E-3</v>
      </c>
      <c r="T108" s="1">
        <f>(Table2[[#This Row],[Close Price]]-Table2[[#This Row],[50D EMA]])/Table2[[#This Row],[50D EMA]]</f>
        <v>-1.3957905698124367E-2</v>
      </c>
      <c r="U108" s="1">
        <f>(Table2[[#This Row],[Close Price]]-Table2[[#This Row],[200D EMA]])/Table2[[#This Row],[200D EMA]]</f>
        <v>0.103917272517814</v>
      </c>
      <c r="V108">
        <v>1.0340191655886699</v>
      </c>
      <c r="W108">
        <v>232.5</v>
      </c>
      <c r="X108">
        <v>239.5</v>
      </c>
      <c r="Y108">
        <v>232.5</v>
      </c>
      <c r="Z108">
        <v>239.5</v>
      </c>
      <c r="AA108">
        <v>223.05</v>
      </c>
      <c r="AB108">
        <v>247</v>
      </c>
      <c r="AC108" s="1">
        <f>(Table2[[#This Row],[Close Price]]/Table2[[#This Row],[Day Low]])-1</f>
        <v>2.4086021505376198E-3</v>
      </c>
      <c r="AD108" s="1">
        <f>(Table2[[#This Row],[Day High]]/Table2[[#This Row],[Close Price]])-1</f>
        <v>2.7632369346949348E-2</v>
      </c>
      <c r="AE108" s="1">
        <f>(Table2[[#This Row],[Close Price]]/Table2[[#This Row],[Current Week Low]])-1</f>
        <v>2.4086021505376198E-3</v>
      </c>
      <c r="AF108" s="1">
        <f>(Table2[[#This Row],[Current Week High]]/Table2[[#This Row],[Close Price]])-1</f>
        <v>2.7632369346949348E-2</v>
      </c>
      <c r="AG108" s="1">
        <f>(Table2[[#This Row],[Close Price]]/Table2[[#This Row],[Current Month Low]])-1</f>
        <v>4.4877830082941106E-2</v>
      </c>
      <c r="AH108" s="1">
        <f>(Table2[[#This Row],[Current Month High]]/Table2[[#This Row],[Close Price]])-1</f>
        <v>5.9812923710632404E-2</v>
      </c>
      <c r="AI108">
        <v>22.174547326868598</v>
      </c>
      <c r="AJ108">
        <v>78.112342376767302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0.06</v>
      </c>
      <c r="AM108" t="s">
        <v>3167</v>
      </c>
      <c r="AN108">
        <v>-3.14</v>
      </c>
      <c r="AO108" t="s">
        <v>3166</v>
      </c>
      <c r="AP108">
        <v>8.6895308907282004E-2</v>
      </c>
      <c r="AQ108">
        <f>(Table2[[#This Row],[Sharpe Ratio]]-AVERAGE(Table2[Sharpe Ratio]))/_xlfn.STDEV.P(Table2[Sharpe Ratio])</f>
        <v>0.36541564735648957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130</v>
      </c>
      <c r="AT108">
        <f>_xlfn.RANK.AVG(Table2[[#This Row],[6M Return vs Nifty Z-Score]],Table2[6M Return vs Nifty Z-Score])</f>
        <v>133</v>
      </c>
      <c r="AU108">
        <f>_xlfn.RANK.AVG(Table2[[#This Row],[Sharpe Ratio Z-Score]],Table2[Sharpe Ratio Z-Score])</f>
        <v>258</v>
      </c>
      <c r="AV108">
        <f>(Table2[[#This Row],[Rank 1Y]]+Table2[[#This Row],[Rank 6M]]+Table2[[#This Row],[Rank Sharpe]])/3</f>
        <v>173.66666666666666</v>
      </c>
    </row>
    <row r="109" spans="1:48" hidden="1" x14ac:dyDescent="0.3">
      <c r="A109" t="s">
        <v>820</v>
      </c>
      <c r="B109" t="s">
        <v>821</v>
      </c>
      <c r="C109" t="s">
        <v>3124</v>
      </c>
      <c r="D109" t="s">
        <v>46</v>
      </c>
      <c r="E109">
        <v>18810.283776479999</v>
      </c>
      <c r="F109">
        <v>299.60000000000002</v>
      </c>
      <c r="G109">
        <v>58.935476295030803</v>
      </c>
      <c r="H109">
        <f>(Table2[[#This Row],[1Y Return vs Nifty]]-AVERAGE(Table2[1Y Return vs Nifty]))/_xlfn.STDEV.P(Table2[1Y Return vs Nifty])</f>
        <v>0.91056084083131861</v>
      </c>
      <c r="I109">
        <v>-0.95654533609438697</v>
      </c>
      <c r="J109">
        <f>(Table2[[#This Row],[1M Return vs Nifty]]-AVERAGE(Table2[1M Return vs Nifty]))/_xlfn.STDEV.P(Table2[1M Return vs Nifty])</f>
        <v>0.18330058355583737</v>
      </c>
      <c r="K109">
        <v>-0.44189834698064301</v>
      </c>
      <c r="L109">
        <f>(Table2[[#This Row],[6M Return vs Nifty]]-AVERAGE(Table2[6M Return vs Nifty]))/_xlfn.STDEV.P(Table2[6M Return vs Nifty])</f>
        <v>-0.120535735895534</v>
      </c>
      <c r="M109">
        <v>-1.89970346920043</v>
      </c>
      <c r="N109">
        <f>(Table2[[#This Row],[1W Return vs Nifty]]-AVERAGE(Table2[1W Return vs Nifty]))/_xlfn.STDEV.P(Table2[1W Return vs Nifty])</f>
        <v>0.26459407546000752</v>
      </c>
      <c r="O109">
        <v>292.41000000000003</v>
      </c>
      <c r="P109">
        <v>299.48722688628101</v>
      </c>
      <c r="Q109">
        <v>279.000234003694</v>
      </c>
      <c r="R109">
        <v>59.384114635930402</v>
      </c>
      <c r="S109" s="1">
        <f>(Table2[[#This Row],[Close Price]]-Table2[[#This Row],[20D EMA]])/Table2[[#This Row],[20D EMA]]</f>
        <v>2.4588762354228643E-2</v>
      </c>
      <c r="T109" s="1">
        <f>(Table2[[#This Row],[Close Price]]-Table2[[#This Row],[50D EMA]])/Table2[[#This Row],[50D EMA]]</f>
        <v>3.7655400162303642E-4</v>
      </c>
      <c r="U109" s="1">
        <f>(Table2[[#This Row],[Close Price]]-Table2[[#This Row],[200D EMA]])/Table2[[#This Row],[200D EMA]]</f>
        <v>7.3834224798654743E-2</v>
      </c>
      <c r="V109">
        <v>0.95941343148007296</v>
      </c>
      <c r="W109">
        <v>289.14999999999998</v>
      </c>
      <c r="X109">
        <v>305.85000000000002</v>
      </c>
      <c r="Y109">
        <v>289.14999999999998</v>
      </c>
      <c r="Z109">
        <v>305.85000000000002</v>
      </c>
      <c r="AA109">
        <v>269.25</v>
      </c>
      <c r="AB109">
        <v>321.89999999999998</v>
      </c>
      <c r="AC109" s="1">
        <f>(Table2[[#This Row],[Close Price]]/Table2[[#This Row],[Day Low]])-1</f>
        <v>3.6140411551098151E-2</v>
      </c>
      <c r="AD109" s="1">
        <f>(Table2[[#This Row],[Day High]]/Table2[[#This Row],[Close Price]])-1</f>
        <v>2.0861148197596879E-2</v>
      </c>
      <c r="AE109" s="1">
        <f>(Table2[[#This Row],[Close Price]]/Table2[[#This Row],[Current Week Low]])-1</f>
        <v>3.6140411551098151E-2</v>
      </c>
      <c r="AF109" s="1">
        <f>(Table2[[#This Row],[Current Week High]]/Table2[[#This Row],[Close Price]])-1</f>
        <v>2.0861148197596879E-2</v>
      </c>
      <c r="AG109" s="1">
        <f>(Table2[[#This Row],[Close Price]]/Table2[[#This Row],[Current Month Low]])-1</f>
        <v>0.11272051996285981</v>
      </c>
      <c r="AH109" s="1">
        <f>(Table2[[#This Row],[Current Month High]]/Table2[[#This Row],[Close Price]])-1</f>
        <v>7.443257676902526E-2</v>
      </c>
      <c r="AI109">
        <v>21.6622162883844</v>
      </c>
      <c r="AJ109">
        <v>93.727772389265994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-0.01</v>
      </c>
      <c r="AM109" t="s">
        <v>3166</v>
      </c>
      <c r="AN109">
        <v>-2.2999999999999998</v>
      </c>
      <c r="AO109" t="s">
        <v>3166</v>
      </c>
      <c r="AP109">
        <v>0.16219046353481201</v>
      </c>
      <c r="AQ109">
        <f>(Table2[[#This Row],[Sharpe Ratio]]-AVERAGE(Table2[Sharpe Ratio]))/_xlfn.STDEV.P(Table2[Sharpe Ratio])</f>
        <v>1.234669507173874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108</v>
      </c>
      <c r="AT109">
        <f>_xlfn.RANK.AVG(Table2[[#This Row],[6M Return vs Nifty Z-Score]],Table2[6M Return vs Nifty Z-Score])</f>
        <v>342</v>
      </c>
      <c r="AU109">
        <f>_xlfn.RANK.AVG(Table2[[#This Row],[Sharpe Ratio Z-Score]],Table2[Sharpe Ratio Z-Score])</f>
        <v>77</v>
      </c>
      <c r="AV109">
        <f>(Table2[[#This Row],[Rank 1Y]]+Table2[[#This Row],[Rank 6M]]+Table2[[#This Row],[Rank Sharpe]])/3</f>
        <v>175.66666666666666</v>
      </c>
    </row>
    <row r="110" spans="1:48" hidden="1" x14ac:dyDescent="0.3">
      <c r="A110" t="s">
        <v>89</v>
      </c>
      <c r="B110" t="s">
        <v>90</v>
      </c>
      <c r="C110" t="s">
        <v>3130</v>
      </c>
      <c r="D110" t="s">
        <v>91</v>
      </c>
      <c r="E110">
        <v>261695.15309924999</v>
      </c>
      <c r="F110">
        <v>7348.5</v>
      </c>
      <c r="G110">
        <v>79.156424697878293</v>
      </c>
      <c r="H110">
        <f>(Table2[[#This Row],[1Y Return vs Nifty]]-AVERAGE(Table2[1Y Return vs Nifty]))/_xlfn.STDEV.P(Table2[1Y Return vs Nifty])</f>
        <v>1.3111720217045224</v>
      </c>
      <c r="I110">
        <v>-4.6448706606753501E-2</v>
      </c>
      <c r="J110">
        <f>(Table2[[#This Row],[1M Return vs Nifty]]-AVERAGE(Table2[1M Return vs Nifty]))/_xlfn.STDEV.P(Table2[1M Return vs Nifty])</f>
        <v>0.27339244405446206</v>
      </c>
      <c r="K110">
        <v>-3.6612122516979801</v>
      </c>
      <c r="L110">
        <f>(Table2[[#This Row],[6M Return vs Nifty]]-AVERAGE(Table2[6M Return vs Nifty]))/_xlfn.STDEV.P(Table2[6M Return vs Nifty])</f>
        <v>-0.22669823820787094</v>
      </c>
      <c r="M110">
        <v>-2.30570682666065</v>
      </c>
      <c r="N110">
        <f>(Table2[[#This Row],[1W Return vs Nifty]]-AVERAGE(Table2[1W Return vs Nifty]))/_xlfn.STDEV.P(Table2[1W Return vs Nifty])</f>
        <v>0.18029147043196372</v>
      </c>
      <c r="O110">
        <v>6949.14</v>
      </c>
      <c r="P110">
        <v>7028.4719855207404</v>
      </c>
      <c r="Q110">
        <v>6398.7658241952604</v>
      </c>
      <c r="R110">
        <v>72.983348895962706</v>
      </c>
      <c r="S110" s="1">
        <f>(Table2[[#This Row],[Close Price]]-Table2[[#This Row],[20D EMA]])/Table2[[#This Row],[20D EMA]]</f>
        <v>5.7468981773284127E-2</v>
      </c>
      <c r="T110" s="1">
        <f>(Table2[[#This Row],[Close Price]]-Table2[[#This Row],[50D EMA]])/Table2[[#This Row],[50D EMA]]</f>
        <v>4.5533085304820871E-2</v>
      </c>
      <c r="U110" s="1">
        <f>(Table2[[#This Row],[Close Price]]-Table2[[#This Row],[200D EMA]])/Table2[[#This Row],[200D EMA]]</f>
        <v>0.1484245871623506</v>
      </c>
      <c r="V110">
        <v>1.18163298395324</v>
      </c>
      <c r="W110">
        <v>6971.4</v>
      </c>
      <c r="X110">
        <v>7396.75</v>
      </c>
      <c r="Y110">
        <v>6971.4</v>
      </c>
      <c r="Z110">
        <v>7396.75</v>
      </c>
      <c r="AA110">
        <v>6551.45</v>
      </c>
      <c r="AB110">
        <v>7396.75</v>
      </c>
      <c r="AC110" s="1">
        <f>(Table2[[#This Row],[Close Price]]/Table2[[#This Row],[Day Low]])-1</f>
        <v>5.4092434805060652E-2</v>
      </c>
      <c r="AD110" s="1">
        <f>(Table2[[#This Row],[Day High]]/Table2[[#This Row],[Close Price]])-1</f>
        <v>6.5659658433694368E-3</v>
      </c>
      <c r="AE110" s="1">
        <f>(Table2[[#This Row],[Close Price]]/Table2[[#This Row],[Current Week Low]])-1</f>
        <v>5.4092434805060652E-2</v>
      </c>
      <c r="AF110" s="1">
        <f>(Table2[[#This Row],[Current Week High]]/Table2[[#This Row],[Close Price]])-1</f>
        <v>6.5659658433694368E-3</v>
      </c>
      <c r="AG110" s="1">
        <f>(Table2[[#This Row],[Close Price]]/Table2[[#This Row],[Current Month Low]])-1</f>
        <v>0.1216600905143137</v>
      </c>
      <c r="AH110" s="1">
        <f>(Table2[[#This Row],[Current Month High]]/Table2[[#This Row],[Close Price]])-1</f>
        <v>6.5659658433694368E-3</v>
      </c>
      <c r="AI110">
        <v>10.633462611417199</v>
      </c>
      <c r="AJ110">
        <v>105.520828963376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0.17</v>
      </c>
      <c r="AM110" t="s">
        <v>3167</v>
      </c>
      <c r="AN110">
        <v>5.62</v>
      </c>
      <c r="AO110" t="s">
        <v>3167</v>
      </c>
      <c r="AP110">
        <v>0.160963060191358</v>
      </c>
      <c r="AQ110">
        <f>(Table2[[#This Row],[Sharpe Ratio]]-AVERAGE(Table2[Sharpe Ratio]))/_xlfn.STDEV.P(Table2[Sharpe Ratio])</f>
        <v>1.2204996034247149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66</v>
      </c>
      <c r="AT110">
        <f>_xlfn.RANK.AVG(Table2[[#This Row],[6M Return vs Nifty Z-Score]],Table2[6M Return vs Nifty Z-Score])</f>
        <v>381</v>
      </c>
      <c r="AU110">
        <f>_xlfn.RANK.AVG(Table2[[#This Row],[Sharpe Ratio Z-Score]],Table2[Sharpe Ratio Z-Score])</f>
        <v>82</v>
      </c>
      <c r="AV110">
        <f>(Table2[[#This Row],[Rank 1Y]]+Table2[[#This Row],[Rank 6M]]+Table2[[#This Row],[Rank Sharpe]])/3</f>
        <v>176.33333333333334</v>
      </c>
    </row>
    <row r="111" spans="1:48" x14ac:dyDescent="0.3">
      <c r="A111" t="s">
        <v>315</v>
      </c>
      <c r="B111" t="s">
        <v>316</v>
      </c>
      <c r="C111" t="s">
        <v>3121</v>
      </c>
      <c r="D111" t="s">
        <v>108</v>
      </c>
      <c r="E111">
        <v>82445.994218880005</v>
      </c>
      <c r="F111">
        <v>1806.3</v>
      </c>
      <c r="G111">
        <v>98.130022762267899</v>
      </c>
      <c r="H111">
        <f>(Table2[[#This Row],[1Y Return vs Nifty]]-AVERAGE(Table2[1Y Return vs Nifty]))/_xlfn.STDEV.P(Table2[1Y Return vs Nifty])</f>
        <v>1.6870710831411404</v>
      </c>
      <c r="I111">
        <v>5.3042603855267103</v>
      </c>
      <c r="J111">
        <f>(Table2[[#This Row],[1M Return vs Nifty]]-AVERAGE(Table2[1M Return vs Nifty]))/_xlfn.STDEV.P(Table2[1M Return vs Nifty])</f>
        <v>0.80306733953077913</v>
      </c>
      <c r="K111">
        <v>38.740713113240702</v>
      </c>
      <c r="L111">
        <f>(Table2[[#This Row],[6M Return vs Nifty]]-AVERAGE(Table2[6M Return vs Nifty]))/_xlfn.STDEV.P(Table2[6M Return vs Nifty])</f>
        <v>1.1715793553522647</v>
      </c>
      <c r="M111">
        <v>-0.569597739152501</v>
      </c>
      <c r="N111">
        <f>(Table2[[#This Row],[1W Return vs Nifty]]-AVERAGE(Table2[1W Return vs Nifty]))/_xlfn.STDEV.P(Table2[1W Return vs Nifty])</f>
        <v>0.54077745164490754</v>
      </c>
      <c r="O111">
        <v>1706.74</v>
      </c>
      <c r="P111">
        <v>1686.47256821868</v>
      </c>
      <c r="Q111">
        <v>1435.2313654275399</v>
      </c>
      <c r="R111">
        <v>71.679336960793705</v>
      </c>
      <c r="S111" s="1">
        <f>(Table2[[#This Row],[Close Price]]-Table2[[#This Row],[20D EMA]])/Table2[[#This Row],[20D EMA]]</f>
        <v>5.8333430985387312E-2</v>
      </c>
      <c r="T111" s="1">
        <f>(Table2[[#This Row],[Close Price]]-Table2[[#This Row],[50D EMA]])/Table2[[#This Row],[50D EMA]]</f>
        <v>7.105210843001529E-2</v>
      </c>
      <c r="U111" s="1">
        <f>(Table2[[#This Row],[Close Price]]-Table2[[#This Row],[200D EMA]])/Table2[[#This Row],[200D EMA]]</f>
        <v>0.25854272942392303</v>
      </c>
      <c r="V111">
        <v>0.76647804262847896</v>
      </c>
      <c r="W111">
        <v>1712.4</v>
      </c>
      <c r="X111">
        <v>1819</v>
      </c>
      <c r="Y111">
        <v>1712.4</v>
      </c>
      <c r="Z111">
        <v>1819</v>
      </c>
      <c r="AA111">
        <v>1596.6</v>
      </c>
      <c r="AB111">
        <v>1819</v>
      </c>
      <c r="AC111" s="1">
        <f>(Table2[[#This Row],[Close Price]]/Table2[[#This Row],[Day Low]])-1</f>
        <v>5.4835318850735781E-2</v>
      </c>
      <c r="AD111" s="1">
        <f>(Table2[[#This Row],[Day High]]/Table2[[#This Row],[Close Price]])-1</f>
        <v>7.0309472402148021E-3</v>
      </c>
      <c r="AE111" s="1">
        <f>(Table2[[#This Row],[Close Price]]/Table2[[#This Row],[Current Week Low]])-1</f>
        <v>5.4835318850735781E-2</v>
      </c>
      <c r="AF111" s="1">
        <f>(Table2[[#This Row],[Current Week High]]/Table2[[#This Row],[Close Price]])-1</f>
        <v>7.0309472402148021E-3</v>
      </c>
      <c r="AG111" s="1">
        <f>(Table2[[#This Row],[Close Price]]/Table2[[#This Row],[Current Month Low]])-1</f>
        <v>0.1313416009019166</v>
      </c>
      <c r="AH111" s="1">
        <f>(Table2[[#This Row],[Current Month High]]/Table2[[#This Row],[Close Price]])-1</f>
        <v>7.0309472402148021E-3</v>
      </c>
      <c r="AI111">
        <v>8.8689586447433904</v>
      </c>
      <c r="AJ111">
        <v>149.058945191313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0.02</v>
      </c>
      <c r="AM111" t="s">
        <v>3167</v>
      </c>
      <c r="AN111">
        <v>10.01</v>
      </c>
      <c r="AO111" t="s">
        <v>3167</v>
      </c>
      <c r="AP111">
        <v>3.8624502228795002E-2</v>
      </c>
      <c r="AQ111">
        <f>(Table2[[#This Row],[Sharpe Ratio]]-AVERAGE(Table2[Sharpe Ratio]))/_xlfn.STDEV.P(Table2[Sharpe Ratio])</f>
        <v>-0.19185241629699834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4.0106428133720931</v>
      </c>
      <c r="AS111">
        <f>_xlfn.RANK.AVG(Table2[[#This Row],[1Y Return vs Nifty Z-Score]],Table2[1Y Return vs Nifty Z-Score])</f>
        <v>46</v>
      </c>
      <c r="AT111">
        <f>_xlfn.RANK.AVG(Table2[[#This Row],[6M Return vs Nifty Z-Score]],Table2[6M Return vs Nifty Z-Score])</f>
        <v>81</v>
      </c>
      <c r="AU111">
        <f>_xlfn.RANK.AVG(Table2[[#This Row],[Sharpe Ratio Z-Score]],Table2[Sharpe Ratio Z-Score])</f>
        <v>403</v>
      </c>
      <c r="AV111">
        <f>(Table2[[#This Row],[Rank 1Y]]+Table2[[#This Row],[Rank 6M]]+Table2[[#This Row],[Rank Sharpe]])/3</f>
        <v>176.66666666666666</v>
      </c>
    </row>
    <row r="112" spans="1:48" hidden="1" x14ac:dyDescent="0.3">
      <c r="A112" t="s">
        <v>695</v>
      </c>
      <c r="B112" t="s">
        <v>696</v>
      </c>
      <c r="C112" t="s">
        <v>3135</v>
      </c>
      <c r="D112" t="s">
        <v>169</v>
      </c>
      <c r="E112">
        <v>24954.6043164</v>
      </c>
      <c r="F112">
        <v>5765.1</v>
      </c>
      <c r="G112">
        <v>73.386683770038303</v>
      </c>
      <c r="H112">
        <f>(Table2[[#This Row],[1Y Return vs Nifty]]-AVERAGE(Table2[1Y Return vs Nifty]))/_xlfn.STDEV.P(Table2[1Y Return vs Nifty])</f>
        <v>1.1968636974664297</v>
      </c>
      <c r="I112">
        <v>-23.477190271074999</v>
      </c>
      <c r="J112">
        <f>(Table2[[#This Row],[1M Return vs Nifty]]-AVERAGE(Table2[1M Return vs Nifty]))/_xlfn.STDEV.P(Table2[1M Return vs Nifty])</f>
        <v>-2.0460525819026234</v>
      </c>
      <c r="K112">
        <v>24.034669004360801</v>
      </c>
      <c r="L112">
        <f>(Table2[[#This Row],[6M Return vs Nifty]]-AVERAGE(Table2[6M Return vs Nifty]))/_xlfn.STDEV.P(Table2[6M Return vs Nifty])</f>
        <v>0.68662184952265792</v>
      </c>
      <c r="M112">
        <v>-15.905613097627</v>
      </c>
      <c r="N112">
        <f>(Table2[[#This Row],[1W Return vs Nifty]]-AVERAGE(Table2[1W Return vs Nifty]))/_xlfn.STDEV.P(Table2[1W Return vs Nifty])</f>
        <v>-2.643595341617432</v>
      </c>
      <c r="O112">
        <v>6862.14</v>
      </c>
      <c r="P112">
        <v>7101.0579329232396</v>
      </c>
      <c r="Q112">
        <v>5724.2157886073501</v>
      </c>
      <c r="R112">
        <v>22.617381615689101</v>
      </c>
      <c r="S112" s="1">
        <f>(Table2[[#This Row],[Close Price]]-Table2[[#This Row],[20D EMA]])/Table2[[#This Row],[20D EMA]]</f>
        <v>-0.15986849583366119</v>
      </c>
      <c r="T112" s="1">
        <f>(Table2[[#This Row],[Close Price]]-Table2[[#This Row],[50D EMA]])/Table2[[#This Row],[50D EMA]]</f>
        <v>-0.18813505614835555</v>
      </c>
      <c r="U112" s="1">
        <f>(Table2[[#This Row],[Close Price]]-Table2[[#This Row],[200D EMA]])/Table2[[#This Row],[200D EMA]]</f>
        <v>7.1423253249851791E-3</v>
      </c>
      <c r="V112">
        <v>1.5888332832241101</v>
      </c>
      <c r="W112">
        <v>5500.55</v>
      </c>
      <c r="X112">
        <v>5868.35</v>
      </c>
      <c r="Y112">
        <v>5500.55</v>
      </c>
      <c r="Z112">
        <v>5868.35</v>
      </c>
      <c r="AA112">
        <v>5500.55</v>
      </c>
      <c r="AB112">
        <v>8508.9500000000007</v>
      </c>
      <c r="AC112" s="1">
        <f>(Table2[[#This Row],[Close Price]]/Table2[[#This Row],[Day Low]])-1</f>
        <v>4.8095190480951899E-2</v>
      </c>
      <c r="AD112" s="1">
        <f>(Table2[[#This Row],[Day High]]/Table2[[#This Row],[Close Price]])-1</f>
        <v>1.7909489861407391E-2</v>
      </c>
      <c r="AE112" s="1">
        <f>(Table2[[#This Row],[Close Price]]/Table2[[#This Row],[Current Week Low]])-1</f>
        <v>4.8095190480951899E-2</v>
      </c>
      <c r="AF112" s="1">
        <f>(Table2[[#This Row],[Current Week High]]/Table2[[#This Row],[Close Price]])-1</f>
        <v>1.7909489861407391E-2</v>
      </c>
      <c r="AG112" s="1">
        <f>(Table2[[#This Row],[Close Price]]/Table2[[#This Row],[Current Month Low]])-1</f>
        <v>4.8095190480951899E-2</v>
      </c>
      <c r="AH112" s="1">
        <f>(Table2[[#This Row],[Current Month High]]/Table2[[#This Row],[Close Price]])-1</f>
        <v>0.47594144073823519</v>
      </c>
      <c r="AI112">
        <v>51.7753378085375</v>
      </c>
      <c r="AJ112">
        <v>101.014644351464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-0.01</v>
      </c>
      <c r="AM112" t="s">
        <v>3166</v>
      </c>
      <c r="AN112">
        <v>-30.86</v>
      </c>
      <c r="AO112" t="s">
        <v>3166</v>
      </c>
      <c r="AP112">
        <v>6.7024661693144E-2</v>
      </c>
      <c r="AQ112">
        <f>(Table2[[#This Row],[Sharpe Ratio]]-AVERAGE(Table2[Sharpe Ratio]))/_xlfn.STDEV.P(Table2[Sharpe Ratio])</f>
        <v>0.13601659939114202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75</v>
      </c>
      <c r="AT112">
        <f>_xlfn.RANK.AVG(Table2[[#This Row],[6M Return vs Nifty Z-Score]],Table2[6M Return vs Nifty Z-Score])</f>
        <v>144</v>
      </c>
      <c r="AU112">
        <f>_xlfn.RANK.AVG(Table2[[#This Row],[Sharpe Ratio Z-Score]],Table2[Sharpe Ratio Z-Score])</f>
        <v>314</v>
      </c>
      <c r="AV112">
        <f>(Table2[[#This Row],[Rank 1Y]]+Table2[[#This Row],[Rank 6M]]+Table2[[#This Row],[Rank Sharpe]])/3</f>
        <v>177.66666666666666</v>
      </c>
    </row>
    <row r="113" spans="1:48" hidden="1" x14ac:dyDescent="0.3">
      <c r="A113" t="s">
        <v>25</v>
      </c>
      <c r="B113" t="s">
        <v>26</v>
      </c>
      <c r="C113" t="s">
        <v>3122</v>
      </c>
      <c r="D113" t="s">
        <v>27</v>
      </c>
      <c r="E113">
        <v>944065.82027767505</v>
      </c>
      <c r="F113">
        <v>1578.75</v>
      </c>
      <c r="G113">
        <v>37.929878761687299</v>
      </c>
      <c r="H113">
        <f>(Table2[[#This Row],[1Y Return vs Nifty]]-AVERAGE(Table2[1Y Return vs Nifty]))/_xlfn.STDEV.P(Table2[1Y Return vs Nifty])</f>
        <v>0.49440443386501659</v>
      </c>
      <c r="I113">
        <v>-6.4916028004505604</v>
      </c>
      <c r="J113">
        <f>(Table2[[#This Row],[1M Return vs Nifty]]-AVERAGE(Table2[1M Return vs Nifty]))/_xlfn.STDEV.P(Table2[1M Return vs Nifty])</f>
        <v>-0.36462323988627937</v>
      </c>
      <c r="K113">
        <v>8.5332848399435406</v>
      </c>
      <c r="L113">
        <f>(Table2[[#This Row],[6M Return vs Nifty]]-AVERAGE(Table2[6M Return vs Nifty]))/_xlfn.STDEV.P(Table2[6M Return vs Nifty])</f>
        <v>0.17543661536828184</v>
      </c>
      <c r="M113">
        <v>-2.74645860964071</v>
      </c>
      <c r="N113">
        <f>(Table2[[#This Row],[1W Return vs Nifty]]-AVERAGE(Table2[1W Return vs Nifty]))/_xlfn.STDEV.P(Table2[1W Return vs Nifty])</f>
        <v>8.8773696518937295E-2</v>
      </c>
      <c r="O113">
        <v>1583.59</v>
      </c>
      <c r="P113">
        <v>1601.6713065211</v>
      </c>
      <c r="Q113">
        <v>1431.1497400533599</v>
      </c>
      <c r="R113">
        <v>54.912162122309198</v>
      </c>
      <c r="S113" s="1">
        <f>(Table2[[#This Row],[Close Price]]-Table2[[#This Row],[20D EMA]])/Table2[[#This Row],[20D EMA]]</f>
        <v>-3.0563466553842336E-3</v>
      </c>
      <c r="T113" s="1">
        <f>(Table2[[#This Row],[Close Price]]-Table2[[#This Row],[50D EMA]])/Table2[[#This Row],[50D EMA]]</f>
        <v>-1.4310867921387709E-2</v>
      </c>
      <c r="U113" s="1">
        <f>(Table2[[#This Row],[Close Price]]-Table2[[#This Row],[200D EMA]])/Table2[[#This Row],[200D EMA]]</f>
        <v>0.10313404378016859</v>
      </c>
      <c r="V113">
        <v>1.0508354745169901</v>
      </c>
      <c r="W113">
        <v>1562.55</v>
      </c>
      <c r="X113">
        <v>1609.25</v>
      </c>
      <c r="Y113">
        <v>1562.55</v>
      </c>
      <c r="Z113">
        <v>1609.25</v>
      </c>
      <c r="AA113">
        <v>1511</v>
      </c>
      <c r="AB113">
        <v>1626.35</v>
      </c>
      <c r="AC113" s="1">
        <f>(Table2[[#This Row],[Close Price]]/Table2[[#This Row],[Day Low]])-1</f>
        <v>1.0367668234616545E-2</v>
      </c>
      <c r="AD113" s="1">
        <f>(Table2[[#This Row],[Day High]]/Table2[[#This Row],[Close Price]])-1</f>
        <v>1.9319081551860684E-2</v>
      </c>
      <c r="AE113" s="1">
        <f>(Table2[[#This Row],[Close Price]]/Table2[[#This Row],[Current Week Low]])-1</f>
        <v>1.0367668234616545E-2</v>
      </c>
      <c r="AF113" s="1">
        <f>(Table2[[#This Row],[Current Week High]]/Table2[[#This Row],[Close Price]])-1</f>
        <v>1.9319081551860684E-2</v>
      </c>
      <c r="AG113" s="1">
        <f>(Table2[[#This Row],[Close Price]]/Table2[[#This Row],[Current Month Low]])-1</f>
        <v>4.4837855724685571E-2</v>
      </c>
      <c r="AH113" s="1">
        <f>(Table2[[#This Row],[Current Month High]]/Table2[[#This Row],[Close Price]])-1</f>
        <v>3.0150435471100412E-2</v>
      </c>
      <c r="AI113">
        <v>12.684085510688799</v>
      </c>
      <c r="AJ113">
        <v>64.453125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0.01</v>
      </c>
      <c r="AM113" t="s">
        <v>3167</v>
      </c>
      <c r="AN113">
        <v>0.02</v>
      </c>
      <c r="AO113" t="s">
        <v>3167</v>
      </c>
      <c r="AP113">
        <v>0.14389374691137999</v>
      </c>
      <c r="AQ113">
        <f>(Table2[[#This Row],[Sharpe Ratio]]-AVERAGE(Table2[Sharpe Ratio]))/_xlfn.STDEV.P(Table2[Sharpe Ratio])</f>
        <v>1.0234408879409431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173</v>
      </c>
      <c r="AT113">
        <f>_xlfn.RANK.AVG(Table2[[#This Row],[6M Return vs Nifty Z-Score]],Table2[6M Return vs Nifty Z-Score])</f>
        <v>248</v>
      </c>
      <c r="AU113">
        <f>_xlfn.RANK.AVG(Table2[[#This Row],[Sharpe Ratio Z-Score]],Table2[Sharpe Ratio Z-Score])</f>
        <v>113</v>
      </c>
      <c r="AV113">
        <f>(Table2[[#This Row],[Rank 1Y]]+Table2[[#This Row],[Rank 6M]]+Table2[[#This Row],[Rank Sharpe]])/3</f>
        <v>178</v>
      </c>
    </row>
    <row r="114" spans="1:48" x14ac:dyDescent="0.3">
      <c r="A114" t="s">
        <v>839</v>
      </c>
      <c r="B114" t="s">
        <v>840</v>
      </c>
      <c r="C114" t="s">
        <v>3121</v>
      </c>
      <c r="D114" t="s">
        <v>24</v>
      </c>
      <c r="E114">
        <v>17903.199544800002</v>
      </c>
      <c r="F114">
        <v>222.45</v>
      </c>
      <c r="G114">
        <v>24.660193896293801</v>
      </c>
      <c r="H114">
        <f>(Table2[[#This Row],[1Y Return vs Nifty]]-AVERAGE(Table2[1Y Return vs Nifty]))/_xlfn.STDEV.P(Table2[1Y Return vs Nifty])</f>
        <v>0.2315095380453934</v>
      </c>
      <c r="I114">
        <v>-3.4289590938070802</v>
      </c>
      <c r="J114">
        <f>(Table2[[#This Row],[1M Return vs Nifty]]-AVERAGE(Table2[1M Return vs Nifty]))/_xlfn.STDEV.P(Table2[1M Return vs Nifty])</f>
        <v>-6.1447444442171033E-2</v>
      </c>
      <c r="K114">
        <v>7.3234616984039098</v>
      </c>
      <c r="L114">
        <f>(Table2[[#This Row],[6M Return vs Nifty]]-AVERAGE(Table2[6M Return vs Nifty]))/_xlfn.STDEV.P(Table2[6M Return vs Nifty])</f>
        <v>0.13554058290216642</v>
      </c>
      <c r="M114">
        <v>-4.23487449145229</v>
      </c>
      <c r="N114">
        <f>(Table2[[#This Row],[1W Return vs Nifty]]-AVERAGE(Table2[1W Return vs Nifty]))/_xlfn.STDEV.P(Table2[1W Return vs Nifty])</f>
        <v>-0.22028122604810899</v>
      </c>
      <c r="O114">
        <v>218.45</v>
      </c>
      <c r="P114">
        <v>217.04714808124399</v>
      </c>
      <c r="Q114">
        <v>200.573381137452</v>
      </c>
      <c r="R114">
        <v>57.647863451484398</v>
      </c>
      <c r="S114" s="1">
        <f>(Table2[[#This Row],[Close Price]]-Table2[[#This Row],[20D EMA]])/Table2[[#This Row],[20D EMA]]</f>
        <v>1.8310826276035707E-2</v>
      </c>
      <c r="T114" s="1">
        <f>(Table2[[#This Row],[Close Price]]-Table2[[#This Row],[50D EMA]])/Table2[[#This Row],[50D EMA]]</f>
        <v>2.4892526653856935E-2</v>
      </c>
      <c r="U114" s="1">
        <f>(Table2[[#This Row],[Close Price]]-Table2[[#This Row],[200D EMA]])/Table2[[#This Row],[200D EMA]]</f>
        <v>0.10907039976334666</v>
      </c>
      <c r="V114">
        <v>0.72942572987407694</v>
      </c>
      <c r="W114">
        <v>216.12</v>
      </c>
      <c r="X114">
        <v>224.2</v>
      </c>
      <c r="Y114">
        <v>216.12</v>
      </c>
      <c r="Z114">
        <v>224.2</v>
      </c>
      <c r="AA114">
        <v>208.82</v>
      </c>
      <c r="AB114">
        <v>239.8</v>
      </c>
      <c r="AC114" s="1">
        <f>(Table2[[#This Row],[Close Price]]/Table2[[#This Row],[Day Low]])-1</f>
        <v>2.9289283731260385E-2</v>
      </c>
      <c r="AD114" s="1">
        <f>(Table2[[#This Row],[Day High]]/Table2[[#This Row],[Close Price]])-1</f>
        <v>7.8669363901999745E-3</v>
      </c>
      <c r="AE114" s="1">
        <f>(Table2[[#This Row],[Close Price]]/Table2[[#This Row],[Current Week Low]])-1</f>
        <v>2.9289283731260385E-2</v>
      </c>
      <c r="AF114" s="1">
        <f>(Table2[[#This Row],[Current Week High]]/Table2[[#This Row],[Close Price]])-1</f>
        <v>7.8669363901999745E-3</v>
      </c>
      <c r="AG114" s="1">
        <f>(Table2[[#This Row],[Close Price]]/Table2[[#This Row],[Current Month Low]])-1</f>
        <v>6.5271525715927536E-2</v>
      </c>
      <c r="AH114" s="1">
        <f>(Table2[[#This Row],[Current Month High]]/Table2[[#This Row],[Close Price]])-1</f>
        <v>7.7995055068554864E-2</v>
      </c>
      <c r="AI114">
        <v>7.7995055068554802</v>
      </c>
      <c r="AJ114">
        <v>47.5132625994694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</v>
      </c>
      <c r="AM114" t="s">
        <v>3168</v>
      </c>
      <c r="AN114">
        <v>-0.99</v>
      </c>
      <c r="AO114" t="s">
        <v>3166</v>
      </c>
      <c r="AP114">
        <v>0.18913421940080899</v>
      </c>
      <c r="AQ114">
        <f>(Table2[[#This Row],[Sharpe Ratio]]-AVERAGE(Table2[Sharpe Ratio]))/_xlfn.STDEV.P(Table2[Sharpe Ratio])</f>
        <v>1.5457248984583991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1.6310463489156786</v>
      </c>
      <c r="AS114">
        <f>_xlfn.RANK.AVG(Table2[[#This Row],[1Y Return vs Nifty Z-Score]],Table2[1Y Return vs Nifty Z-Score])</f>
        <v>238</v>
      </c>
      <c r="AT114">
        <f>_xlfn.RANK.AVG(Table2[[#This Row],[6M Return vs Nifty Z-Score]],Table2[6M Return vs Nifty Z-Score])</f>
        <v>261</v>
      </c>
      <c r="AU114">
        <f>_xlfn.RANK.AVG(Table2[[#This Row],[Sharpe Ratio Z-Score]],Table2[Sharpe Ratio Z-Score])</f>
        <v>40</v>
      </c>
      <c r="AV114">
        <f>(Table2[[#This Row],[Rank 1Y]]+Table2[[#This Row],[Rank 6M]]+Table2[[#This Row],[Rank Sharpe]])/3</f>
        <v>179.66666666666666</v>
      </c>
    </row>
    <row r="115" spans="1:48" hidden="1" x14ac:dyDescent="0.3">
      <c r="A115" t="s">
        <v>1044</v>
      </c>
      <c r="B115" t="s">
        <v>1045</v>
      </c>
      <c r="C115" t="s">
        <v>3121</v>
      </c>
      <c r="D115" t="s">
        <v>494</v>
      </c>
      <c r="E115">
        <v>12749.9159854399</v>
      </c>
      <c r="F115">
        <v>133.4</v>
      </c>
      <c r="G115">
        <v>36.0667213315227</v>
      </c>
      <c r="H115">
        <f>(Table2[[#This Row],[1Y Return vs Nifty]]-AVERAGE(Table2[1Y Return vs Nifty]))/_xlfn.STDEV.P(Table2[1Y Return vs Nifty])</f>
        <v>0.45749213463053479</v>
      </c>
      <c r="I115">
        <v>-3.0688377627012202</v>
      </c>
      <c r="J115">
        <f>(Table2[[#This Row],[1M Return vs Nifty]]-AVERAGE(Table2[1M Return vs Nifty]))/_xlfn.STDEV.P(Table2[1M Return vs Nifty])</f>
        <v>-2.5798481822857197E-2</v>
      </c>
      <c r="K115">
        <v>56.777697946940698</v>
      </c>
      <c r="L115">
        <f>(Table2[[#This Row],[6M Return vs Nifty]]-AVERAGE(Table2[6M Return vs Nifty]))/_xlfn.STDEV.P(Table2[6M Return vs Nifty])</f>
        <v>1.7663804529741476</v>
      </c>
      <c r="M115">
        <v>-0.88024665406584202</v>
      </c>
      <c r="N115">
        <f>(Table2[[#This Row],[1W Return vs Nifty]]-AVERAGE(Table2[1W Return vs Nifty]))/_xlfn.STDEV.P(Table2[1W Return vs Nifty])</f>
        <v>0.47627425901085224</v>
      </c>
      <c r="O115">
        <v>136.52000000000001</v>
      </c>
      <c r="P115">
        <v>134.20032064918999</v>
      </c>
      <c r="Q115">
        <v>110.36133637884799</v>
      </c>
      <c r="R115">
        <v>43.629420927341698</v>
      </c>
      <c r="S115" s="1">
        <f>(Table2[[#This Row],[Close Price]]-Table2[[#This Row],[20D EMA]])/Table2[[#This Row],[20D EMA]]</f>
        <v>-2.2853794315851189E-2</v>
      </c>
      <c r="T115" s="1">
        <f>(Table2[[#This Row],[Close Price]]-Table2[[#This Row],[50D EMA]])/Table2[[#This Row],[50D EMA]]</f>
        <v>-5.9636269519957753E-3</v>
      </c>
      <c r="U115" s="1">
        <f>(Table2[[#This Row],[Close Price]]-Table2[[#This Row],[200D EMA]])/Table2[[#This Row],[200D EMA]]</f>
        <v>0.20875665678843333</v>
      </c>
      <c r="V115">
        <v>0.31682621001278399</v>
      </c>
      <c r="W115">
        <v>132.31</v>
      </c>
      <c r="X115">
        <v>136.80000000000001</v>
      </c>
      <c r="Y115">
        <v>132.31</v>
      </c>
      <c r="Z115">
        <v>136.80000000000001</v>
      </c>
      <c r="AA115">
        <v>125.35</v>
      </c>
      <c r="AB115">
        <v>151.49</v>
      </c>
      <c r="AC115" s="1">
        <f>(Table2[[#This Row],[Close Price]]/Table2[[#This Row],[Day Low]])-1</f>
        <v>8.2382284029929309E-3</v>
      </c>
      <c r="AD115" s="1">
        <f>(Table2[[#This Row],[Day High]]/Table2[[#This Row],[Close Price]])-1</f>
        <v>2.5487256371814038E-2</v>
      </c>
      <c r="AE115" s="1">
        <f>(Table2[[#This Row],[Close Price]]/Table2[[#This Row],[Current Week Low]])-1</f>
        <v>8.2382284029929309E-3</v>
      </c>
      <c r="AF115" s="1">
        <f>(Table2[[#This Row],[Current Week High]]/Table2[[#This Row],[Close Price]])-1</f>
        <v>2.5487256371814038E-2</v>
      </c>
      <c r="AG115" s="1">
        <f>(Table2[[#This Row],[Close Price]]/Table2[[#This Row],[Current Month Low]])-1</f>
        <v>6.4220183486238591E-2</v>
      </c>
      <c r="AH115" s="1">
        <f>(Table2[[#This Row],[Current Month High]]/Table2[[#This Row],[Close Price]])-1</f>
        <v>0.13560719640179908</v>
      </c>
      <c r="AI115">
        <v>26.499250374812501</v>
      </c>
      <c r="AJ115">
        <v>93.3333333333333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0.08</v>
      </c>
      <c r="AM115" t="s">
        <v>3167</v>
      </c>
      <c r="AN115">
        <v>-5.54</v>
      </c>
      <c r="AO115" t="s">
        <v>3166</v>
      </c>
      <c r="AP115">
        <v>6.6457202263676005E-2</v>
      </c>
      <c r="AQ115">
        <f>(Table2[[#This Row],[Sharpe Ratio]]-AVERAGE(Table2[Sharpe Ratio]))/_xlfn.STDEV.P(Table2[Sharpe Ratio])</f>
        <v>0.1294654965772237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2.8038138613699011</v>
      </c>
      <c r="AS115">
        <f>_xlfn.RANK.AVG(Table2[[#This Row],[1Y Return vs Nifty Z-Score]],Table2[1Y Return vs Nifty Z-Score])</f>
        <v>180</v>
      </c>
      <c r="AT115">
        <f>_xlfn.RANK.AVG(Table2[[#This Row],[6M Return vs Nifty Z-Score]],Table2[6M Return vs Nifty Z-Score])</f>
        <v>43</v>
      </c>
      <c r="AU115">
        <f>_xlfn.RANK.AVG(Table2[[#This Row],[Sharpe Ratio Z-Score]],Table2[Sharpe Ratio Z-Score])</f>
        <v>316</v>
      </c>
      <c r="AV115">
        <f>(Table2[[#This Row],[Rank 1Y]]+Table2[[#This Row],[Rank 6M]]+Table2[[#This Row],[Rank Sharpe]])/3</f>
        <v>179.66666666666666</v>
      </c>
    </row>
    <row r="116" spans="1:48" hidden="1" x14ac:dyDescent="0.3">
      <c r="A116" t="s">
        <v>1098</v>
      </c>
      <c r="B116" t="s">
        <v>1099</v>
      </c>
      <c r="C116" t="s">
        <v>3130</v>
      </c>
      <c r="D116" t="s">
        <v>257</v>
      </c>
      <c r="E116">
        <v>11418.8211370399</v>
      </c>
      <c r="F116">
        <v>1701.4</v>
      </c>
      <c r="G116">
        <v>45.906596108669703</v>
      </c>
      <c r="H116">
        <f>(Table2[[#This Row],[1Y Return vs Nifty]]-AVERAGE(Table2[1Y Return vs Nifty]))/_xlfn.STDEV.P(Table2[1Y Return vs Nifty])</f>
        <v>0.65243669289676376</v>
      </c>
      <c r="I116">
        <v>-5.5636528366495597</v>
      </c>
      <c r="J116">
        <f>(Table2[[#This Row],[1M Return vs Nifty]]-AVERAGE(Table2[1M Return vs Nifty]))/_xlfn.STDEV.P(Table2[1M Return vs Nifty])</f>
        <v>-0.27276405045545032</v>
      </c>
      <c r="K116">
        <v>10.409516846467801</v>
      </c>
      <c r="L116">
        <f>(Table2[[#This Row],[6M Return vs Nifty]]-AVERAGE(Table2[6M Return vs Nifty]))/_xlfn.STDEV.P(Table2[6M Return vs Nifty])</f>
        <v>0.23730864482127839</v>
      </c>
      <c r="M116">
        <v>-10.3860237628238</v>
      </c>
      <c r="N116">
        <f>(Table2[[#This Row],[1W Return vs Nifty]]-AVERAGE(Table2[1W Return vs Nifty]))/_xlfn.STDEV.P(Table2[1W Return vs Nifty])</f>
        <v>-1.4975068892466692</v>
      </c>
      <c r="O116">
        <v>1895.31</v>
      </c>
      <c r="P116">
        <v>1886.74231995542</v>
      </c>
      <c r="Q116">
        <v>1628.28311266691</v>
      </c>
      <c r="R116">
        <v>31.135766670681001</v>
      </c>
      <c r="S116" s="1">
        <f>(Table2[[#This Row],[Close Price]]-Table2[[#This Row],[20D EMA]])/Table2[[#This Row],[20D EMA]]</f>
        <v>-0.10231043998079463</v>
      </c>
      <c r="T116" s="1">
        <f>(Table2[[#This Row],[Close Price]]-Table2[[#This Row],[50D EMA]])/Table2[[#This Row],[50D EMA]]</f>
        <v>-9.8234039696421943E-2</v>
      </c>
      <c r="U116" s="1">
        <f>(Table2[[#This Row],[Close Price]]-Table2[[#This Row],[200D EMA]])/Table2[[#This Row],[200D EMA]]</f>
        <v>4.4904284005828923E-2</v>
      </c>
      <c r="V116">
        <v>2.2542182170122902</v>
      </c>
      <c r="W116">
        <v>1667.2</v>
      </c>
      <c r="X116">
        <v>1745.85</v>
      </c>
      <c r="Y116">
        <v>1667.2</v>
      </c>
      <c r="Z116">
        <v>1745.85</v>
      </c>
      <c r="AA116">
        <v>1667.2</v>
      </c>
      <c r="AB116">
        <v>2328.9</v>
      </c>
      <c r="AC116" s="1">
        <f>(Table2[[#This Row],[Close Price]]/Table2[[#This Row],[Day Low]])-1</f>
        <v>2.0513435700575844E-2</v>
      </c>
      <c r="AD116" s="1">
        <f>(Table2[[#This Row],[Day High]]/Table2[[#This Row],[Close Price]])-1</f>
        <v>2.6125543669918816E-2</v>
      </c>
      <c r="AE116" s="1">
        <f>(Table2[[#This Row],[Close Price]]/Table2[[#This Row],[Current Week Low]])-1</f>
        <v>2.0513435700575844E-2</v>
      </c>
      <c r="AF116" s="1">
        <f>(Table2[[#This Row],[Current Week High]]/Table2[[#This Row],[Close Price]])-1</f>
        <v>2.6125543669918816E-2</v>
      </c>
      <c r="AG116" s="1">
        <f>(Table2[[#This Row],[Close Price]]/Table2[[#This Row],[Current Month Low]])-1</f>
        <v>2.0513435700575844E-2</v>
      </c>
      <c r="AH116" s="1">
        <f>(Table2[[#This Row],[Current Month High]]/Table2[[#This Row],[Close Price]])-1</f>
        <v>0.36881391794992346</v>
      </c>
      <c r="AI116">
        <v>36.881391794992297</v>
      </c>
      <c r="AJ116">
        <v>76.502930649929894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0.09</v>
      </c>
      <c r="AM116" t="s">
        <v>3167</v>
      </c>
      <c r="AN116">
        <v>-15.98</v>
      </c>
      <c r="AO116" t="s">
        <v>3166</v>
      </c>
      <c r="AP116">
        <v>0.114469092500994</v>
      </c>
      <c r="AQ116">
        <f>(Table2[[#This Row],[Sharpe Ratio]]-AVERAGE(Table2[Sharpe Ratio]))/_xlfn.STDEV.P(Table2[Sharpe Ratio])</f>
        <v>0.68374446860895077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-0.19678113337512659</v>
      </c>
      <c r="AS116">
        <f>_xlfn.RANK.AVG(Table2[[#This Row],[1Y Return vs Nifty Z-Score]],Table2[1Y Return vs Nifty Z-Score])</f>
        <v>137</v>
      </c>
      <c r="AT116">
        <f>_xlfn.RANK.AVG(Table2[[#This Row],[6M Return vs Nifty Z-Score]],Table2[6M Return vs Nifty Z-Score])</f>
        <v>229</v>
      </c>
      <c r="AU116">
        <f>_xlfn.RANK.AVG(Table2[[#This Row],[Sharpe Ratio Z-Score]],Table2[Sharpe Ratio Z-Score])</f>
        <v>174</v>
      </c>
      <c r="AV116">
        <f>(Table2[[#This Row],[Rank 1Y]]+Table2[[#This Row],[Rank 6M]]+Table2[[#This Row],[Rank Sharpe]])/3</f>
        <v>180</v>
      </c>
    </row>
    <row r="117" spans="1:48" x14ac:dyDescent="0.3">
      <c r="A117" t="s">
        <v>1114</v>
      </c>
      <c r="B117" t="s">
        <v>1115</v>
      </c>
      <c r="C117" t="s">
        <v>3128</v>
      </c>
      <c r="D117" t="s">
        <v>69</v>
      </c>
      <c r="E117">
        <v>11103.61671183</v>
      </c>
      <c r="F117">
        <v>358.3</v>
      </c>
      <c r="G117">
        <v>32.728017641798303</v>
      </c>
      <c r="H117">
        <f>(Table2[[#This Row],[1Y Return vs Nifty]]-AVERAGE(Table2[1Y Return vs Nifty]))/_xlfn.STDEV.P(Table2[1Y Return vs Nifty])</f>
        <v>0.39134676889003056</v>
      </c>
      <c r="I117">
        <v>-1.04643033057478</v>
      </c>
      <c r="J117">
        <f>(Table2[[#This Row],[1M Return vs Nifty]]-AVERAGE(Table2[1M Return vs Nifty]))/_xlfn.STDEV.P(Table2[1M Return vs Nifty])</f>
        <v>0.17440273016173549</v>
      </c>
      <c r="K117">
        <v>62.312607375591902</v>
      </c>
      <c r="L117">
        <f>(Table2[[#This Row],[6M Return vs Nifty]]-AVERAGE(Table2[6M Return vs Nifty]))/_xlfn.STDEV.P(Table2[6M Return vs Nifty])</f>
        <v>1.9489037645893135</v>
      </c>
      <c r="M117">
        <v>-2.46849743586499</v>
      </c>
      <c r="N117">
        <f>(Table2[[#This Row],[1W Return vs Nifty]]-AVERAGE(Table2[1W Return vs Nifty]))/_xlfn.STDEV.P(Table2[1W Return vs Nifty])</f>
        <v>0.14648960111768658</v>
      </c>
      <c r="O117">
        <v>358.35</v>
      </c>
      <c r="P117">
        <v>357.3732646025</v>
      </c>
      <c r="Q117">
        <v>309.342482836155</v>
      </c>
      <c r="R117">
        <v>52.823394699917401</v>
      </c>
      <c r="S117" s="1">
        <f>(Table2[[#This Row],[Close Price]]-Table2[[#This Row],[20D EMA]])/Table2[[#This Row],[20D EMA]]</f>
        <v>-1.3952839402821645E-4</v>
      </c>
      <c r="T117" s="1">
        <f>(Table2[[#This Row],[Close Price]]-Table2[[#This Row],[50D EMA]])/Table2[[#This Row],[50D EMA]]</f>
        <v>2.5931861425918419E-3</v>
      </c>
      <c r="U117" s="1">
        <f>(Table2[[#This Row],[Close Price]]-Table2[[#This Row],[200D EMA]])/Table2[[#This Row],[200D EMA]]</f>
        <v>0.15826315453017048</v>
      </c>
      <c r="V117">
        <v>0.46780336239944798</v>
      </c>
      <c r="W117">
        <v>356</v>
      </c>
      <c r="X117">
        <v>361.75</v>
      </c>
      <c r="Y117">
        <v>356</v>
      </c>
      <c r="Z117">
        <v>361.75</v>
      </c>
      <c r="AA117">
        <v>351.25</v>
      </c>
      <c r="AB117">
        <v>366</v>
      </c>
      <c r="AC117" s="1">
        <f>(Table2[[#This Row],[Close Price]]/Table2[[#This Row],[Day Low]])-1</f>
        <v>6.4606741573034476E-3</v>
      </c>
      <c r="AD117" s="1">
        <f>(Table2[[#This Row],[Day High]]/Table2[[#This Row],[Close Price]])-1</f>
        <v>9.6288026793189818E-3</v>
      </c>
      <c r="AE117" s="1">
        <f>(Table2[[#This Row],[Close Price]]/Table2[[#This Row],[Current Week Low]])-1</f>
        <v>6.4606741573034476E-3</v>
      </c>
      <c r="AF117" s="1">
        <f>(Table2[[#This Row],[Current Week High]]/Table2[[#This Row],[Close Price]])-1</f>
        <v>9.6288026793189818E-3</v>
      </c>
      <c r="AG117" s="1">
        <f>(Table2[[#This Row],[Close Price]]/Table2[[#This Row],[Current Month Low]])-1</f>
        <v>2.0071174377224166E-2</v>
      </c>
      <c r="AH117" s="1">
        <f>(Table2[[#This Row],[Current Month High]]/Table2[[#This Row],[Close Price]])-1</f>
        <v>2.1490371197320668E-2</v>
      </c>
      <c r="AI117">
        <v>7.4518559866034</v>
      </c>
      <c r="AJ117">
        <v>107.64995653433699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0.05</v>
      </c>
      <c r="AM117" t="s">
        <v>3167</v>
      </c>
      <c r="AN117">
        <v>-0.6</v>
      </c>
      <c r="AO117" t="s">
        <v>3166</v>
      </c>
      <c r="AP117">
        <v>6.7800268800863997E-2</v>
      </c>
      <c r="AQ117">
        <f>(Table2[[#This Row],[Sharpe Ratio]]-AVERAGE(Table2[Sharpe Ratio]))/_xlfn.STDEV.P(Table2[Sharpe Ratio])</f>
        <v>0.14497068781054342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2.8061135525693097</v>
      </c>
      <c r="AS117">
        <f>_xlfn.RANK.AVG(Table2[[#This Row],[1Y Return vs Nifty Z-Score]],Table2[1Y Return vs Nifty Z-Score])</f>
        <v>196</v>
      </c>
      <c r="AT117">
        <f>_xlfn.RANK.AVG(Table2[[#This Row],[6M Return vs Nifty Z-Score]],Table2[6M Return vs Nifty Z-Score])</f>
        <v>33</v>
      </c>
      <c r="AU117">
        <f>_xlfn.RANK.AVG(Table2[[#This Row],[Sharpe Ratio Z-Score]],Table2[Sharpe Ratio Z-Score])</f>
        <v>312</v>
      </c>
      <c r="AV117">
        <f>(Table2[[#This Row],[Rank 1Y]]+Table2[[#This Row],[Rank 6M]]+Table2[[#This Row],[Rank Sharpe]])/3</f>
        <v>180.33333333333334</v>
      </c>
    </row>
    <row r="118" spans="1:48" x14ac:dyDescent="0.3">
      <c r="A118" t="s">
        <v>786</v>
      </c>
      <c r="B118" t="s">
        <v>787</v>
      </c>
      <c r="C118" t="s">
        <v>3133</v>
      </c>
      <c r="D118" t="s">
        <v>218</v>
      </c>
      <c r="E118">
        <v>19606.07690448</v>
      </c>
      <c r="F118">
        <v>897.6</v>
      </c>
      <c r="G118">
        <v>20.763507121001599</v>
      </c>
      <c r="H118">
        <f>(Table2[[#This Row],[1Y Return vs Nifty]]-AVERAGE(Table2[1Y Return vs Nifty]))/_xlfn.STDEV.P(Table2[1Y Return vs Nifty])</f>
        <v>0.15430958384725205</v>
      </c>
      <c r="I118">
        <v>4.1471564825870297</v>
      </c>
      <c r="J118">
        <f>(Table2[[#This Row],[1M Return vs Nifty]]-AVERAGE(Table2[1M Return vs Nifty]))/_xlfn.STDEV.P(Table2[1M Return vs Nifty])</f>
        <v>0.68852385037980379</v>
      </c>
      <c r="K118">
        <v>9.9152702352765107</v>
      </c>
      <c r="L118">
        <f>(Table2[[#This Row],[6M Return vs Nifty]]-AVERAGE(Table2[6M Return vs Nifty]))/_xlfn.STDEV.P(Table2[6M Return vs Nifty])</f>
        <v>0.22100999903635699</v>
      </c>
      <c r="M118">
        <v>-2.9532907213915198</v>
      </c>
      <c r="N118">
        <f>(Table2[[#This Row],[1W Return vs Nifty]]-AVERAGE(Table2[1W Return vs Nifty]))/_xlfn.STDEV.P(Table2[1W Return vs Nifty])</f>
        <v>4.5827042252037174E-2</v>
      </c>
      <c r="O118">
        <v>859.29</v>
      </c>
      <c r="P118">
        <v>858.93788530834399</v>
      </c>
      <c r="Q118">
        <v>804.804443985842</v>
      </c>
      <c r="R118">
        <v>67.445283088928306</v>
      </c>
      <c r="S118" s="1">
        <f>(Table2[[#This Row],[Close Price]]-Table2[[#This Row],[20D EMA]])/Table2[[#This Row],[20D EMA]]</f>
        <v>4.4583318786440042E-2</v>
      </c>
      <c r="T118" s="1">
        <f>(Table2[[#This Row],[Close Price]]-Table2[[#This Row],[50D EMA]])/Table2[[#This Row],[50D EMA]]</f>
        <v>4.5011537333432432E-2</v>
      </c>
      <c r="U118" s="1">
        <f>(Table2[[#This Row],[Close Price]]-Table2[[#This Row],[200D EMA]])/Table2[[#This Row],[200D EMA]]</f>
        <v>0.11530199256179861</v>
      </c>
      <c r="V118">
        <v>1.5901749421888201</v>
      </c>
      <c r="W118">
        <v>847.35</v>
      </c>
      <c r="X118">
        <v>927</v>
      </c>
      <c r="Y118">
        <v>847.35</v>
      </c>
      <c r="Z118">
        <v>927</v>
      </c>
      <c r="AA118">
        <v>810.8</v>
      </c>
      <c r="AB118">
        <v>947</v>
      </c>
      <c r="AC118" s="1">
        <f>(Table2[[#This Row],[Close Price]]/Table2[[#This Row],[Day Low]])-1</f>
        <v>5.9302531421490556E-2</v>
      </c>
      <c r="AD118" s="1">
        <f>(Table2[[#This Row],[Day High]]/Table2[[#This Row],[Close Price]])-1</f>
        <v>3.275401069518713E-2</v>
      </c>
      <c r="AE118" s="1">
        <f>(Table2[[#This Row],[Close Price]]/Table2[[#This Row],[Current Week Low]])-1</f>
        <v>5.9302531421490556E-2</v>
      </c>
      <c r="AF118" s="1">
        <f>(Table2[[#This Row],[Current Week High]]/Table2[[#This Row],[Close Price]])-1</f>
        <v>3.275401069518713E-2</v>
      </c>
      <c r="AG118" s="1">
        <f>(Table2[[#This Row],[Close Price]]/Table2[[#This Row],[Current Month Low]])-1</f>
        <v>0.10705476073014308</v>
      </c>
      <c r="AH118" s="1">
        <f>(Table2[[#This Row],[Current Month High]]/Table2[[#This Row],[Close Price]])-1</f>
        <v>5.5035650623885823E-2</v>
      </c>
      <c r="AI118">
        <v>6.7290552584670298</v>
      </c>
      <c r="AJ118">
        <v>59.985741021299297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0.02</v>
      </c>
      <c r="AM118" t="s">
        <v>3167</v>
      </c>
      <c r="AN118">
        <v>4.17</v>
      </c>
      <c r="AO118" t="s">
        <v>3167</v>
      </c>
      <c r="AP118">
        <v>0.17903106839555699</v>
      </c>
      <c r="AQ118">
        <f>(Table2[[#This Row],[Sharpe Ratio]]-AVERAGE(Table2[Sharpe Ratio]))/_xlfn.STDEV.P(Table2[Sharpe Ratio])</f>
        <v>1.4290878711347024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2.5387583466501522</v>
      </c>
      <c r="AS118">
        <f>_xlfn.RANK.AVG(Table2[[#This Row],[1Y Return vs Nifty Z-Score]],Table2[1Y Return vs Nifty Z-Score])</f>
        <v>259</v>
      </c>
      <c r="AT118">
        <f>_xlfn.RANK.AVG(Table2[[#This Row],[6M Return vs Nifty Z-Score]],Table2[6M Return vs Nifty Z-Score])</f>
        <v>232</v>
      </c>
      <c r="AU118">
        <f>_xlfn.RANK.AVG(Table2[[#This Row],[Sharpe Ratio Z-Score]],Table2[Sharpe Ratio Z-Score])</f>
        <v>54</v>
      </c>
      <c r="AV118">
        <f>(Table2[[#This Row],[Rank 1Y]]+Table2[[#This Row],[Rank 6M]]+Table2[[#This Row],[Rank Sharpe]])/3</f>
        <v>181.66666666666666</v>
      </c>
    </row>
    <row r="119" spans="1:48" hidden="1" x14ac:dyDescent="0.3">
      <c r="A119" t="s">
        <v>1203</v>
      </c>
      <c r="B119" t="s">
        <v>1204</v>
      </c>
      <c r="C119" t="s">
        <v>565</v>
      </c>
      <c r="D119" t="s">
        <v>438</v>
      </c>
      <c r="E119">
        <v>9931.3628359300001</v>
      </c>
      <c r="F119">
        <v>379.45</v>
      </c>
      <c r="G119">
        <v>55.154885129775202</v>
      </c>
      <c r="H119">
        <f>(Table2[[#This Row],[1Y Return vs Nifty]]-AVERAGE(Table2[1Y Return vs Nifty]))/_xlfn.STDEV.P(Table2[1Y Return vs Nifty])</f>
        <v>0.83566093698217125</v>
      </c>
      <c r="I119">
        <v>10.0693518551239</v>
      </c>
      <c r="J119">
        <f>(Table2[[#This Row],[1M Return vs Nifty]]-AVERAGE(Table2[1M Return vs Nifty]))/_xlfn.STDEV.P(Table2[1M Return vs Nifty])</f>
        <v>1.2747710488213209</v>
      </c>
      <c r="K119">
        <v>2.9358634012345699</v>
      </c>
      <c r="L119">
        <f>(Table2[[#This Row],[6M Return vs Nifty]]-AVERAGE(Table2[6M Return vs Nifty]))/_xlfn.STDEV.P(Table2[6M Return vs Nifty])</f>
        <v>-9.1481390290190628E-3</v>
      </c>
      <c r="M119">
        <v>2.7874234373873898</v>
      </c>
      <c r="N119">
        <f>(Table2[[#This Row],[1W Return vs Nifty]]-AVERAGE(Table2[1W Return vs Nifty]))/_xlfn.STDEV.P(Table2[1W Return vs Nifty])</f>
        <v>1.2378298900458631</v>
      </c>
      <c r="O119">
        <v>358.12</v>
      </c>
      <c r="P119">
        <v>364.42660001055901</v>
      </c>
      <c r="Q119">
        <v>340.09735893987897</v>
      </c>
      <c r="R119">
        <v>66.230447752876401</v>
      </c>
      <c r="S119" s="1">
        <f>(Table2[[#This Row],[Close Price]]-Table2[[#This Row],[20D EMA]])/Table2[[#This Row],[20D EMA]]</f>
        <v>5.956104099184626E-2</v>
      </c>
      <c r="T119" s="1">
        <f>(Table2[[#This Row],[Close Price]]-Table2[[#This Row],[50D EMA]])/Table2[[#This Row],[50D EMA]]</f>
        <v>4.1224762377405168E-2</v>
      </c>
      <c r="U119" s="1">
        <f>(Table2[[#This Row],[Close Price]]-Table2[[#This Row],[200D EMA]])/Table2[[#This Row],[200D EMA]]</f>
        <v>0.11570992842398878</v>
      </c>
      <c r="V119">
        <v>0.75151922329870102</v>
      </c>
      <c r="W119">
        <v>364.35</v>
      </c>
      <c r="X119">
        <v>382.9</v>
      </c>
      <c r="Y119">
        <v>364.35</v>
      </c>
      <c r="Z119">
        <v>382.9</v>
      </c>
      <c r="AA119">
        <v>332.5</v>
      </c>
      <c r="AB119">
        <v>385.7</v>
      </c>
      <c r="AC119" s="1">
        <f>(Table2[[#This Row],[Close Price]]/Table2[[#This Row],[Day Low]])-1</f>
        <v>4.1443666803897328E-2</v>
      </c>
      <c r="AD119" s="1">
        <f>(Table2[[#This Row],[Day High]]/Table2[[#This Row],[Close Price]])-1</f>
        <v>9.0921069969691626E-3</v>
      </c>
      <c r="AE119" s="1">
        <f>(Table2[[#This Row],[Close Price]]/Table2[[#This Row],[Current Week Low]])-1</f>
        <v>4.1443666803897328E-2</v>
      </c>
      <c r="AF119" s="1">
        <f>(Table2[[#This Row],[Current Week High]]/Table2[[#This Row],[Close Price]])-1</f>
        <v>9.0921069969691626E-3</v>
      </c>
      <c r="AG119" s="1">
        <f>(Table2[[#This Row],[Close Price]]/Table2[[#This Row],[Current Month Low]])-1</f>
        <v>0.14120300751879689</v>
      </c>
      <c r="AH119" s="1">
        <f>(Table2[[#This Row],[Current Month High]]/Table2[[#This Row],[Close Price]])-1</f>
        <v>1.6471208327842879E-2</v>
      </c>
      <c r="AI119">
        <v>11.0291210963236</v>
      </c>
      <c r="AJ119">
        <v>78.312969924811995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0.02</v>
      </c>
      <c r="AM119" t="s">
        <v>3167</v>
      </c>
      <c r="AN119">
        <v>3.01</v>
      </c>
      <c r="AO119" t="s">
        <v>3167</v>
      </c>
      <c r="AP119">
        <v>0.13557587210029801</v>
      </c>
      <c r="AQ119">
        <f>(Table2[[#This Row],[Sharpe Ratio]]-AVERAGE(Table2[Sharpe Ratio]))/_xlfn.STDEV.P(Table2[Sharpe Ratio])</f>
        <v>0.92741419378276169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116</v>
      </c>
      <c r="AT119">
        <f>_xlfn.RANK.AVG(Table2[[#This Row],[6M Return vs Nifty Z-Score]],Table2[6M Return vs Nifty Z-Score])</f>
        <v>301</v>
      </c>
      <c r="AU119">
        <f>_xlfn.RANK.AVG(Table2[[#This Row],[Sharpe Ratio Z-Score]],Table2[Sharpe Ratio Z-Score])</f>
        <v>128</v>
      </c>
      <c r="AV119">
        <f>(Table2[[#This Row],[Rank 1Y]]+Table2[[#This Row],[Rank 6M]]+Table2[[#This Row],[Rank Sharpe]])/3</f>
        <v>181.66666666666666</v>
      </c>
    </row>
    <row r="120" spans="1:48" hidden="1" x14ac:dyDescent="0.3">
      <c r="A120" t="s">
        <v>1277</v>
      </c>
      <c r="B120" t="s">
        <v>1278</v>
      </c>
      <c r="C120" t="s">
        <v>3126</v>
      </c>
      <c r="D120" t="s">
        <v>215</v>
      </c>
      <c r="E120">
        <v>8854.8956204799997</v>
      </c>
      <c r="F120">
        <v>2010.2</v>
      </c>
      <c r="G120">
        <v>60.147582356165401</v>
      </c>
      <c r="H120">
        <f>(Table2[[#This Row],[1Y Return vs Nifty]]-AVERAGE(Table2[1Y Return vs Nifty]))/_xlfn.STDEV.P(Table2[1Y Return vs Nifty])</f>
        <v>0.9345747115371219</v>
      </c>
      <c r="I120">
        <v>0.14509823996290699</v>
      </c>
      <c r="J120">
        <f>(Table2[[#This Row],[1M Return vs Nifty]]-AVERAGE(Table2[1M Return vs Nifty]))/_xlfn.STDEV.P(Table2[1M Return vs Nifty])</f>
        <v>0.29235396993002383</v>
      </c>
      <c r="K120">
        <v>-0.19440995032457001</v>
      </c>
      <c r="L120">
        <f>(Table2[[#This Row],[6M Return vs Nifty]]-AVERAGE(Table2[6M Return vs Nifty]))/_xlfn.STDEV.P(Table2[6M Return vs Nifty])</f>
        <v>-0.11237437348729633</v>
      </c>
      <c r="M120">
        <v>-3.77744904876822</v>
      </c>
      <c r="N120">
        <f>(Table2[[#This Row],[1W Return vs Nifty]]-AVERAGE(Table2[1W Return vs Nifty]))/_xlfn.STDEV.P(Table2[1W Return vs Nifty])</f>
        <v>-0.12530133064625501</v>
      </c>
      <c r="O120">
        <v>2039.46</v>
      </c>
      <c r="P120">
        <v>2072.4017395518299</v>
      </c>
      <c r="Q120">
        <v>1902.7599619919499</v>
      </c>
      <c r="R120">
        <v>46.602339637303501</v>
      </c>
      <c r="S120" s="1">
        <f>(Table2[[#This Row],[Close Price]]-Table2[[#This Row],[20D EMA]])/Table2[[#This Row],[20D EMA]]</f>
        <v>-1.434693497298304E-2</v>
      </c>
      <c r="T120" s="1">
        <f>(Table2[[#This Row],[Close Price]]-Table2[[#This Row],[50D EMA]])/Table2[[#This Row],[50D EMA]]</f>
        <v>-3.0014325101503429E-2</v>
      </c>
      <c r="U120" s="1">
        <f>(Table2[[#This Row],[Close Price]]-Table2[[#This Row],[200D EMA]])/Table2[[#This Row],[200D EMA]]</f>
        <v>5.6465366180805034E-2</v>
      </c>
      <c r="V120">
        <v>0.51433783586264903</v>
      </c>
      <c r="W120">
        <v>1989.95</v>
      </c>
      <c r="X120">
        <v>2030.05</v>
      </c>
      <c r="Y120">
        <v>1989.95</v>
      </c>
      <c r="Z120">
        <v>2030.05</v>
      </c>
      <c r="AA120">
        <v>1950.1</v>
      </c>
      <c r="AB120">
        <v>2170</v>
      </c>
      <c r="AC120" s="1">
        <f>(Table2[[#This Row],[Close Price]]/Table2[[#This Row],[Day Low]])-1</f>
        <v>1.0176135078770798E-2</v>
      </c>
      <c r="AD120" s="1">
        <f>(Table2[[#This Row],[Day High]]/Table2[[#This Row],[Close Price]])-1</f>
        <v>9.8746393393691623E-3</v>
      </c>
      <c r="AE120" s="1">
        <f>(Table2[[#This Row],[Close Price]]/Table2[[#This Row],[Current Week Low]])-1</f>
        <v>1.0176135078770798E-2</v>
      </c>
      <c r="AF120" s="1">
        <f>(Table2[[#This Row],[Current Week High]]/Table2[[#This Row],[Close Price]])-1</f>
        <v>9.8746393393691623E-3</v>
      </c>
      <c r="AG120" s="1">
        <f>(Table2[[#This Row],[Close Price]]/Table2[[#This Row],[Current Month Low]])-1</f>
        <v>3.0818932362443041E-2</v>
      </c>
      <c r="AH120" s="1">
        <f>(Table2[[#This Row],[Current Month High]]/Table2[[#This Row],[Close Price]])-1</f>
        <v>7.9494577653964837E-2</v>
      </c>
      <c r="AI120">
        <v>19.341359068749298</v>
      </c>
      <c r="AJ120">
        <v>102.43705941591099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0.01</v>
      </c>
      <c r="AM120" t="s">
        <v>3167</v>
      </c>
      <c r="AN120">
        <v>-1.71</v>
      </c>
      <c r="AO120" t="s">
        <v>3166</v>
      </c>
      <c r="AP120">
        <v>0.15011714714193</v>
      </c>
      <c r="AQ120">
        <f>(Table2[[#This Row],[Sharpe Ratio]]-AVERAGE(Table2[Sharpe Ratio]))/_xlfn.STDEV.P(Table2[Sharpe Ratio])</f>
        <v>1.0952876714206341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105</v>
      </c>
      <c r="AT120">
        <f>_xlfn.RANK.AVG(Table2[[#This Row],[6M Return vs Nifty Z-Score]],Table2[6M Return vs Nifty Z-Score])</f>
        <v>339</v>
      </c>
      <c r="AU120">
        <f>_xlfn.RANK.AVG(Table2[[#This Row],[Sharpe Ratio Z-Score]],Table2[Sharpe Ratio Z-Score])</f>
        <v>103</v>
      </c>
      <c r="AV120">
        <f>(Table2[[#This Row],[Rank 1Y]]+Table2[[#This Row],[Rank 6M]]+Table2[[#This Row],[Rank Sharpe]])/3</f>
        <v>182.33333333333334</v>
      </c>
    </row>
    <row r="121" spans="1:48" hidden="1" x14ac:dyDescent="0.3">
      <c r="A121" t="s">
        <v>379</v>
      </c>
      <c r="B121" t="s">
        <v>380</v>
      </c>
      <c r="C121" t="s">
        <v>3126</v>
      </c>
      <c r="D121" t="s">
        <v>215</v>
      </c>
      <c r="E121">
        <v>61857.541841074999</v>
      </c>
      <c r="F121">
        <v>1066.7</v>
      </c>
      <c r="G121">
        <v>35.5470745844136</v>
      </c>
      <c r="H121">
        <f>(Table2[[#This Row],[1Y Return vs Nifty]]-AVERAGE(Table2[1Y Return vs Nifty]))/_xlfn.STDEV.P(Table2[1Y Return vs Nifty])</f>
        <v>0.44719705386335473</v>
      </c>
      <c r="I121">
        <v>12.1852021247533</v>
      </c>
      <c r="J121">
        <f>(Table2[[#This Row],[1M Return vs Nifty]]-AVERAGE(Table2[1M Return vs Nifty]))/_xlfn.STDEV.P(Table2[1M Return vs Nifty])</f>
        <v>1.4842223105348655</v>
      </c>
      <c r="K121">
        <v>21.903397910787199</v>
      </c>
      <c r="L121">
        <f>(Table2[[#This Row],[6M Return vs Nifty]]-AVERAGE(Table2[6M Return vs Nifty]))/_xlfn.STDEV.P(Table2[6M Return vs Nifty])</f>
        <v>0.61633946044957666</v>
      </c>
      <c r="M121">
        <v>3.76970724827141</v>
      </c>
      <c r="N121">
        <f>(Table2[[#This Row],[1W Return vs Nifty]]-AVERAGE(Table2[1W Return vs Nifty]))/_xlfn.STDEV.P(Table2[1W Return vs Nifty])</f>
        <v>1.44179146477868</v>
      </c>
      <c r="O121">
        <v>1004.65</v>
      </c>
      <c r="P121">
        <v>1006.89702400942</v>
      </c>
      <c r="Q121">
        <v>920.52290956318404</v>
      </c>
      <c r="R121">
        <v>70.388334011055505</v>
      </c>
      <c r="S121" s="1">
        <f>(Table2[[#This Row],[Close Price]]-Table2[[#This Row],[20D EMA]])/Table2[[#This Row],[20D EMA]]</f>
        <v>6.1762802966207203E-2</v>
      </c>
      <c r="T121" s="1">
        <f>(Table2[[#This Row],[Close Price]]-Table2[[#This Row],[50D EMA]])/Table2[[#This Row],[50D EMA]]</f>
        <v>5.9393338707514738E-2</v>
      </c>
      <c r="U121" s="1">
        <f>(Table2[[#This Row],[Close Price]]-Table2[[#This Row],[200D EMA]])/Table2[[#This Row],[200D EMA]]</f>
        <v>0.15879788424405586</v>
      </c>
      <c r="V121">
        <v>2.4822611476239498</v>
      </c>
      <c r="W121">
        <v>1065.45</v>
      </c>
      <c r="X121">
        <v>1134.3</v>
      </c>
      <c r="Y121">
        <v>1065.45</v>
      </c>
      <c r="Z121">
        <v>1134.3</v>
      </c>
      <c r="AA121">
        <v>916.05</v>
      </c>
      <c r="AB121">
        <v>1134.3</v>
      </c>
      <c r="AC121" s="1">
        <f>(Table2[[#This Row],[Close Price]]/Table2[[#This Row],[Day Low]])-1</f>
        <v>1.1732131963020365E-3</v>
      </c>
      <c r="AD121" s="1">
        <f>(Table2[[#This Row],[Day High]]/Table2[[#This Row],[Close Price]])-1</f>
        <v>6.3373019593137681E-2</v>
      </c>
      <c r="AE121" s="1">
        <f>(Table2[[#This Row],[Close Price]]/Table2[[#This Row],[Current Week Low]])-1</f>
        <v>1.1732131963020365E-3</v>
      </c>
      <c r="AF121" s="1">
        <f>(Table2[[#This Row],[Current Week High]]/Table2[[#This Row],[Close Price]])-1</f>
        <v>6.3373019593137681E-2</v>
      </c>
      <c r="AG121" s="1">
        <f>(Table2[[#This Row],[Close Price]]/Table2[[#This Row],[Current Month Low]])-1</f>
        <v>0.16445608864144989</v>
      </c>
      <c r="AH121" s="1">
        <f>(Table2[[#This Row],[Current Month High]]/Table2[[#This Row],[Close Price]])-1</f>
        <v>6.3373019593137681E-2</v>
      </c>
      <c r="AI121">
        <v>17.652573357082499</v>
      </c>
      <c r="AJ121">
        <v>76.445289885038406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0.01</v>
      </c>
      <c r="AM121" t="s">
        <v>3167</v>
      </c>
      <c r="AN121">
        <v>13.93</v>
      </c>
      <c r="AO121" t="s">
        <v>3167</v>
      </c>
      <c r="AP121">
        <v>0.10048422920896</v>
      </c>
      <c r="AQ121">
        <f>(Table2[[#This Row],[Sharpe Ratio]]-AVERAGE(Table2[Sharpe Ratio]))/_xlfn.STDEV.P(Table2[Sharpe Ratio])</f>
        <v>0.52229455253195667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183</v>
      </c>
      <c r="AT121">
        <f>_xlfn.RANK.AVG(Table2[[#This Row],[6M Return vs Nifty Z-Score]],Table2[6M Return vs Nifty Z-Score])</f>
        <v>150</v>
      </c>
      <c r="AU121">
        <f>_xlfn.RANK.AVG(Table2[[#This Row],[Sharpe Ratio Z-Score]],Table2[Sharpe Ratio Z-Score])</f>
        <v>219</v>
      </c>
      <c r="AV121">
        <f>(Table2[[#This Row],[Rank 1Y]]+Table2[[#This Row],[Rank 6M]]+Table2[[#This Row],[Rank Sharpe]])/3</f>
        <v>184</v>
      </c>
    </row>
    <row r="122" spans="1:48" x14ac:dyDescent="0.3">
      <c r="A122" t="s">
        <v>869</v>
      </c>
      <c r="B122" t="s">
        <v>870</v>
      </c>
      <c r="C122" t="s">
        <v>3121</v>
      </c>
      <c r="D122" t="s">
        <v>208</v>
      </c>
      <c r="E122">
        <v>17123.8359688399</v>
      </c>
      <c r="F122">
        <v>4125.2</v>
      </c>
      <c r="G122">
        <v>40.592405798129903</v>
      </c>
      <c r="H122">
        <f>(Table2[[#This Row],[1Y Return vs Nifty]]-AVERAGE(Table2[1Y Return vs Nifty]))/_xlfn.STDEV.P(Table2[1Y Return vs Nifty])</f>
        <v>0.54715359670971786</v>
      </c>
      <c r="I122">
        <v>-3.0234494161080598</v>
      </c>
      <c r="J122">
        <f>(Table2[[#This Row],[1M Return vs Nifty]]-AVERAGE(Table2[1M Return vs Nifty]))/_xlfn.STDEV.P(Table2[1M Return vs Nifty])</f>
        <v>-2.1305419814885221E-2</v>
      </c>
      <c r="K122">
        <v>-4.30482386392866</v>
      </c>
      <c r="L122">
        <f>(Table2[[#This Row],[6M Return vs Nifty]]-AVERAGE(Table2[6M Return vs Nifty]))/_xlfn.STDEV.P(Table2[6M Return vs Nifty])</f>
        <v>-0.24792245594307366</v>
      </c>
      <c r="M122">
        <v>-1.1126203080293799</v>
      </c>
      <c r="N122">
        <f>(Table2[[#This Row],[1W Return vs Nifty]]-AVERAGE(Table2[1W Return vs Nifty]))/_xlfn.STDEV.P(Table2[1W Return vs Nifty])</f>
        <v>0.42802415464827726</v>
      </c>
      <c r="O122">
        <v>3992.63</v>
      </c>
      <c r="P122">
        <v>3966.8770419570701</v>
      </c>
      <c r="Q122">
        <v>3626.0592596199499</v>
      </c>
      <c r="R122">
        <v>65.258768467263806</v>
      </c>
      <c r="S122" s="1">
        <f>(Table2[[#This Row],[Close Price]]-Table2[[#This Row],[20D EMA]])/Table2[[#This Row],[20D EMA]]</f>
        <v>3.3203677776302766E-2</v>
      </c>
      <c r="T122" s="1">
        <f>(Table2[[#This Row],[Close Price]]-Table2[[#This Row],[50D EMA]])/Table2[[#This Row],[50D EMA]]</f>
        <v>3.9911234043397685E-2</v>
      </c>
      <c r="U122" s="1">
        <f>(Table2[[#This Row],[Close Price]]-Table2[[#This Row],[200D EMA]])/Table2[[#This Row],[200D EMA]]</f>
        <v>0.13765377359893596</v>
      </c>
      <c r="V122">
        <v>0.71111146246552204</v>
      </c>
      <c r="W122">
        <v>3960.9</v>
      </c>
      <c r="X122">
        <v>4162.6499999999996</v>
      </c>
      <c r="Y122">
        <v>3960.9</v>
      </c>
      <c r="Z122">
        <v>4162.6499999999996</v>
      </c>
      <c r="AA122">
        <v>3762.75</v>
      </c>
      <c r="AB122">
        <v>4189.8999999999996</v>
      </c>
      <c r="AC122" s="1">
        <f>(Table2[[#This Row],[Close Price]]/Table2[[#This Row],[Day Low]])-1</f>
        <v>4.1480471609987468E-2</v>
      </c>
      <c r="AD122" s="1">
        <f>(Table2[[#This Row],[Day High]]/Table2[[#This Row],[Close Price]])-1</f>
        <v>9.0783477164741999E-3</v>
      </c>
      <c r="AE122" s="1">
        <f>(Table2[[#This Row],[Close Price]]/Table2[[#This Row],[Current Week Low]])-1</f>
        <v>4.1480471609987468E-2</v>
      </c>
      <c r="AF122" s="1">
        <f>(Table2[[#This Row],[Current Week High]]/Table2[[#This Row],[Close Price]])-1</f>
        <v>9.0783477164741999E-3</v>
      </c>
      <c r="AG122" s="1">
        <f>(Table2[[#This Row],[Close Price]]/Table2[[#This Row],[Current Month Low]])-1</f>
        <v>9.6325825526543118E-2</v>
      </c>
      <c r="AH122" s="1">
        <f>(Table2[[#This Row],[Current Month High]]/Table2[[#This Row],[Close Price]])-1</f>
        <v>1.5684088044215949E-2</v>
      </c>
      <c r="AI122">
        <v>6.2251527198681398</v>
      </c>
      <c r="AJ122">
        <v>72.602510460250997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0.06</v>
      </c>
      <c r="AM122" t="s">
        <v>3167</v>
      </c>
      <c r="AN122">
        <v>1.98</v>
      </c>
      <c r="AO122" t="s">
        <v>3167</v>
      </c>
      <c r="AP122">
        <v>0.26459423782115898</v>
      </c>
      <c r="AQ122">
        <f>(Table2[[#This Row],[Sharpe Ratio]]-AVERAGE(Table2[Sharpe Ratio]))/_xlfn.STDEV.P(Table2[Sharpe Ratio])</f>
        <v>2.4168820479225324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3.1228319235225683</v>
      </c>
      <c r="AS122">
        <f>_xlfn.RANK.AVG(Table2[[#This Row],[1Y Return vs Nifty Z-Score]],Table2[1Y Return vs Nifty Z-Score])</f>
        <v>155</v>
      </c>
      <c r="AT122">
        <f>_xlfn.RANK.AVG(Table2[[#This Row],[6M Return vs Nifty Z-Score]],Table2[6M Return vs Nifty Z-Score])</f>
        <v>393</v>
      </c>
      <c r="AU122">
        <f>_xlfn.RANK.AVG(Table2[[#This Row],[Sharpe Ratio Z-Score]],Table2[Sharpe Ratio Z-Score])</f>
        <v>4</v>
      </c>
      <c r="AV122">
        <f>(Table2[[#This Row],[Rank 1Y]]+Table2[[#This Row],[Rank 6M]]+Table2[[#This Row],[Rank Sharpe]])/3</f>
        <v>184</v>
      </c>
    </row>
    <row r="123" spans="1:48" x14ac:dyDescent="0.3">
      <c r="A123" t="s">
        <v>428</v>
      </c>
      <c r="B123" t="s">
        <v>429</v>
      </c>
      <c r="C123" t="s">
        <v>3121</v>
      </c>
      <c r="D123" t="s">
        <v>24</v>
      </c>
      <c r="E123">
        <v>52226.435649696003</v>
      </c>
      <c r="F123">
        <v>212.88</v>
      </c>
      <c r="G123">
        <v>19.601739734331499</v>
      </c>
      <c r="H123">
        <f>(Table2[[#This Row],[1Y Return vs Nifty]]-AVERAGE(Table2[1Y Return vs Nifty]))/_xlfn.STDEV.P(Table2[1Y Return vs Nifty])</f>
        <v>0.13129300740376809</v>
      </c>
      <c r="I123">
        <v>10.1176410568408</v>
      </c>
      <c r="J123">
        <f>(Table2[[#This Row],[1M Return vs Nifty]]-AVERAGE(Table2[1M Return vs Nifty]))/_xlfn.STDEV.P(Table2[1M Return vs Nifty])</f>
        <v>1.2795512709248991</v>
      </c>
      <c r="K123">
        <v>24.573086449642499</v>
      </c>
      <c r="L123">
        <f>(Table2[[#This Row],[6M Return vs Nifty]]-AVERAGE(Table2[6M Return vs Nifty]))/_xlfn.STDEV.P(Table2[6M Return vs Nifty])</f>
        <v>0.70437710575783385</v>
      </c>
      <c r="M123">
        <v>2.85877630227349</v>
      </c>
      <c r="N123">
        <f>(Table2[[#This Row],[1W Return vs Nifty]]-AVERAGE(Table2[1W Return vs Nifty]))/_xlfn.STDEV.P(Table2[1W Return vs Nifty])</f>
        <v>1.2526456108412305</v>
      </c>
      <c r="O123">
        <v>203.33</v>
      </c>
      <c r="P123">
        <v>198.01713545069001</v>
      </c>
      <c r="Q123">
        <v>180.26635406866899</v>
      </c>
      <c r="R123">
        <v>69.832354761183396</v>
      </c>
      <c r="S123" s="1">
        <f>(Table2[[#This Row],[Close Price]]-Table2[[#This Row],[20D EMA]])/Table2[[#This Row],[20D EMA]]</f>
        <v>4.6967983081689778E-2</v>
      </c>
      <c r="T123" s="1">
        <f>(Table2[[#This Row],[Close Price]]-Table2[[#This Row],[50D EMA]])/Table2[[#This Row],[50D EMA]]</f>
        <v>7.5058476709512462E-2</v>
      </c>
      <c r="U123" s="1">
        <f>(Table2[[#This Row],[Close Price]]-Table2[[#This Row],[200D EMA]])/Table2[[#This Row],[200D EMA]]</f>
        <v>0.18091920757939925</v>
      </c>
      <c r="V123">
        <v>1.20227325368308</v>
      </c>
      <c r="W123">
        <v>209.42</v>
      </c>
      <c r="X123">
        <v>213.5</v>
      </c>
      <c r="Y123">
        <v>209.42</v>
      </c>
      <c r="Z123">
        <v>213.5</v>
      </c>
      <c r="AA123">
        <v>195.04</v>
      </c>
      <c r="AB123">
        <v>213.5</v>
      </c>
      <c r="AC123" s="1">
        <f>(Table2[[#This Row],[Close Price]]/Table2[[#This Row],[Day Low]])-1</f>
        <v>1.6521822175532552E-2</v>
      </c>
      <c r="AD123" s="1">
        <f>(Table2[[#This Row],[Day High]]/Table2[[#This Row],[Close Price]])-1</f>
        <v>2.9124389327321865E-3</v>
      </c>
      <c r="AE123" s="1">
        <f>(Table2[[#This Row],[Close Price]]/Table2[[#This Row],[Current Week Low]])-1</f>
        <v>1.6521822175532552E-2</v>
      </c>
      <c r="AF123" s="1">
        <f>(Table2[[#This Row],[Current Week High]]/Table2[[#This Row],[Close Price]])-1</f>
        <v>2.9124389327321865E-3</v>
      </c>
      <c r="AG123" s="1">
        <f>(Table2[[#This Row],[Close Price]]/Table2[[#This Row],[Current Month Low]])-1</f>
        <v>9.1468416735028812E-2</v>
      </c>
      <c r="AH123" s="1">
        <f>(Table2[[#This Row],[Current Month High]]/Table2[[#This Row],[Close Price]])-1</f>
        <v>2.9124389327321865E-3</v>
      </c>
      <c r="AI123">
        <v>0.29124389327321798</v>
      </c>
      <c r="AJ123">
        <v>52.711621233859397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0.12</v>
      </c>
      <c r="AM123" t="s">
        <v>3167</v>
      </c>
      <c r="AN123">
        <v>4.22</v>
      </c>
      <c r="AO123" t="s">
        <v>3167</v>
      </c>
      <c r="AP123">
        <v>0.122382343865162</v>
      </c>
      <c r="AQ123">
        <f>(Table2[[#This Row],[Sharpe Ratio]]-AVERAGE(Table2[Sharpe Ratio]))/_xlfn.STDEV.P(Table2[Sharpe Ratio])</f>
        <v>0.77509993930338505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4.1429669342311159</v>
      </c>
      <c r="AS123">
        <f>_xlfn.RANK.AVG(Table2[[#This Row],[1Y Return vs Nifty Z-Score]],Table2[1Y Return vs Nifty Z-Score])</f>
        <v>266</v>
      </c>
      <c r="AT123">
        <f>_xlfn.RANK.AVG(Table2[[#This Row],[6M Return vs Nifty Z-Score]],Table2[6M Return vs Nifty Z-Score])</f>
        <v>139</v>
      </c>
      <c r="AU123">
        <f>_xlfn.RANK.AVG(Table2[[#This Row],[Sharpe Ratio Z-Score]],Table2[Sharpe Ratio Z-Score])</f>
        <v>149</v>
      </c>
      <c r="AV123">
        <f>(Table2[[#This Row],[Rank 1Y]]+Table2[[#This Row],[Rank 6M]]+Table2[[#This Row],[Rank Sharpe]])/3</f>
        <v>184.66666666666666</v>
      </c>
    </row>
    <row r="124" spans="1:48" x14ac:dyDescent="0.3">
      <c r="A124" t="s">
        <v>269</v>
      </c>
      <c r="B124" t="s">
        <v>270</v>
      </c>
      <c r="C124" t="s">
        <v>3125</v>
      </c>
      <c r="D124" t="s">
        <v>248</v>
      </c>
      <c r="E124">
        <v>94466.932250275</v>
      </c>
      <c r="F124">
        <v>971.75</v>
      </c>
      <c r="G124">
        <v>39.148586661090398</v>
      </c>
      <c r="H124">
        <f>(Table2[[#This Row],[1Y Return vs Nifty]]-AVERAGE(Table2[1Y Return vs Nifty]))/_xlfn.STDEV.P(Table2[1Y Return vs Nifty])</f>
        <v>0.51854909815042793</v>
      </c>
      <c r="I124">
        <v>9.8052847678639505</v>
      </c>
      <c r="J124">
        <f>(Table2[[#This Row],[1M Return vs Nifty]]-AVERAGE(Table2[1M Return vs Nifty]))/_xlfn.STDEV.P(Table2[1M Return vs Nifty])</f>
        <v>1.2486306430480405</v>
      </c>
      <c r="K124">
        <v>15.3249628838806</v>
      </c>
      <c r="L124">
        <f>(Table2[[#This Row],[6M Return vs Nifty]]-AVERAGE(Table2[6M Return vs Nifty]))/_xlfn.STDEV.P(Table2[6M Return vs Nifty])</f>
        <v>0.39940406849162785</v>
      </c>
      <c r="M124">
        <v>-6.5866875906363296</v>
      </c>
      <c r="N124">
        <f>(Table2[[#This Row],[1W Return vs Nifty]]-AVERAGE(Table2[1W Return vs Nifty]))/_xlfn.STDEV.P(Table2[1W Return vs Nifty])</f>
        <v>-0.70861209119302948</v>
      </c>
      <c r="O124">
        <v>1001</v>
      </c>
      <c r="P124">
        <v>976.48661196205001</v>
      </c>
      <c r="Q124">
        <v>874.02410609444905</v>
      </c>
      <c r="R124">
        <v>33.683951716662598</v>
      </c>
      <c r="S124" s="1">
        <f>(Table2[[#This Row],[Close Price]]-Table2[[#This Row],[20D EMA]])/Table2[[#This Row],[20D EMA]]</f>
        <v>-2.922077922077922E-2</v>
      </c>
      <c r="T124" s="1">
        <f>(Table2[[#This Row],[Close Price]]-Table2[[#This Row],[50D EMA]])/Table2[[#This Row],[50D EMA]]</f>
        <v>-4.8506675913689724E-3</v>
      </c>
      <c r="U124" s="1">
        <f>(Table2[[#This Row],[Close Price]]-Table2[[#This Row],[200D EMA]])/Table2[[#This Row],[200D EMA]]</f>
        <v>0.11181144000963111</v>
      </c>
      <c r="V124">
        <v>0.959577098844831</v>
      </c>
      <c r="W124">
        <v>964.05</v>
      </c>
      <c r="X124">
        <v>1014.95</v>
      </c>
      <c r="Y124">
        <v>964.05</v>
      </c>
      <c r="Z124">
        <v>1014.95</v>
      </c>
      <c r="AA124">
        <v>936.25</v>
      </c>
      <c r="AB124">
        <v>1109</v>
      </c>
      <c r="AC124" s="1">
        <f>(Table2[[#This Row],[Close Price]]/Table2[[#This Row],[Day Low]])-1</f>
        <v>7.9871375965976377E-3</v>
      </c>
      <c r="AD124" s="1">
        <f>(Table2[[#This Row],[Day High]]/Table2[[#This Row],[Close Price]])-1</f>
        <v>4.445587856959099E-2</v>
      </c>
      <c r="AE124" s="1">
        <f>(Table2[[#This Row],[Close Price]]/Table2[[#This Row],[Current Week Low]])-1</f>
        <v>7.9871375965976377E-3</v>
      </c>
      <c r="AF124" s="1">
        <f>(Table2[[#This Row],[Current Week High]]/Table2[[#This Row],[Close Price]])-1</f>
        <v>4.445587856959099E-2</v>
      </c>
      <c r="AG124" s="1">
        <f>(Table2[[#This Row],[Close Price]]/Table2[[#This Row],[Current Month Low]])-1</f>
        <v>3.7917222963951946E-2</v>
      </c>
      <c r="AH124" s="1">
        <f>(Table2[[#This Row],[Current Month High]]/Table2[[#This Row],[Close Price]])-1</f>
        <v>0.14124003087213799</v>
      </c>
      <c r="AI124">
        <v>15.0501672240802</v>
      </c>
      <c r="AJ124">
        <v>62.188099808061402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0.15</v>
      </c>
      <c r="AM124" t="s">
        <v>3167</v>
      </c>
      <c r="AN124">
        <v>-6.97</v>
      </c>
      <c r="AO124" t="s">
        <v>3166</v>
      </c>
      <c r="AP124">
        <v>0.103793249209206</v>
      </c>
      <c r="AQ124">
        <f>(Table2[[#This Row],[Sharpe Ratio]]-AVERAGE(Table2[Sharpe Ratio]))/_xlfn.STDEV.P(Table2[Sharpe Ratio])</f>
        <v>0.56049592713110097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2.0184676456281681</v>
      </c>
      <c r="AS124">
        <f>_xlfn.RANK.AVG(Table2[[#This Row],[1Y Return vs Nifty Z-Score]],Table2[1Y Return vs Nifty Z-Score])</f>
        <v>163</v>
      </c>
      <c r="AT124">
        <f>_xlfn.RANK.AVG(Table2[[#This Row],[6M Return vs Nifty Z-Score]],Table2[6M Return vs Nifty Z-Score])</f>
        <v>188</v>
      </c>
      <c r="AU124">
        <f>_xlfn.RANK.AVG(Table2[[#This Row],[Sharpe Ratio Z-Score]],Table2[Sharpe Ratio Z-Score])</f>
        <v>207</v>
      </c>
      <c r="AV124">
        <f>(Table2[[#This Row],[Rank 1Y]]+Table2[[#This Row],[Rank 6M]]+Table2[[#This Row],[Rank Sharpe]])/3</f>
        <v>186</v>
      </c>
    </row>
    <row r="125" spans="1:48" x14ac:dyDescent="0.3">
      <c r="A125" t="s">
        <v>701</v>
      </c>
      <c r="B125" t="s">
        <v>702</v>
      </c>
      <c r="C125" t="s">
        <v>3121</v>
      </c>
      <c r="D125" t="s">
        <v>208</v>
      </c>
      <c r="E125">
        <v>24730.3084672</v>
      </c>
      <c r="F125">
        <v>857.6</v>
      </c>
      <c r="G125">
        <v>62.392985124460701</v>
      </c>
      <c r="H125">
        <f>(Table2[[#This Row],[1Y Return vs Nifty]]-AVERAGE(Table2[1Y Return vs Nifty]))/_xlfn.STDEV.P(Table2[1Y Return vs Nifty])</f>
        <v>0.9790599372852905</v>
      </c>
      <c r="I125">
        <v>14.7598765073895</v>
      </c>
      <c r="J125">
        <f>(Table2[[#This Row],[1M Return vs Nifty]]-AVERAGE(Table2[1M Return vs Nifty]))/_xlfn.STDEV.P(Table2[1M Return vs Nifty])</f>
        <v>1.7390932745559391</v>
      </c>
      <c r="K125">
        <v>53.806959662542603</v>
      </c>
      <c r="L125">
        <f>(Table2[[#This Row],[6M Return vs Nifty]]-AVERAGE(Table2[6M Return vs Nifty]))/_xlfn.STDEV.P(Table2[6M Return vs Nifty])</f>
        <v>1.6684151661704516</v>
      </c>
      <c r="M125">
        <v>2.1875509512317701</v>
      </c>
      <c r="N125">
        <f>(Table2[[#This Row],[1W Return vs Nifty]]-AVERAGE(Table2[1W Return vs Nifty]))/_xlfn.STDEV.P(Table2[1W Return vs Nifty])</f>
        <v>1.1132722667199952</v>
      </c>
      <c r="O125">
        <v>802.3</v>
      </c>
      <c r="P125">
        <v>768.39513330077705</v>
      </c>
      <c r="Q125">
        <v>654.99462758699303</v>
      </c>
      <c r="R125">
        <v>76.322465856982703</v>
      </c>
      <c r="S125" s="1">
        <f>(Table2[[#This Row],[Close Price]]-Table2[[#This Row],[20D EMA]])/Table2[[#This Row],[20D EMA]]</f>
        <v>6.8926835348373516E-2</v>
      </c>
      <c r="T125" s="1">
        <f>(Table2[[#This Row],[Close Price]]-Table2[[#This Row],[50D EMA]])/Table2[[#This Row],[50D EMA]]</f>
        <v>0.11609244102839084</v>
      </c>
      <c r="U125" s="1">
        <f>(Table2[[#This Row],[Close Price]]-Table2[[#This Row],[200D EMA]])/Table2[[#This Row],[200D EMA]]</f>
        <v>0.309323716378266</v>
      </c>
      <c r="V125">
        <v>0.75845513268020504</v>
      </c>
      <c r="W125">
        <v>845.3</v>
      </c>
      <c r="X125">
        <v>869</v>
      </c>
      <c r="Y125">
        <v>845.3</v>
      </c>
      <c r="Z125">
        <v>869</v>
      </c>
      <c r="AA125">
        <v>776.2</v>
      </c>
      <c r="AB125">
        <v>869.8</v>
      </c>
      <c r="AC125" s="1">
        <f>(Table2[[#This Row],[Close Price]]/Table2[[#This Row],[Day Low]])-1</f>
        <v>1.4551046965574521E-2</v>
      </c>
      <c r="AD125" s="1">
        <f>(Table2[[#This Row],[Day High]]/Table2[[#This Row],[Close Price]])-1</f>
        <v>1.3292910447761264E-2</v>
      </c>
      <c r="AE125" s="1">
        <f>(Table2[[#This Row],[Close Price]]/Table2[[#This Row],[Current Week Low]])-1</f>
        <v>1.4551046965574521E-2</v>
      </c>
      <c r="AF125" s="1">
        <f>(Table2[[#This Row],[Current Week High]]/Table2[[#This Row],[Close Price]])-1</f>
        <v>1.3292910447761264E-2</v>
      </c>
      <c r="AG125" s="1">
        <f>(Table2[[#This Row],[Close Price]]/Table2[[#This Row],[Current Month Low]])-1</f>
        <v>0.10486987889719135</v>
      </c>
      <c r="AH125" s="1">
        <f>(Table2[[#This Row],[Current Month High]]/Table2[[#This Row],[Close Price]])-1</f>
        <v>1.4225746268656581E-2</v>
      </c>
      <c r="AI125">
        <v>1.4225746268656501</v>
      </c>
      <c r="AJ125">
        <v>92.243891504147001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0.15</v>
      </c>
      <c r="AM125" t="s">
        <v>3167</v>
      </c>
      <c r="AN125">
        <v>4.25</v>
      </c>
      <c r="AO125" t="s">
        <v>3167</v>
      </c>
      <c r="AP125">
        <v>2.5938055506069001E-2</v>
      </c>
      <c r="AQ125">
        <f>(Table2[[#This Row],[Sharpe Ratio]]-AVERAGE(Table2[Sharpe Ratio]))/_xlfn.STDEV.P(Table2[Sharpe Ratio])</f>
        <v>-0.33831260800055762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5.1615280367311183</v>
      </c>
      <c r="AS125">
        <f>_xlfn.RANK.AVG(Table2[[#This Row],[1Y Return vs Nifty Z-Score]],Table2[1Y Return vs Nifty Z-Score])</f>
        <v>97</v>
      </c>
      <c r="AT125">
        <f>_xlfn.RANK.AVG(Table2[[#This Row],[6M Return vs Nifty Z-Score]],Table2[6M Return vs Nifty Z-Score])</f>
        <v>48</v>
      </c>
      <c r="AU125">
        <f>_xlfn.RANK.AVG(Table2[[#This Row],[Sharpe Ratio Z-Score]],Table2[Sharpe Ratio Z-Score])</f>
        <v>432</v>
      </c>
      <c r="AV125">
        <f>(Table2[[#This Row],[Rank 1Y]]+Table2[[#This Row],[Rank 6M]]+Table2[[#This Row],[Rank Sharpe]])/3</f>
        <v>192.33333333333334</v>
      </c>
    </row>
    <row r="126" spans="1:48" hidden="1" x14ac:dyDescent="0.3">
      <c r="A126" t="s">
        <v>242</v>
      </c>
      <c r="B126" t="s">
        <v>243</v>
      </c>
      <c r="C126" t="s">
        <v>3126</v>
      </c>
      <c r="D126" t="s">
        <v>215</v>
      </c>
      <c r="E126">
        <v>103353.3829064</v>
      </c>
      <c r="F126">
        <v>35042.6</v>
      </c>
      <c r="G126">
        <v>42.357830350076298</v>
      </c>
      <c r="H126">
        <f>(Table2[[#This Row],[1Y Return vs Nifty]]-AVERAGE(Table2[1Y Return vs Nifty]))/_xlfn.STDEV.P(Table2[1Y Return vs Nifty])</f>
        <v>0.58212964236335285</v>
      </c>
      <c r="I126">
        <v>-5.2266435977033003</v>
      </c>
      <c r="J126">
        <f>(Table2[[#This Row],[1M Return vs Nifty]]-AVERAGE(Table2[1M Return vs Nifty]))/_xlfn.STDEV.P(Table2[1M Return vs Nifty])</f>
        <v>-0.23940298926902753</v>
      </c>
      <c r="K126">
        <v>5.5027597222550702</v>
      </c>
      <c r="L126">
        <f>(Table2[[#This Row],[6M Return vs Nifty]]-AVERAGE(Table2[6M Return vs Nifty]))/_xlfn.STDEV.P(Table2[6M Return vs Nifty])</f>
        <v>7.5499753249070198E-2</v>
      </c>
      <c r="M126">
        <v>-1.74373603101673</v>
      </c>
      <c r="N126">
        <f>(Table2[[#This Row],[1W Return vs Nifty]]-AVERAGE(Table2[1W Return vs Nifty]))/_xlfn.STDEV.P(Table2[1W Return vs Nifty])</f>
        <v>0.29697918040270388</v>
      </c>
      <c r="O126">
        <v>34923.15</v>
      </c>
      <c r="P126">
        <v>35201.165815827801</v>
      </c>
      <c r="Q126">
        <v>31905.470381602001</v>
      </c>
      <c r="R126">
        <v>56.5200602173406</v>
      </c>
      <c r="S126" s="1">
        <f>(Table2[[#This Row],[Close Price]]-Table2[[#This Row],[20D EMA]])/Table2[[#This Row],[20D EMA]]</f>
        <v>3.4203672921828956E-3</v>
      </c>
      <c r="T126" s="1">
        <f>(Table2[[#This Row],[Close Price]]-Table2[[#This Row],[50D EMA]])/Table2[[#This Row],[50D EMA]]</f>
        <v>-4.504561486895548E-3</v>
      </c>
      <c r="U126" s="1">
        <f>(Table2[[#This Row],[Close Price]]-Table2[[#This Row],[200D EMA]])/Table2[[#This Row],[200D EMA]]</f>
        <v>9.8325759842330829E-2</v>
      </c>
      <c r="V126">
        <v>1.1066636164492301</v>
      </c>
      <c r="W126">
        <v>34450</v>
      </c>
      <c r="X126">
        <v>35200</v>
      </c>
      <c r="Y126">
        <v>34450</v>
      </c>
      <c r="Z126">
        <v>35200</v>
      </c>
      <c r="AA126">
        <v>32830.5</v>
      </c>
      <c r="AB126">
        <v>36772.699999999997</v>
      </c>
      <c r="AC126" s="1">
        <f>(Table2[[#This Row],[Close Price]]/Table2[[#This Row],[Day Low]])-1</f>
        <v>1.7201741654571778E-2</v>
      </c>
      <c r="AD126" s="1">
        <f>(Table2[[#This Row],[Day High]]/Table2[[#This Row],[Close Price]])-1</f>
        <v>4.4916758459703221E-3</v>
      </c>
      <c r="AE126" s="1">
        <f>(Table2[[#This Row],[Close Price]]/Table2[[#This Row],[Current Week Low]])-1</f>
        <v>1.7201741654571778E-2</v>
      </c>
      <c r="AF126" s="1">
        <f>(Table2[[#This Row],[Current Week High]]/Table2[[#This Row],[Close Price]])-1</f>
        <v>4.4916758459703221E-3</v>
      </c>
      <c r="AG126" s="1">
        <f>(Table2[[#This Row],[Close Price]]/Table2[[#This Row],[Current Month Low]])-1</f>
        <v>6.7379418528502377E-2</v>
      </c>
      <c r="AH126" s="1">
        <f>(Table2[[#This Row],[Current Month High]]/Table2[[#This Row],[Close Price]])-1</f>
        <v>4.9371336601736093E-2</v>
      </c>
      <c r="AI126">
        <v>11.546517667068001</v>
      </c>
      <c r="AJ126">
        <v>66.869523809523798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0.18</v>
      </c>
      <c r="AM126" t="s">
        <v>3167</v>
      </c>
      <c r="AN126">
        <v>-1.6</v>
      </c>
      <c r="AO126" t="s">
        <v>3166</v>
      </c>
      <c r="AP126">
        <v>0.12033782835295601</v>
      </c>
      <c r="AQ126">
        <f>(Table2[[#This Row],[Sharpe Ratio]]-AVERAGE(Table2[Sharpe Ratio]))/_xlfn.STDEV.P(Table2[Sharpe Ratio])</f>
        <v>0.75149678702575118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148</v>
      </c>
      <c r="AT126">
        <f>_xlfn.RANK.AVG(Table2[[#This Row],[6M Return vs Nifty Z-Score]],Table2[6M Return vs Nifty Z-Score])</f>
        <v>274</v>
      </c>
      <c r="AU126">
        <f>_xlfn.RANK.AVG(Table2[[#This Row],[Sharpe Ratio Z-Score]],Table2[Sharpe Ratio Z-Score])</f>
        <v>156</v>
      </c>
      <c r="AV126">
        <f>(Table2[[#This Row],[Rank 1Y]]+Table2[[#This Row],[Rank 6M]]+Table2[[#This Row],[Rank Sharpe]])/3</f>
        <v>192.66666666666666</v>
      </c>
    </row>
    <row r="127" spans="1:48" hidden="1" x14ac:dyDescent="0.3">
      <c r="A127" t="s">
        <v>325</v>
      </c>
      <c r="B127" t="s">
        <v>326</v>
      </c>
      <c r="C127" t="s">
        <v>3127</v>
      </c>
      <c r="D127" t="s">
        <v>75</v>
      </c>
      <c r="E127">
        <v>77590.773608959993</v>
      </c>
      <c r="F127">
        <v>1517.4</v>
      </c>
      <c r="G127">
        <v>57.410496909654398</v>
      </c>
      <c r="H127">
        <f>(Table2[[#This Row],[1Y Return vs Nifty]]-AVERAGE(Table2[1Y Return vs Nifty]))/_xlfn.STDEV.P(Table2[1Y Return vs Nifty])</f>
        <v>0.88034842051294704</v>
      </c>
      <c r="I127">
        <v>-22.7496272069558</v>
      </c>
      <c r="J127">
        <f>(Table2[[#This Row],[1M Return vs Nifty]]-AVERAGE(Table2[1M Return vs Nifty]))/_xlfn.STDEV.P(Table2[1M Return vs Nifty])</f>
        <v>-1.9740299988572598</v>
      </c>
      <c r="K127">
        <v>3.0119593172754602</v>
      </c>
      <c r="L127">
        <f>(Table2[[#This Row],[6M Return vs Nifty]]-AVERAGE(Table2[6M Return vs Nifty]))/_xlfn.STDEV.P(Table2[6M Return vs Nifty])</f>
        <v>-6.6387432068804545E-3</v>
      </c>
      <c r="M127">
        <v>-6.7574411773819003</v>
      </c>
      <c r="N127">
        <f>(Table2[[#This Row],[1W Return vs Nifty]]-AVERAGE(Table2[1W Return vs Nifty]))/_xlfn.STDEV.P(Table2[1W Return vs Nifty])</f>
        <v>-0.74406739449540193</v>
      </c>
      <c r="O127">
        <v>1688.98</v>
      </c>
      <c r="P127">
        <v>1755.4210404445701</v>
      </c>
      <c r="Q127">
        <v>1533.61696613396</v>
      </c>
      <c r="R127">
        <v>43.057134810777299</v>
      </c>
      <c r="S127" s="1">
        <f>(Table2[[#This Row],[Close Price]]-Table2[[#This Row],[20D EMA]])/Table2[[#This Row],[20D EMA]]</f>
        <v>-0.10158794065057013</v>
      </c>
      <c r="T127" s="1">
        <f>(Table2[[#This Row],[Close Price]]-Table2[[#This Row],[50D EMA]])/Table2[[#This Row],[50D EMA]]</f>
        <v>-0.1355919947184237</v>
      </c>
      <c r="U127" s="1">
        <f>(Table2[[#This Row],[Close Price]]-Table2[[#This Row],[200D EMA]])/Table2[[#This Row],[200D EMA]]</f>
        <v>-1.0574326244473322E-2</v>
      </c>
      <c r="V127">
        <v>0.65298965584028901</v>
      </c>
      <c r="W127">
        <v>1500</v>
      </c>
      <c r="X127">
        <v>1674</v>
      </c>
      <c r="Y127">
        <v>1500</v>
      </c>
      <c r="Z127">
        <v>1674</v>
      </c>
      <c r="AA127">
        <v>1486.55</v>
      </c>
      <c r="AB127">
        <v>1843</v>
      </c>
      <c r="AC127" s="1">
        <f>(Table2[[#This Row],[Close Price]]/Table2[[#This Row],[Day Low]])-1</f>
        <v>1.1600000000000055E-2</v>
      </c>
      <c r="AD127" s="1">
        <f>(Table2[[#This Row],[Day High]]/Table2[[#This Row],[Close Price]])-1</f>
        <v>0.10320284697508897</v>
      </c>
      <c r="AE127" s="1">
        <f>(Table2[[#This Row],[Close Price]]/Table2[[#This Row],[Current Week Low]])-1</f>
        <v>1.1600000000000055E-2</v>
      </c>
      <c r="AF127" s="1">
        <f>(Table2[[#This Row],[Current Week High]]/Table2[[#This Row],[Close Price]])-1</f>
        <v>0.10320284697508897</v>
      </c>
      <c r="AG127" s="1">
        <f>(Table2[[#This Row],[Close Price]]/Table2[[#This Row],[Current Month Low]])-1</f>
        <v>2.0752749655241987E-2</v>
      </c>
      <c r="AH127" s="1">
        <f>(Table2[[#This Row],[Current Month High]]/Table2[[#This Row],[Close Price]])-1</f>
        <v>0.21457756689073415</v>
      </c>
      <c r="AI127">
        <v>34.2427837089758</v>
      </c>
      <c r="AJ127">
        <v>85.512561892536198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0.09</v>
      </c>
      <c r="AM127" t="s">
        <v>3167</v>
      </c>
      <c r="AN127">
        <v>-5.59</v>
      </c>
      <c r="AO127" t="s">
        <v>3166</v>
      </c>
      <c r="AP127">
        <v>0.116781699592969</v>
      </c>
      <c r="AQ127">
        <f>(Table2[[#This Row],[Sharpe Ratio]]-AVERAGE(Table2[Sharpe Ratio]))/_xlfn.STDEV.P(Table2[Sharpe Ratio])</f>
        <v>0.71044263598618229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114</v>
      </c>
      <c r="AT127">
        <f>_xlfn.RANK.AVG(Table2[[#This Row],[6M Return vs Nifty Z-Score]],Table2[6M Return vs Nifty Z-Score])</f>
        <v>300</v>
      </c>
      <c r="AU127">
        <f>_xlfn.RANK.AVG(Table2[[#This Row],[Sharpe Ratio Z-Score]],Table2[Sharpe Ratio Z-Score])</f>
        <v>167</v>
      </c>
      <c r="AV127">
        <f>(Table2[[#This Row],[Rank 1Y]]+Table2[[#This Row],[Rank 6M]]+Table2[[#This Row],[Rank Sharpe]])/3</f>
        <v>193.66666666666666</v>
      </c>
    </row>
    <row r="128" spans="1:48" hidden="1" x14ac:dyDescent="0.3">
      <c r="A128" t="s">
        <v>642</v>
      </c>
      <c r="B128" t="s">
        <v>643</v>
      </c>
      <c r="C128" t="s">
        <v>3121</v>
      </c>
      <c r="D128" t="s">
        <v>411</v>
      </c>
      <c r="E128">
        <v>28310.26905843</v>
      </c>
      <c r="F128">
        <v>1507.65</v>
      </c>
      <c r="G128">
        <v>27.671736296354201</v>
      </c>
      <c r="H128">
        <f>(Table2[[#This Row],[1Y Return vs Nifty]]-AVERAGE(Table2[1Y Return vs Nifty]))/_xlfn.STDEV.P(Table2[1Y Return vs Nifty])</f>
        <v>0.29117328541779786</v>
      </c>
      <c r="I128">
        <v>-18.660535600364</v>
      </c>
      <c r="J128">
        <f>(Table2[[#This Row],[1M Return vs Nifty]]-AVERAGE(Table2[1M Return vs Nifty]))/_xlfn.STDEV.P(Table2[1M Return vs Nifty])</f>
        <v>-1.5692445522892793</v>
      </c>
      <c r="K128">
        <v>29.030125717430298</v>
      </c>
      <c r="L128">
        <f>(Table2[[#This Row],[6M Return vs Nifty]]-AVERAGE(Table2[6M Return vs Nifty]))/_xlfn.STDEV.P(Table2[6M Return vs Nifty])</f>
        <v>0.8513557650551925</v>
      </c>
      <c r="M128">
        <v>-7.2719013329677198</v>
      </c>
      <c r="N128">
        <f>(Table2[[#This Row],[1W Return vs Nifty]]-AVERAGE(Table2[1W Return vs Nifty]))/_xlfn.STDEV.P(Table2[1W Return vs Nifty])</f>
        <v>-0.85088998722055376</v>
      </c>
      <c r="O128">
        <v>1643.64</v>
      </c>
      <c r="P128">
        <v>1724.6103546269601</v>
      </c>
      <c r="Q128">
        <v>1490.5090421397699</v>
      </c>
      <c r="R128">
        <v>24.105568138450302</v>
      </c>
      <c r="S128" s="1">
        <f>(Table2[[#This Row],[Close Price]]-Table2[[#This Row],[20D EMA]])/Table2[[#This Row],[20D EMA]]</f>
        <v>-8.2737095714390016E-2</v>
      </c>
      <c r="T128" s="1">
        <f>(Table2[[#This Row],[Close Price]]-Table2[[#This Row],[50D EMA]])/Table2[[#This Row],[50D EMA]]</f>
        <v>-0.1258025350740106</v>
      </c>
      <c r="U128" s="1">
        <f>(Table2[[#This Row],[Close Price]]-Table2[[#This Row],[200D EMA]])/Table2[[#This Row],[200D EMA]]</f>
        <v>1.1500069691373807E-2</v>
      </c>
      <c r="V128">
        <v>0.62285829694266903</v>
      </c>
      <c r="W128">
        <v>1490.3</v>
      </c>
      <c r="X128">
        <v>1562.6</v>
      </c>
      <c r="Y128">
        <v>1490.3</v>
      </c>
      <c r="Z128">
        <v>1562.6</v>
      </c>
      <c r="AA128">
        <v>1470.2</v>
      </c>
      <c r="AB128">
        <v>1825.95</v>
      </c>
      <c r="AC128" s="1">
        <f>(Table2[[#This Row],[Close Price]]/Table2[[#This Row],[Day Low]])-1</f>
        <v>1.164195128497636E-2</v>
      </c>
      <c r="AD128" s="1">
        <f>(Table2[[#This Row],[Day High]]/Table2[[#This Row],[Close Price]])-1</f>
        <v>3.6447451331542258E-2</v>
      </c>
      <c r="AE128" s="1">
        <f>(Table2[[#This Row],[Close Price]]/Table2[[#This Row],[Current Week Low]])-1</f>
        <v>1.164195128497636E-2</v>
      </c>
      <c r="AF128" s="1">
        <f>(Table2[[#This Row],[Current Week High]]/Table2[[#This Row],[Close Price]])-1</f>
        <v>3.6447451331542258E-2</v>
      </c>
      <c r="AG128" s="1">
        <f>(Table2[[#This Row],[Close Price]]/Table2[[#This Row],[Current Month Low]])-1</f>
        <v>2.5472724799347146E-2</v>
      </c>
      <c r="AH128" s="1">
        <f>(Table2[[#This Row],[Current Month High]]/Table2[[#This Row],[Close Price]])-1</f>
        <v>0.21112327131628694</v>
      </c>
      <c r="AI128">
        <v>42.934368056246399</v>
      </c>
      <c r="AJ128">
        <v>56.8671314119238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-0.14000000000000001</v>
      </c>
      <c r="AM128" t="s">
        <v>3166</v>
      </c>
      <c r="AN128">
        <v>-14.13</v>
      </c>
      <c r="AO128" t="s">
        <v>3166</v>
      </c>
      <c r="AP128">
        <v>8.9519909655037005E-2</v>
      </c>
      <c r="AQ128">
        <f>(Table2[[#This Row],[Sharpe Ratio]]-AVERAGE(Table2[Sharpe Ratio]))/_xlfn.STDEV.P(Table2[Sharpe Ratio])</f>
        <v>0.39571566256665119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225</v>
      </c>
      <c r="AT128">
        <f>_xlfn.RANK.AVG(Table2[[#This Row],[6M Return vs Nifty Z-Score]],Table2[6M Return vs Nifty Z-Score])</f>
        <v>113</v>
      </c>
      <c r="AU128">
        <f>_xlfn.RANK.AVG(Table2[[#This Row],[Sharpe Ratio Z-Score]],Table2[Sharpe Ratio Z-Score])</f>
        <v>248</v>
      </c>
      <c r="AV128">
        <f>(Table2[[#This Row],[Rank 1Y]]+Table2[[#This Row],[Rank 6M]]+Table2[[#This Row],[Rank Sharpe]])/3</f>
        <v>195.33333333333334</v>
      </c>
    </row>
    <row r="129" spans="1:48" hidden="1" x14ac:dyDescent="0.3">
      <c r="A129" t="s">
        <v>1407</v>
      </c>
      <c r="B129" t="s">
        <v>1408</v>
      </c>
      <c r="C129" t="s">
        <v>3123</v>
      </c>
      <c r="D129" t="s">
        <v>120</v>
      </c>
      <c r="E129">
        <v>7422.4319803149901</v>
      </c>
      <c r="F129">
        <v>1230.3499999999999</v>
      </c>
      <c r="G129">
        <v>26.3531408520819</v>
      </c>
      <c r="H129">
        <f>(Table2[[#This Row],[1Y Return vs Nifty]]-AVERAGE(Table2[1Y Return vs Nifty]))/_xlfn.STDEV.P(Table2[1Y Return vs Nifty])</f>
        <v>0.26504967996170725</v>
      </c>
      <c r="I129">
        <v>-3.3128267054853402</v>
      </c>
      <c r="J129">
        <f>(Table2[[#This Row],[1M Return vs Nifty]]-AVERAGE(Table2[1M Return vs Nifty]))/_xlfn.STDEV.P(Table2[1M Return vs Nifty])</f>
        <v>-4.9951321295396457E-2</v>
      </c>
      <c r="K129">
        <v>34.350772930753699</v>
      </c>
      <c r="L129">
        <f>(Table2[[#This Row],[6M Return vs Nifty]]-AVERAGE(Table2[6M Return vs Nifty]))/_xlfn.STDEV.P(Table2[6M Return vs Nifty])</f>
        <v>1.0268134056598821</v>
      </c>
      <c r="M129">
        <v>1.3277765876421599</v>
      </c>
      <c r="N129">
        <f>(Table2[[#This Row],[1W Return vs Nifty]]-AVERAGE(Table2[1W Return vs Nifty]))/_xlfn.STDEV.P(Table2[1W Return vs Nifty])</f>
        <v>0.93474857410734402</v>
      </c>
      <c r="O129">
        <v>1198.6099999999999</v>
      </c>
      <c r="P129">
        <v>1203.18696885401</v>
      </c>
      <c r="Q129">
        <v>1080.93970282902</v>
      </c>
      <c r="R129">
        <v>65.943469302932201</v>
      </c>
      <c r="S129" s="1">
        <f>(Table2[[#This Row],[Close Price]]-Table2[[#This Row],[20D EMA]])/Table2[[#This Row],[20D EMA]]</f>
        <v>2.6480673446742486E-2</v>
      </c>
      <c r="T129" s="1">
        <f>(Table2[[#This Row],[Close Price]]-Table2[[#This Row],[50D EMA]])/Table2[[#This Row],[50D EMA]]</f>
        <v>2.2575902041111384E-2</v>
      </c>
      <c r="U129" s="1">
        <f>(Table2[[#This Row],[Close Price]]-Table2[[#This Row],[200D EMA]])/Table2[[#This Row],[200D EMA]]</f>
        <v>0.1382226009276423</v>
      </c>
      <c r="V129">
        <v>0.47888047900487701</v>
      </c>
      <c r="W129">
        <v>1215.0999999999999</v>
      </c>
      <c r="X129">
        <v>1265.95</v>
      </c>
      <c r="Y129">
        <v>1215.0999999999999</v>
      </c>
      <c r="Z129">
        <v>1265.95</v>
      </c>
      <c r="AA129">
        <v>1145.3499999999999</v>
      </c>
      <c r="AB129">
        <v>1273.8499999999999</v>
      </c>
      <c r="AC129" s="1">
        <f>(Table2[[#This Row],[Close Price]]/Table2[[#This Row],[Day Low]])-1</f>
        <v>1.2550407373878691E-2</v>
      </c>
      <c r="AD129" s="1">
        <f>(Table2[[#This Row],[Day High]]/Table2[[#This Row],[Close Price]])-1</f>
        <v>2.8934855935303094E-2</v>
      </c>
      <c r="AE129" s="1">
        <f>(Table2[[#This Row],[Close Price]]/Table2[[#This Row],[Current Week Low]])-1</f>
        <v>1.2550407373878691E-2</v>
      </c>
      <c r="AF129" s="1">
        <f>(Table2[[#This Row],[Current Week High]]/Table2[[#This Row],[Close Price]])-1</f>
        <v>2.8934855935303094E-2</v>
      </c>
      <c r="AG129" s="1">
        <f>(Table2[[#This Row],[Close Price]]/Table2[[#This Row],[Current Month Low]])-1</f>
        <v>7.4213122626271444E-2</v>
      </c>
      <c r="AH129" s="1">
        <f>(Table2[[#This Row],[Current Month High]]/Table2[[#This Row],[Close Price]])-1</f>
        <v>3.5355793067013419E-2</v>
      </c>
      <c r="AI129">
        <v>9.4078920632340406</v>
      </c>
      <c r="AJ129">
        <v>57.042568128151103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0.11</v>
      </c>
      <c r="AM129" t="s">
        <v>3167</v>
      </c>
      <c r="AN129">
        <v>5.0199999999999996</v>
      </c>
      <c r="AO129" t="s">
        <v>3167</v>
      </c>
      <c r="AP129">
        <v>8.6073861651186995E-2</v>
      </c>
      <c r="AQ129">
        <f>(Table2[[#This Row],[Sharpe Ratio]]-AVERAGE(Table2[Sharpe Ratio]))/_xlfn.STDEV.P(Table2[Sharpe Ratio])</f>
        <v>0.35593235189705091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232</v>
      </c>
      <c r="AT129">
        <f>_xlfn.RANK.AVG(Table2[[#This Row],[6M Return vs Nifty Z-Score]],Table2[6M Return vs Nifty Z-Score])</f>
        <v>95</v>
      </c>
      <c r="AU129">
        <f>_xlfn.RANK.AVG(Table2[[#This Row],[Sharpe Ratio Z-Score]],Table2[Sharpe Ratio Z-Score])</f>
        <v>259</v>
      </c>
      <c r="AV129">
        <f>(Table2[[#This Row],[Rank 1Y]]+Table2[[#This Row],[Rank 6M]]+Table2[[#This Row],[Rank Sharpe]])/3</f>
        <v>195.33333333333334</v>
      </c>
    </row>
    <row r="130" spans="1:48" hidden="1" x14ac:dyDescent="0.3">
      <c r="A130" t="s">
        <v>730</v>
      </c>
      <c r="B130" t="s">
        <v>731</v>
      </c>
      <c r="C130" t="s">
        <v>3127</v>
      </c>
      <c r="D130" t="s">
        <v>62</v>
      </c>
      <c r="E130">
        <v>23135.18071479</v>
      </c>
      <c r="F130">
        <v>174.53</v>
      </c>
      <c r="G130">
        <v>58.027182151399003</v>
      </c>
      <c r="H130">
        <f>(Table2[[#This Row],[1Y Return vs Nifty]]-AVERAGE(Table2[1Y Return vs Nifty]))/_xlfn.STDEV.P(Table2[1Y Return vs Nifty])</f>
        <v>0.89256599794801894</v>
      </c>
      <c r="I130">
        <v>-8.11526252202367</v>
      </c>
      <c r="J130">
        <f>(Table2[[#This Row],[1M Return vs Nifty]]-AVERAGE(Table2[1M Return vs Nifty]))/_xlfn.STDEV.P(Table2[1M Return vs Nifty])</f>
        <v>-0.52535180473719223</v>
      </c>
      <c r="K130">
        <v>14.0316892144806</v>
      </c>
      <c r="L130">
        <f>(Table2[[#This Row],[6M Return vs Nifty]]-AVERAGE(Table2[6M Return vs Nifty]))/_xlfn.STDEV.P(Table2[6M Return vs Nifty])</f>
        <v>0.35675610902517846</v>
      </c>
      <c r="M130">
        <v>-4.9964421457513497</v>
      </c>
      <c r="N130">
        <f>(Table2[[#This Row],[1W Return vs Nifty]]-AVERAGE(Table2[1W Return vs Nifty]))/_xlfn.STDEV.P(Table2[1W Return vs Nifty])</f>
        <v>-0.37841326112320783</v>
      </c>
      <c r="O130">
        <v>179.37</v>
      </c>
      <c r="P130">
        <v>183.80215559326001</v>
      </c>
      <c r="Q130">
        <v>162.902732957045</v>
      </c>
      <c r="R130">
        <v>41.2504198404608</v>
      </c>
      <c r="S130" s="1">
        <f>(Table2[[#This Row],[Close Price]]-Table2[[#This Row],[20D EMA]])/Table2[[#This Row],[20D EMA]]</f>
        <v>-2.6983330545799204E-2</v>
      </c>
      <c r="T130" s="1">
        <f>(Table2[[#This Row],[Close Price]]-Table2[[#This Row],[50D EMA]])/Table2[[#This Row],[50D EMA]]</f>
        <v>-5.044639200956149E-2</v>
      </c>
      <c r="U130" s="1">
        <f>(Table2[[#This Row],[Close Price]]-Table2[[#This Row],[200D EMA]])/Table2[[#This Row],[200D EMA]]</f>
        <v>7.1375518580286387E-2</v>
      </c>
      <c r="V130">
        <v>0.52354347399942303</v>
      </c>
      <c r="W130">
        <v>174.01</v>
      </c>
      <c r="X130">
        <v>181.99</v>
      </c>
      <c r="Y130">
        <v>174.01</v>
      </c>
      <c r="Z130">
        <v>181.99</v>
      </c>
      <c r="AA130">
        <v>169</v>
      </c>
      <c r="AB130">
        <v>192.56</v>
      </c>
      <c r="AC130" s="1">
        <f>(Table2[[#This Row],[Close Price]]/Table2[[#This Row],[Day Low]])-1</f>
        <v>2.9883340037928363E-3</v>
      </c>
      <c r="AD130" s="1">
        <f>(Table2[[#This Row],[Day High]]/Table2[[#This Row],[Close Price]])-1</f>
        <v>4.2743367902366325E-2</v>
      </c>
      <c r="AE130" s="1">
        <f>(Table2[[#This Row],[Close Price]]/Table2[[#This Row],[Current Week Low]])-1</f>
        <v>2.9883340037928363E-3</v>
      </c>
      <c r="AF130" s="1">
        <f>(Table2[[#This Row],[Current Week High]]/Table2[[#This Row],[Close Price]])-1</f>
        <v>4.2743367902366325E-2</v>
      </c>
      <c r="AG130" s="1">
        <f>(Table2[[#This Row],[Close Price]]/Table2[[#This Row],[Current Month Low]])-1</f>
        <v>3.2721893491124199E-2</v>
      </c>
      <c r="AH130" s="1">
        <f>(Table2[[#This Row],[Current Month High]]/Table2[[#This Row],[Close Price]])-1</f>
        <v>0.10330602188735472</v>
      </c>
      <c r="AI130">
        <v>21.749842433965501</v>
      </c>
      <c r="AJ130">
        <v>80.860103626943001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0.05</v>
      </c>
      <c r="AM130" t="s">
        <v>3167</v>
      </c>
      <c r="AN130">
        <v>-4.2300000000000004</v>
      </c>
      <c r="AO130" t="s">
        <v>3166</v>
      </c>
      <c r="AP130">
        <v>7.5689127078374996E-2</v>
      </c>
      <c r="AQ130">
        <f>(Table2[[#This Row],[Sharpe Ratio]]-AVERAGE(Table2[Sharpe Ratio]))/_xlfn.STDEV.P(Table2[Sharpe Ratio])</f>
        <v>0.23604454961746899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111</v>
      </c>
      <c r="AT130">
        <f>_xlfn.RANK.AVG(Table2[[#This Row],[6M Return vs Nifty Z-Score]],Table2[6M Return vs Nifty Z-Score])</f>
        <v>195</v>
      </c>
      <c r="AU130">
        <f>_xlfn.RANK.AVG(Table2[[#This Row],[Sharpe Ratio Z-Score]],Table2[Sharpe Ratio Z-Score])</f>
        <v>282</v>
      </c>
      <c r="AV130">
        <f>(Table2[[#This Row],[Rank 1Y]]+Table2[[#This Row],[Rank 6M]]+Table2[[#This Row],[Rank Sharpe]])/3</f>
        <v>196</v>
      </c>
    </row>
    <row r="131" spans="1:48" hidden="1" x14ac:dyDescent="0.3">
      <c r="A131" t="s">
        <v>873</v>
      </c>
      <c r="B131" t="s">
        <v>874</v>
      </c>
      <c r="C131" t="s">
        <v>3131</v>
      </c>
      <c r="D131" t="s">
        <v>117</v>
      </c>
      <c r="E131">
        <v>17006.191158059999</v>
      </c>
      <c r="F131">
        <v>932.1</v>
      </c>
      <c r="G131">
        <v>33.088053050689403</v>
      </c>
      <c r="H131">
        <f>(Table2[[#This Row],[1Y Return vs Nifty]]-AVERAGE(Table2[1Y Return vs Nifty]))/_xlfn.STDEV.P(Table2[1Y Return vs Nifty])</f>
        <v>0.3984796791491616</v>
      </c>
      <c r="I131">
        <v>-11.124646515376501</v>
      </c>
      <c r="J131">
        <f>(Table2[[#This Row],[1M Return vs Nifty]]-AVERAGE(Table2[1M Return vs Nifty]))/_xlfn.STDEV.P(Table2[1M Return vs Nifty])</f>
        <v>-0.82325533951742003</v>
      </c>
      <c r="K131">
        <v>-4.3426405175757399</v>
      </c>
      <c r="L131">
        <f>(Table2[[#This Row],[6M Return vs Nifty]]-AVERAGE(Table2[6M Return vs Nifty]))/_xlfn.STDEV.P(Table2[6M Return vs Nifty])</f>
        <v>-0.24916952618818713</v>
      </c>
      <c r="M131">
        <v>-5.4571524385987296</v>
      </c>
      <c r="N131">
        <f>(Table2[[#This Row],[1W Return vs Nifty]]-AVERAGE(Table2[1W Return vs Nifty]))/_xlfn.STDEV.P(Table2[1W Return vs Nifty])</f>
        <v>-0.47407522336220848</v>
      </c>
      <c r="O131">
        <v>991.45</v>
      </c>
      <c r="P131">
        <v>1018.69336101439</v>
      </c>
      <c r="Q131">
        <v>929.77210268824899</v>
      </c>
      <c r="R131">
        <v>31.214901499861099</v>
      </c>
      <c r="S131" s="1">
        <f>(Table2[[#This Row],[Close Price]]-Table2[[#This Row],[20D EMA]])/Table2[[#This Row],[20D EMA]]</f>
        <v>-5.9861818548590469E-2</v>
      </c>
      <c r="T131" s="1">
        <f>(Table2[[#This Row],[Close Price]]-Table2[[#This Row],[50D EMA]])/Table2[[#This Row],[50D EMA]]</f>
        <v>-8.5004344121927353E-2</v>
      </c>
      <c r="U131" s="1">
        <f>(Table2[[#This Row],[Close Price]]-Table2[[#This Row],[200D EMA]])/Table2[[#This Row],[200D EMA]]</f>
        <v>2.5037289299392656E-3</v>
      </c>
      <c r="V131">
        <v>0.57091629138945799</v>
      </c>
      <c r="W131">
        <v>914.45</v>
      </c>
      <c r="X131">
        <v>960.95</v>
      </c>
      <c r="Y131">
        <v>914.45</v>
      </c>
      <c r="Z131">
        <v>960.95</v>
      </c>
      <c r="AA131">
        <v>891.05</v>
      </c>
      <c r="AB131">
        <v>1123.45</v>
      </c>
      <c r="AC131" s="1">
        <f>(Table2[[#This Row],[Close Price]]/Table2[[#This Row],[Day Low]])-1</f>
        <v>1.9301219312154894E-2</v>
      </c>
      <c r="AD131" s="1">
        <f>(Table2[[#This Row],[Day High]]/Table2[[#This Row],[Close Price]])-1</f>
        <v>3.0951614633623059E-2</v>
      </c>
      <c r="AE131" s="1">
        <f>(Table2[[#This Row],[Close Price]]/Table2[[#This Row],[Current Week Low]])-1</f>
        <v>1.9301219312154894E-2</v>
      </c>
      <c r="AF131" s="1">
        <f>(Table2[[#This Row],[Current Week High]]/Table2[[#This Row],[Close Price]])-1</f>
        <v>3.0951614633623059E-2</v>
      </c>
      <c r="AG131" s="1">
        <f>(Table2[[#This Row],[Close Price]]/Table2[[#This Row],[Current Month Low]])-1</f>
        <v>4.6069244150160005E-2</v>
      </c>
      <c r="AH131" s="1">
        <f>(Table2[[#This Row],[Current Month High]]/Table2[[#This Row],[Close Price]])-1</f>
        <v>0.20528913206737487</v>
      </c>
      <c r="AI131">
        <v>40.971998712584401</v>
      </c>
      <c r="AJ131">
        <v>62.104347826086901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-0.08</v>
      </c>
      <c r="AM131" t="s">
        <v>3166</v>
      </c>
      <c r="AN131">
        <v>-11.38</v>
      </c>
      <c r="AO131" t="s">
        <v>3166</v>
      </c>
      <c r="AP131">
        <v>0.227842431149096</v>
      </c>
      <c r="AQ131">
        <f>(Table2[[#This Row],[Sharpe Ratio]]-AVERAGE(Table2[Sharpe Ratio]))/_xlfn.STDEV.P(Table2[Sharpe Ratio])</f>
        <v>1.9925964486301646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191</v>
      </c>
      <c r="AT131">
        <f>_xlfn.RANK.AVG(Table2[[#This Row],[6M Return vs Nifty Z-Score]],Table2[6M Return vs Nifty Z-Score])</f>
        <v>394</v>
      </c>
      <c r="AU131">
        <f>_xlfn.RANK.AVG(Table2[[#This Row],[Sharpe Ratio Z-Score]],Table2[Sharpe Ratio Z-Score])</f>
        <v>15</v>
      </c>
      <c r="AV131">
        <f>(Table2[[#This Row],[Rank 1Y]]+Table2[[#This Row],[Rank 6M]]+Table2[[#This Row],[Rank Sharpe]])/3</f>
        <v>200</v>
      </c>
    </row>
    <row r="132" spans="1:48" hidden="1" x14ac:dyDescent="0.3">
      <c r="A132" t="s">
        <v>887</v>
      </c>
      <c r="B132" t="s">
        <v>888</v>
      </c>
      <c r="C132" t="s">
        <v>3130</v>
      </c>
      <c r="D132" t="s">
        <v>310</v>
      </c>
      <c r="E132">
        <v>16530.426360000001</v>
      </c>
      <c r="F132">
        <v>1443.05</v>
      </c>
      <c r="G132">
        <v>51.611148862630003</v>
      </c>
      <c r="H132">
        <f>(Table2[[#This Row],[1Y Return vs Nifty]]-AVERAGE(Table2[1Y Return vs Nifty]))/_xlfn.STDEV.P(Table2[1Y Return vs Nifty])</f>
        <v>0.76545352917906728</v>
      </c>
      <c r="I132">
        <v>-13.2796486124134</v>
      </c>
      <c r="J132">
        <f>(Table2[[#This Row],[1M Return vs Nifty]]-AVERAGE(Table2[1M Return vs Nifty]))/_xlfn.STDEV.P(Table2[1M Return vs Nifty])</f>
        <v>-1.0365823006443868</v>
      </c>
      <c r="K132">
        <v>-3.9969730647312902</v>
      </c>
      <c r="L132">
        <f>(Table2[[#This Row],[6M Return vs Nifty]]-AVERAGE(Table2[6M Return vs Nifty]))/_xlfn.STDEV.P(Table2[6M Return vs Nifty])</f>
        <v>-0.2377705378173651</v>
      </c>
      <c r="M132">
        <v>-7.0227182337771401</v>
      </c>
      <c r="N132">
        <f>(Table2[[#This Row],[1W Return vs Nifty]]-AVERAGE(Table2[1W Return vs Nifty]))/_xlfn.STDEV.P(Table2[1W Return vs Nifty])</f>
        <v>-0.79914956684044502</v>
      </c>
      <c r="O132">
        <v>1492.18</v>
      </c>
      <c r="P132">
        <v>1611.6351947068999</v>
      </c>
      <c r="Q132">
        <v>1507.6841277244</v>
      </c>
      <c r="R132">
        <v>46.323166585333396</v>
      </c>
      <c r="S132" s="1">
        <f>(Table2[[#This Row],[Close Price]]-Table2[[#This Row],[20D EMA]])/Table2[[#This Row],[20D EMA]]</f>
        <v>-3.292498224074851E-2</v>
      </c>
      <c r="T132" s="1">
        <f>(Table2[[#This Row],[Close Price]]-Table2[[#This Row],[50D EMA]])/Table2[[#This Row],[50D EMA]]</f>
        <v>-0.1046050590484652</v>
      </c>
      <c r="U132" s="1">
        <f>(Table2[[#This Row],[Close Price]]-Table2[[#This Row],[200D EMA]])/Table2[[#This Row],[200D EMA]]</f>
        <v>-4.2869807100745026E-2</v>
      </c>
      <c r="V132">
        <v>0.39629697631483501</v>
      </c>
      <c r="W132">
        <v>1415</v>
      </c>
      <c r="X132">
        <v>1450</v>
      </c>
      <c r="Y132">
        <v>1415</v>
      </c>
      <c r="Z132">
        <v>1450</v>
      </c>
      <c r="AA132">
        <v>1370</v>
      </c>
      <c r="AB132">
        <v>1628.85</v>
      </c>
      <c r="AC132" s="1">
        <f>(Table2[[#This Row],[Close Price]]/Table2[[#This Row],[Day Low]])-1</f>
        <v>1.982332155477029E-2</v>
      </c>
      <c r="AD132" s="1">
        <f>(Table2[[#This Row],[Day High]]/Table2[[#This Row],[Close Price]])-1</f>
        <v>4.8161879352759396E-3</v>
      </c>
      <c r="AE132" s="1">
        <f>(Table2[[#This Row],[Close Price]]/Table2[[#This Row],[Current Week Low]])-1</f>
        <v>1.982332155477029E-2</v>
      </c>
      <c r="AF132" s="1">
        <f>(Table2[[#This Row],[Current Week High]]/Table2[[#This Row],[Close Price]])-1</f>
        <v>4.8161879352759396E-3</v>
      </c>
      <c r="AG132" s="1">
        <f>(Table2[[#This Row],[Close Price]]/Table2[[#This Row],[Current Month Low]])-1</f>
        <v>5.3321167883211729E-2</v>
      </c>
      <c r="AH132" s="1">
        <f>(Table2[[#This Row],[Current Month High]]/Table2[[#This Row],[Close Price]])-1</f>
        <v>0.12875506739198217</v>
      </c>
      <c r="AI132">
        <v>96.375731956619603</v>
      </c>
      <c r="AJ132">
        <v>114.277229192961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-0.21</v>
      </c>
      <c r="AM132" t="s">
        <v>3166</v>
      </c>
      <c r="AN132">
        <v>-6.82</v>
      </c>
      <c r="AO132" t="s">
        <v>3166</v>
      </c>
      <c r="AP132">
        <v>0.157220057490813</v>
      </c>
      <c r="AQ132">
        <f>(Table2[[#This Row],[Sharpe Ratio]]-AVERAGE(Table2[Sharpe Ratio]))/_xlfn.STDEV.P(Table2[Sharpe Ratio])</f>
        <v>1.1772880639724004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127</v>
      </c>
      <c r="AT132">
        <f>_xlfn.RANK.AVG(Table2[[#This Row],[6M Return vs Nifty Z-Score]],Table2[6M Return vs Nifty Z-Score])</f>
        <v>388</v>
      </c>
      <c r="AU132">
        <f>_xlfn.RANK.AVG(Table2[[#This Row],[Sharpe Ratio Z-Score]],Table2[Sharpe Ratio Z-Score])</f>
        <v>87</v>
      </c>
      <c r="AV132">
        <f>(Table2[[#This Row],[Rank 1Y]]+Table2[[#This Row],[Rank 6M]]+Table2[[#This Row],[Rank Sharpe]])/3</f>
        <v>200.66666666666666</v>
      </c>
    </row>
    <row r="133" spans="1:48" x14ac:dyDescent="0.3">
      <c r="A133" t="s">
        <v>945</v>
      </c>
      <c r="B133" t="s">
        <v>946</v>
      </c>
      <c r="C133" t="s">
        <v>3132</v>
      </c>
      <c r="D133" t="s">
        <v>707</v>
      </c>
      <c r="E133">
        <v>15545.14867508</v>
      </c>
      <c r="F133">
        <v>3309.2</v>
      </c>
      <c r="G133">
        <v>10.70480929689</v>
      </c>
      <c r="H133">
        <f>(Table2[[#This Row],[1Y Return vs Nifty]]-AVERAGE(Table2[1Y Return vs Nifty]))/_xlfn.STDEV.P(Table2[1Y Return vs Nifty])</f>
        <v>-4.4970229002506495E-2</v>
      </c>
      <c r="I133">
        <v>17.960577607524101</v>
      </c>
      <c r="J133">
        <f>(Table2[[#This Row],[1M Return vs Nifty]]-AVERAGE(Table2[1M Return vs Nifty]))/_xlfn.STDEV.P(Table2[1M Return vs Nifty])</f>
        <v>2.0559355830187891</v>
      </c>
      <c r="K133">
        <v>46.233073147987398</v>
      </c>
      <c r="L133">
        <f>(Table2[[#This Row],[6M Return vs Nifty]]-AVERAGE(Table2[6M Return vs Nifty]))/_xlfn.STDEV.P(Table2[6M Return vs Nifty])</f>
        <v>1.4186530216847484</v>
      </c>
      <c r="M133">
        <v>-4.5604087025551099</v>
      </c>
      <c r="N133">
        <f>(Table2[[#This Row],[1W Return vs Nifty]]-AVERAGE(Table2[1W Return vs Nifty]))/_xlfn.STDEV.P(Table2[1W Return vs Nifty])</f>
        <v>-0.28787520407181472</v>
      </c>
      <c r="O133">
        <v>3177.38</v>
      </c>
      <c r="P133">
        <v>3014.85989184542</v>
      </c>
      <c r="Q133">
        <v>2641.5086632011598</v>
      </c>
      <c r="R133">
        <v>59.3371151690991</v>
      </c>
      <c r="S133" s="1">
        <f>(Table2[[#This Row],[Close Price]]-Table2[[#This Row],[20D EMA]])/Table2[[#This Row],[20D EMA]]</f>
        <v>4.1487011311205996E-2</v>
      </c>
      <c r="T133" s="1">
        <f>(Table2[[#This Row],[Close Price]]-Table2[[#This Row],[50D EMA]])/Table2[[#This Row],[50D EMA]]</f>
        <v>9.76297800606621E-2</v>
      </c>
      <c r="U133" s="1">
        <f>(Table2[[#This Row],[Close Price]]-Table2[[#This Row],[200D EMA]])/Table2[[#This Row],[200D EMA]]</f>
        <v>0.25276893697167974</v>
      </c>
      <c r="V133">
        <v>0.85517286609466103</v>
      </c>
      <c r="W133">
        <v>3262.3</v>
      </c>
      <c r="X133">
        <v>3368.95</v>
      </c>
      <c r="Y133">
        <v>3262.3</v>
      </c>
      <c r="Z133">
        <v>3368.95</v>
      </c>
      <c r="AA133">
        <v>2901</v>
      </c>
      <c r="AB133">
        <v>3443</v>
      </c>
      <c r="AC133" s="1">
        <f>(Table2[[#This Row],[Close Price]]/Table2[[#This Row],[Day Low]])-1</f>
        <v>1.4376360236642682E-2</v>
      </c>
      <c r="AD133" s="1">
        <f>(Table2[[#This Row],[Day High]]/Table2[[#This Row],[Close Price]])-1</f>
        <v>1.8055723437688798E-2</v>
      </c>
      <c r="AE133" s="1">
        <f>(Table2[[#This Row],[Close Price]]/Table2[[#This Row],[Current Week Low]])-1</f>
        <v>1.4376360236642682E-2</v>
      </c>
      <c r="AF133" s="1">
        <f>(Table2[[#This Row],[Current Week High]]/Table2[[#This Row],[Close Price]])-1</f>
        <v>1.8055723437688798E-2</v>
      </c>
      <c r="AG133" s="1">
        <f>(Table2[[#This Row],[Close Price]]/Table2[[#This Row],[Current Month Low]])-1</f>
        <v>0.14071009996552908</v>
      </c>
      <c r="AH133" s="1">
        <f>(Table2[[#This Row],[Current Month High]]/Table2[[#This Row],[Close Price]])-1</f>
        <v>4.0432732986824593E-2</v>
      </c>
      <c r="AI133">
        <v>4.0432732986824496</v>
      </c>
      <c r="AJ133">
        <v>56.537369914853301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0.12</v>
      </c>
      <c r="AM133" t="s">
        <v>3167</v>
      </c>
      <c r="AN133">
        <v>8.86</v>
      </c>
      <c r="AO133" t="s">
        <v>3167</v>
      </c>
      <c r="AP133">
        <v>9.5800380688975006E-2</v>
      </c>
      <c r="AQ133">
        <f>(Table2[[#This Row],[Sharpe Ratio]]-AVERAGE(Table2[Sharpe Ratio]))/_xlfn.STDEV.P(Table2[Sharpe Ratio])</f>
        <v>0.46822130671770001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3.609964478346916</v>
      </c>
      <c r="AS133">
        <f>_xlfn.RANK.AVG(Table2[[#This Row],[1Y Return vs Nifty Z-Score]],Table2[1Y Return vs Nifty Z-Score])</f>
        <v>315</v>
      </c>
      <c r="AT133">
        <f>_xlfn.RANK.AVG(Table2[[#This Row],[6M Return vs Nifty Z-Score]],Table2[6M Return vs Nifty Z-Score])</f>
        <v>63</v>
      </c>
      <c r="AU133">
        <f>_xlfn.RANK.AVG(Table2[[#This Row],[Sharpe Ratio Z-Score]],Table2[Sharpe Ratio Z-Score])</f>
        <v>229</v>
      </c>
      <c r="AV133">
        <f>(Table2[[#This Row],[Rank 1Y]]+Table2[[#This Row],[Rank 6M]]+Table2[[#This Row],[Rank Sharpe]])/3</f>
        <v>202.33333333333334</v>
      </c>
    </row>
    <row r="134" spans="1:48" hidden="1" x14ac:dyDescent="0.3">
      <c r="A134" t="s">
        <v>1372</v>
      </c>
      <c r="B134" t="s">
        <v>1373</v>
      </c>
      <c r="C134" t="s">
        <v>3130</v>
      </c>
      <c r="D134" t="s">
        <v>257</v>
      </c>
      <c r="E134">
        <v>7901.9850568000002</v>
      </c>
      <c r="F134">
        <v>68</v>
      </c>
      <c r="G134">
        <v>28.5257642812022</v>
      </c>
      <c r="H134">
        <f>(Table2[[#This Row],[1Y Return vs Nifty]]-AVERAGE(Table2[1Y Return vs Nifty]))/_xlfn.STDEV.P(Table2[1Y Return vs Nifty])</f>
        <v>0.30809302393315557</v>
      </c>
      <c r="I134">
        <v>-12.126201214616399</v>
      </c>
      <c r="J134">
        <f>(Table2[[#This Row],[1M Return vs Nifty]]-AVERAGE(Table2[1M Return vs Nifty]))/_xlfn.STDEV.P(Table2[1M Return vs Nifty])</f>
        <v>-0.92240077454277736</v>
      </c>
      <c r="K134">
        <v>2.4271012605775999</v>
      </c>
      <c r="L134">
        <f>(Table2[[#This Row],[6M Return vs Nifty]]-AVERAGE(Table2[6M Return vs Nifty]))/_xlfn.STDEV.P(Table2[6M Return vs Nifty])</f>
        <v>-2.5925459766453458E-2</v>
      </c>
      <c r="M134">
        <v>-8.0107272757390593</v>
      </c>
      <c r="N134">
        <f>(Table2[[#This Row],[1W Return vs Nifty]]-AVERAGE(Table2[1W Return vs Nifty]))/_xlfn.STDEV.P(Table2[1W Return vs Nifty])</f>
        <v>-1.0042999295115529</v>
      </c>
      <c r="O134">
        <v>71.400000000000006</v>
      </c>
      <c r="P134">
        <v>74.263389802374405</v>
      </c>
      <c r="Q134">
        <v>67.995172844860207</v>
      </c>
      <c r="R134">
        <v>37.191484127387902</v>
      </c>
      <c r="S134" s="1">
        <f>(Table2[[#This Row],[Close Price]]-Table2[[#This Row],[20D EMA]])/Table2[[#This Row],[20D EMA]]</f>
        <v>-4.7619047619047693E-2</v>
      </c>
      <c r="T134" s="1">
        <f>(Table2[[#This Row],[Close Price]]-Table2[[#This Row],[50D EMA]])/Table2[[#This Row],[50D EMA]]</f>
        <v>-8.4340208803317343E-2</v>
      </c>
      <c r="U134" s="1">
        <f>(Table2[[#This Row],[Close Price]]-Table2[[#This Row],[200D EMA]])/Table2[[#This Row],[200D EMA]]</f>
        <v>7.099261517882936E-5</v>
      </c>
      <c r="V134">
        <v>0.58868579087857498</v>
      </c>
      <c r="W134">
        <v>67.540000000000006</v>
      </c>
      <c r="X134">
        <v>69.319999999999993</v>
      </c>
      <c r="Y134">
        <v>67.540000000000006</v>
      </c>
      <c r="Z134">
        <v>69.319999999999993</v>
      </c>
      <c r="AA134">
        <v>65.599999999999994</v>
      </c>
      <c r="AB134">
        <v>78.260000000000005</v>
      </c>
      <c r="AC134" s="1">
        <f>(Table2[[#This Row],[Close Price]]/Table2[[#This Row],[Day Low]])-1</f>
        <v>6.8107787977493839E-3</v>
      </c>
      <c r="AD134" s="1">
        <f>(Table2[[#This Row],[Day High]]/Table2[[#This Row],[Close Price]])-1</f>
        <v>1.941176470588224E-2</v>
      </c>
      <c r="AE134" s="1">
        <f>(Table2[[#This Row],[Close Price]]/Table2[[#This Row],[Current Week Low]])-1</f>
        <v>6.8107787977493839E-3</v>
      </c>
      <c r="AF134" s="1">
        <f>(Table2[[#This Row],[Current Week High]]/Table2[[#This Row],[Close Price]])-1</f>
        <v>1.941176470588224E-2</v>
      </c>
      <c r="AG134" s="1">
        <f>(Table2[[#This Row],[Close Price]]/Table2[[#This Row],[Current Month Low]])-1</f>
        <v>3.6585365853658569E-2</v>
      </c>
      <c r="AH134" s="1">
        <f>(Table2[[#This Row],[Current Month High]]/Table2[[#This Row],[Close Price]])-1</f>
        <v>0.15088235294117647</v>
      </c>
      <c r="AI134">
        <v>37.352941176470502</v>
      </c>
      <c r="AJ134">
        <v>71.717171717171695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-0.03</v>
      </c>
      <c r="AM134" t="s">
        <v>3166</v>
      </c>
      <c r="AN134">
        <v>-6.31</v>
      </c>
      <c r="AO134" t="s">
        <v>3166</v>
      </c>
      <c r="AP134">
        <v>0.161038212898474</v>
      </c>
      <c r="AQ134">
        <f>(Table2[[#This Row],[Sharpe Ratio]]-AVERAGE(Table2[Sharpe Ratio]))/_xlfn.STDEV.P(Table2[Sharpe Ratio])</f>
        <v>1.2213672127823085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217</v>
      </c>
      <c r="AT134">
        <f>_xlfn.RANK.AVG(Table2[[#This Row],[6M Return vs Nifty Z-Score]],Table2[6M Return vs Nifty Z-Score])</f>
        <v>310</v>
      </c>
      <c r="AU134">
        <f>_xlfn.RANK.AVG(Table2[[#This Row],[Sharpe Ratio Z-Score]],Table2[Sharpe Ratio Z-Score])</f>
        <v>81</v>
      </c>
      <c r="AV134">
        <f>(Table2[[#This Row],[Rank 1Y]]+Table2[[#This Row],[Rank 6M]]+Table2[[#This Row],[Rank Sharpe]])/3</f>
        <v>202.66666666666666</v>
      </c>
    </row>
    <row r="135" spans="1:48" x14ac:dyDescent="0.3">
      <c r="A135" t="s">
        <v>984</v>
      </c>
      <c r="B135" t="s">
        <v>985</v>
      </c>
      <c r="C135" t="s">
        <v>3130</v>
      </c>
      <c r="D135" t="s">
        <v>257</v>
      </c>
      <c r="E135">
        <v>14696.482400000001</v>
      </c>
      <c r="F135">
        <v>4655.5</v>
      </c>
      <c r="G135">
        <v>36.3978664042994</v>
      </c>
      <c r="H135">
        <f>(Table2[[#This Row],[1Y Return vs Nifty]]-AVERAGE(Table2[1Y Return vs Nifty]))/_xlfn.STDEV.P(Table2[1Y Return vs Nifty])</f>
        <v>0.46405267847855408</v>
      </c>
      <c r="I135">
        <v>2.6769930541942202</v>
      </c>
      <c r="J135">
        <f>(Table2[[#This Row],[1M Return vs Nifty]]-AVERAGE(Table2[1M Return vs Nifty]))/_xlfn.STDEV.P(Table2[1M Return vs Nifty])</f>
        <v>0.5429901188951467</v>
      </c>
      <c r="K135">
        <v>-3.21208413887762</v>
      </c>
      <c r="L135">
        <f>(Table2[[#This Row],[6M Return vs Nifty]]-AVERAGE(Table2[6M Return vs Nifty]))/_xlfn.STDEV.P(Table2[6M Return vs Nifty])</f>
        <v>-0.21188745375906043</v>
      </c>
      <c r="M135">
        <v>3.3590141295263498</v>
      </c>
      <c r="N135">
        <f>(Table2[[#This Row],[1W Return vs Nifty]]-AVERAGE(Table2[1W Return vs Nifty]))/_xlfn.STDEV.P(Table2[1W Return vs Nifty])</f>
        <v>1.3565150769333096</v>
      </c>
      <c r="O135">
        <v>4267.26</v>
      </c>
      <c r="P135">
        <v>4260.63972526214</v>
      </c>
      <c r="Q135">
        <v>4035.58808362029</v>
      </c>
      <c r="R135">
        <v>76.558664727586304</v>
      </c>
      <c r="S135" s="1">
        <f>(Table2[[#This Row],[Close Price]]-Table2[[#This Row],[20D EMA]])/Table2[[#This Row],[20D EMA]]</f>
        <v>9.0981097941067512E-2</v>
      </c>
      <c r="T135" s="1">
        <f>(Table2[[#This Row],[Close Price]]-Table2[[#This Row],[50D EMA]])/Table2[[#This Row],[50D EMA]]</f>
        <v>9.2676288116232547E-2</v>
      </c>
      <c r="U135" s="1">
        <f>(Table2[[#This Row],[Close Price]]-Table2[[#This Row],[200D EMA]])/Table2[[#This Row],[200D EMA]]</f>
        <v>0.15361129618154501</v>
      </c>
      <c r="V135">
        <v>2.3188148522910801</v>
      </c>
      <c r="W135">
        <v>4479.5</v>
      </c>
      <c r="X135">
        <v>4683.2</v>
      </c>
      <c r="Y135">
        <v>4479.5</v>
      </c>
      <c r="Z135">
        <v>4683.2</v>
      </c>
      <c r="AA135">
        <v>3990.95</v>
      </c>
      <c r="AB135">
        <v>4683.2</v>
      </c>
      <c r="AC135" s="1">
        <f>(Table2[[#This Row],[Close Price]]/Table2[[#This Row],[Day Low]])-1</f>
        <v>3.9290099341444451E-2</v>
      </c>
      <c r="AD135" s="1">
        <f>(Table2[[#This Row],[Day High]]/Table2[[#This Row],[Close Price]])-1</f>
        <v>5.9499516700676214E-3</v>
      </c>
      <c r="AE135" s="1">
        <f>(Table2[[#This Row],[Close Price]]/Table2[[#This Row],[Current Week Low]])-1</f>
        <v>3.9290099341444451E-2</v>
      </c>
      <c r="AF135" s="1">
        <f>(Table2[[#This Row],[Current Week High]]/Table2[[#This Row],[Close Price]])-1</f>
        <v>5.9499516700676214E-3</v>
      </c>
      <c r="AG135" s="1">
        <f>(Table2[[#This Row],[Close Price]]/Table2[[#This Row],[Current Month Low]])-1</f>
        <v>0.16651423846452595</v>
      </c>
      <c r="AH135" s="1">
        <f>(Table2[[#This Row],[Current Month High]]/Table2[[#This Row],[Close Price]])-1</f>
        <v>5.9499516700676214E-3</v>
      </c>
      <c r="AI135">
        <v>7.3998496402104896</v>
      </c>
      <c r="AJ135">
        <v>61.565157036265802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0.17</v>
      </c>
      <c r="AM135" t="s">
        <v>3167</v>
      </c>
      <c r="AN135">
        <v>13.81</v>
      </c>
      <c r="AO135" t="s">
        <v>3167</v>
      </c>
      <c r="AP135">
        <v>0.176669622666836</v>
      </c>
      <c r="AQ135">
        <f>(Table2[[#This Row],[Sharpe Ratio]]-AVERAGE(Table2[Sharpe Ratio]))/_xlfn.STDEV.P(Table2[Sharpe Ratio])</f>
        <v>1.4018258803121286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3.5534963008600782</v>
      </c>
      <c r="AS135">
        <f>_xlfn.RANK.AVG(Table2[[#This Row],[1Y Return vs Nifty Z-Score]],Table2[1Y Return vs Nifty Z-Score])</f>
        <v>179</v>
      </c>
      <c r="AT135">
        <f>_xlfn.RANK.AVG(Table2[[#This Row],[6M Return vs Nifty Z-Score]],Table2[6M Return vs Nifty Z-Score])</f>
        <v>374</v>
      </c>
      <c r="AU135">
        <f>_xlfn.RANK.AVG(Table2[[#This Row],[Sharpe Ratio Z-Score]],Table2[Sharpe Ratio Z-Score])</f>
        <v>56</v>
      </c>
      <c r="AV135">
        <f>(Table2[[#This Row],[Rank 1Y]]+Table2[[#This Row],[Rank 6M]]+Table2[[#This Row],[Rank Sharpe]])/3</f>
        <v>203</v>
      </c>
    </row>
    <row r="136" spans="1:48" x14ac:dyDescent="0.3">
      <c r="A136" t="s">
        <v>1693</v>
      </c>
      <c r="B136" t="s">
        <v>1694</v>
      </c>
      <c r="C136" t="s">
        <v>3125</v>
      </c>
      <c r="D136" t="s">
        <v>51</v>
      </c>
      <c r="E136">
        <v>5049.3323362499996</v>
      </c>
      <c r="F136">
        <v>202.5</v>
      </c>
      <c r="G136">
        <v>39.8290508537902</v>
      </c>
      <c r="H136">
        <f>(Table2[[#This Row],[1Y Return vs Nifty]]-AVERAGE(Table2[1Y Return vs Nifty]))/_xlfn.STDEV.P(Table2[1Y Return vs Nifty])</f>
        <v>0.53203024445220137</v>
      </c>
      <c r="I136">
        <v>10.5642770127142</v>
      </c>
      <c r="J136">
        <f>(Table2[[#This Row],[1M Return vs Nifty]]-AVERAGE(Table2[1M Return vs Nifty]))/_xlfn.STDEV.P(Table2[1M Return vs Nifty])</f>
        <v>1.323764448873783</v>
      </c>
      <c r="K136">
        <v>84.810142196250098</v>
      </c>
      <c r="L136">
        <f>(Table2[[#This Row],[6M Return vs Nifty]]-AVERAGE(Table2[6M Return vs Nifty]))/_xlfn.STDEV.P(Table2[6M Return vs Nifty])</f>
        <v>2.6907992936087841</v>
      </c>
      <c r="M136">
        <v>2.0845212603918801</v>
      </c>
      <c r="N136">
        <f>(Table2[[#This Row],[1W Return vs Nifty]]-AVERAGE(Table2[1W Return vs Nifty]))/_xlfn.STDEV.P(Table2[1W Return vs Nifty])</f>
        <v>1.0918791644871206</v>
      </c>
      <c r="O136">
        <v>197.16</v>
      </c>
      <c r="P136">
        <v>189.57730032433301</v>
      </c>
      <c r="Q136">
        <v>154.974821778663</v>
      </c>
      <c r="R136">
        <v>55.883708564616398</v>
      </c>
      <c r="S136" s="1">
        <f>(Table2[[#This Row],[Close Price]]-Table2[[#This Row],[20D EMA]])/Table2[[#This Row],[20D EMA]]</f>
        <v>2.7084601339014018E-2</v>
      </c>
      <c r="T136" s="1">
        <f>(Table2[[#This Row],[Close Price]]-Table2[[#This Row],[50D EMA]])/Table2[[#This Row],[50D EMA]]</f>
        <v>6.8165859802616413E-2</v>
      </c>
      <c r="U136" s="1">
        <f>(Table2[[#This Row],[Close Price]]-Table2[[#This Row],[200D EMA]])/Table2[[#This Row],[200D EMA]]</f>
        <v>0.30666386756174535</v>
      </c>
      <c r="V136">
        <v>0.103432199735849</v>
      </c>
      <c r="W136">
        <v>196</v>
      </c>
      <c r="X136">
        <v>211.99</v>
      </c>
      <c r="Y136">
        <v>196</v>
      </c>
      <c r="Z136">
        <v>211.99</v>
      </c>
      <c r="AA136">
        <v>183</v>
      </c>
      <c r="AB136">
        <v>231</v>
      </c>
      <c r="AC136" s="1">
        <f>(Table2[[#This Row],[Close Price]]/Table2[[#This Row],[Day Low]])-1</f>
        <v>3.3163265306122458E-2</v>
      </c>
      <c r="AD136" s="1">
        <f>(Table2[[#This Row],[Day High]]/Table2[[#This Row],[Close Price]])-1</f>
        <v>4.6864197530864349E-2</v>
      </c>
      <c r="AE136" s="1">
        <f>(Table2[[#This Row],[Close Price]]/Table2[[#This Row],[Current Week Low]])-1</f>
        <v>3.3163265306122458E-2</v>
      </c>
      <c r="AF136" s="1">
        <f>(Table2[[#This Row],[Current Week High]]/Table2[[#This Row],[Close Price]])-1</f>
        <v>4.6864197530864349E-2</v>
      </c>
      <c r="AG136" s="1">
        <f>(Table2[[#This Row],[Close Price]]/Table2[[#This Row],[Current Month Low]])-1</f>
        <v>0.10655737704918034</v>
      </c>
      <c r="AH136" s="1">
        <f>(Table2[[#This Row],[Current Month High]]/Table2[[#This Row],[Close Price]])-1</f>
        <v>0.14074074074074083</v>
      </c>
      <c r="AI136">
        <v>18.8641975308641</v>
      </c>
      <c r="AJ136">
        <v>119.989136338946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</v>
      </c>
      <c r="AM136" t="s">
        <v>3167</v>
      </c>
      <c r="AN136">
        <v>-4.0599999999999996</v>
      </c>
      <c r="AO136" t="s">
        <v>3166</v>
      </c>
      <c r="AP136">
        <v>2.5080384309174999E-2</v>
      </c>
      <c r="AQ136">
        <f>(Table2[[#This Row],[Sharpe Ratio]]-AVERAGE(Table2[Sharpe Ratio]))/_xlfn.STDEV.P(Table2[Sharpe Ratio])</f>
        <v>-0.34821409504899142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5.2902590563728973</v>
      </c>
      <c r="AS136">
        <f>_xlfn.RANK.AVG(Table2[[#This Row],[1Y Return vs Nifty Z-Score]],Table2[1Y Return vs Nifty Z-Score])</f>
        <v>159</v>
      </c>
      <c r="AT136">
        <f>_xlfn.RANK.AVG(Table2[[#This Row],[6M Return vs Nifty Z-Score]],Table2[6M Return vs Nifty Z-Score])</f>
        <v>13</v>
      </c>
      <c r="AU136">
        <f>_xlfn.RANK.AVG(Table2[[#This Row],[Sharpe Ratio Z-Score]],Table2[Sharpe Ratio Z-Score])</f>
        <v>437</v>
      </c>
      <c r="AV136">
        <f>(Table2[[#This Row],[Rank 1Y]]+Table2[[#This Row],[Rank 6M]]+Table2[[#This Row],[Rank Sharpe]])/3</f>
        <v>203</v>
      </c>
    </row>
    <row r="137" spans="1:48" x14ac:dyDescent="0.3">
      <c r="A137" t="s">
        <v>826</v>
      </c>
      <c r="B137" t="s">
        <v>827</v>
      </c>
      <c r="C137" t="s">
        <v>3123</v>
      </c>
      <c r="D137" t="s">
        <v>828</v>
      </c>
      <c r="E137">
        <v>18624.912728399999</v>
      </c>
      <c r="F137">
        <v>3069</v>
      </c>
      <c r="G137">
        <v>109.073654124708</v>
      </c>
      <c r="H137">
        <f>(Table2[[#This Row],[1Y Return vs Nifty]]-AVERAGE(Table2[1Y Return vs Nifty]))/_xlfn.STDEV.P(Table2[1Y Return vs Nifty])</f>
        <v>1.9038829257810626</v>
      </c>
      <c r="I137">
        <v>11.2823509176303</v>
      </c>
      <c r="J137">
        <f>(Table2[[#This Row],[1M Return vs Nifty]]-AVERAGE(Table2[1M Return vs Nifty]))/_xlfn.STDEV.P(Table2[1M Return vs Nifty])</f>
        <v>1.3948476855030898</v>
      </c>
      <c r="K137">
        <v>60.409390966930602</v>
      </c>
      <c r="L137">
        <f>(Table2[[#This Row],[6M Return vs Nifty]]-AVERAGE(Table2[6M Return vs Nifty]))/_xlfn.STDEV.P(Table2[6M Return vs Nifty])</f>
        <v>1.8861418773159682</v>
      </c>
      <c r="M137">
        <v>3.0778711627476301</v>
      </c>
      <c r="N137">
        <f>(Table2[[#This Row],[1W Return vs Nifty]]-AVERAGE(Table2[1W Return vs Nifty]))/_xlfn.STDEV.P(Table2[1W Return vs Nifty])</f>
        <v>1.2981385043034119</v>
      </c>
      <c r="O137">
        <v>2777.61</v>
      </c>
      <c r="P137">
        <v>2700.2212990749099</v>
      </c>
      <c r="Q137">
        <v>2145.88917383017</v>
      </c>
      <c r="R137">
        <v>77.774369423575905</v>
      </c>
      <c r="S137" s="1">
        <f>(Table2[[#This Row],[Close Price]]-Table2[[#This Row],[20D EMA]])/Table2[[#This Row],[20D EMA]]</f>
        <v>0.1049067363668765</v>
      </c>
      <c r="T137" s="1">
        <f>(Table2[[#This Row],[Close Price]]-Table2[[#This Row],[50D EMA]])/Table2[[#This Row],[50D EMA]]</f>
        <v>0.13657351012357133</v>
      </c>
      <c r="U137" s="1">
        <f>(Table2[[#This Row],[Close Price]]-Table2[[#This Row],[200D EMA]])/Table2[[#This Row],[200D EMA]]</f>
        <v>0.43017637510243895</v>
      </c>
      <c r="V137">
        <v>0.875913722402203</v>
      </c>
      <c r="W137">
        <v>2837</v>
      </c>
      <c r="X137">
        <v>3096.4</v>
      </c>
      <c r="Y137">
        <v>2837</v>
      </c>
      <c r="Z137">
        <v>3096.4</v>
      </c>
      <c r="AA137">
        <v>2580.0500000000002</v>
      </c>
      <c r="AB137">
        <v>3096.4</v>
      </c>
      <c r="AC137" s="1">
        <f>(Table2[[#This Row],[Close Price]]/Table2[[#This Row],[Day Low]])-1</f>
        <v>8.1776524497708891E-2</v>
      </c>
      <c r="AD137" s="1">
        <f>(Table2[[#This Row],[Day High]]/Table2[[#This Row],[Close Price]])-1</f>
        <v>8.9279895731508851E-3</v>
      </c>
      <c r="AE137" s="1">
        <f>(Table2[[#This Row],[Close Price]]/Table2[[#This Row],[Current Week Low]])-1</f>
        <v>8.1776524497708891E-2</v>
      </c>
      <c r="AF137" s="1">
        <f>(Table2[[#This Row],[Current Week High]]/Table2[[#This Row],[Close Price]])-1</f>
        <v>8.9279895731508851E-3</v>
      </c>
      <c r="AG137" s="1">
        <f>(Table2[[#This Row],[Close Price]]/Table2[[#This Row],[Current Month Low]])-1</f>
        <v>0.18951183116606263</v>
      </c>
      <c r="AH137" s="1">
        <f>(Table2[[#This Row],[Current Month High]]/Table2[[#This Row],[Close Price]])-1</f>
        <v>8.9279895731508851E-3</v>
      </c>
      <c r="AI137">
        <v>0.89279895731508796</v>
      </c>
      <c r="AJ137">
        <v>150.40796344647501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0.28000000000000003</v>
      </c>
      <c r="AM137" t="s">
        <v>3167</v>
      </c>
      <c r="AN137">
        <v>10.28</v>
      </c>
      <c r="AO137" t="s">
        <v>3167</v>
      </c>
      <c r="AQ137">
        <f>(Table2[[#This Row],[Sharpe Ratio]]-AVERAGE(Table2[Sharpe Ratio]))/_xlfn.STDEV.P(Table2[Sharpe Ratio])</f>
        <v>-0.63775757197390104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5.8452534209296312</v>
      </c>
      <c r="AS137">
        <f>_xlfn.RANK.AVG(Table2[[#This Row],[1Y Return vs Nifty Z-Score]],Table2[1Y Return vs Nifty Z-Score])</f>
        <v>42</v>
      </c>
      <c r="AT137">
        <f>_xlfn.RANK.AVG(Table2[[#This Row],[6M Return vs Nifty Z-Score]],Table2[6M Return vs Nifty Z-Score])</f>
        <v>38</v>
      </c>
      <c r="AU137">
        <f>_xlfn.RANK.AVG(Table2[[#This Row],[Sharpe Ratio Z-Score]],Table2[Sharpe Ratio Z-Score])</f>
        <v>529</v>
      </c>
      <c r="AV137">
        <f>(Table2[[#This Row],[Rank 1Y]]+Table2[[#This Row],[Rank 6M]]+Table2[[#This Row],[Rank Sharpe]])/3</f>
        <v>203</v>
      </c>
    </row>
    <row r="138" spans="1:48" hidden="1" x14ac:dyDescent="0.3">
      <c r="A138" t="s">
        <v>982</v>
      </c>
      <c r="B138" t="s">
        <v>983</v>
      </c>
      <c r="C138" t="s">
        <v>3130</v>
      </c>
      <c r="D138" t="s">
        <v>46</v>
      </c>
      <c r="E138">
        <v>14705.9661054399</v>
      </c>
      <c r="F138">
        <v>800.05</v>
      </c>
      <c r="G138">
        <v>6.3425897516904</v>
      </c>
      <c r="H138">
        <f>(Table2[[#This Row],[1Y Return vs Nifty]]-AVERAGE(Table2[1Y Return vs Nifty]))/_xlfn.STDEV.P(Table2[1Y Return vs Nifty])</f>
        <v>-0.1313931745743617</v>
      </c>
      <c r="I138">
        <v>4.9994190188267797</v>
      </c>
      <c r="J138">
        <f>(Table2[[#This Row],[1M Return vs Nifty]]-AVERAGE(Table2[1M Return vs Nifty]))/_xlfn.STDEV.P(Table2[1M Return vs Nifty])</f>
        <v>0.77289062533022024</v>
      </c>
      <c r="K138">
        <v>49.478969922287298</v>
      </c>
      <c r="L138">
        <f>(Table2[[#This Row],[6M Return vs Nifty]]-AVERAGE(Table2[6M Return vs Nifty]))/_xlfn.STDEV.P(Table2[6M Return vs Nifty])</f>
        <v>1.5256921405797033</v>
      </c>
      <c r="M138">
        <v>9.6525871831158305</v>
      </c>
      <c r="N138">
        <f>(Table2[[#This Row],[1W Return vs Nifty]]-AVERAGE(Table2[1W Return vs Nifty]))/_xlfn.STDEV.P(Table2[1W Return vs Nifty])</f>
        <v>2.6633136380853015</v>
      </c>
      <c r="O138">
        <v>726.01</v>
      </c>
      <c r="P138">
        <v>731.39986550167396</v>
      </c>
      <c r="Q138">
        <v>661.04375875289099</v>
      </c>
      <c r="R138">
        <v>73.862264354148195</v>
      </c>
      <c r="S138" s="1">
        <f>(Table2[[#This Row],[Close Price]]-Table2[[#This Row],[20D EMA]])/Table2[[#This Row],[20D EMA]]</f>
        <v>0.10198206636272222</v>
      </c>
      <c r="T138" s="1">
        <f>(Table2[[#This Row],[Close Price]]-Table2[[#This Row],[50D EMA]])/Table2[[#This Row],[50D EMA]]</f>
        <v>9.386128947567994E-2</v>
      </c>
      <c r="U138" s="1">
        <f>(Table2[[#This Row],[Close Price]]-Table2[[#This Row],[200D EMA]])/Table2[[#This Row],[200D EMA]]</f>
        <v>0.21028296448839445</v>
      </c>
      <c r="V138">
        <v>1.4348180549310301</v>
      </c>
      <c r="W138">
        <v>767.1</v>
      </c>
      <c r="X138">
        <v>814.15</v>
      </c>
      <c r="Y138">
        <v>767.1</v>
      </c>
      <c r="Z138">
        <v>814.15</v>
      </c>
      <c r="AA138">
        <v>665.55</v>
      </c>
      <c r="AB138">
        <v>814.15</v>
      </c>
      <c r="AC138" s="1">
        <f>(Table2[[#This Row],[Close Price]]/Table2[[#This Row],[Day Low]])-1</f>
        <v>4.2953982531612533E-2</v>
      </c>
      <c r="AD138" s="1">
        <f>(Table2[[#This Row],[Day High]]/Table2[[#This Row],[Close Price]])-1</f>
        <v>1.7623898506343494E-2</v>
      </c>
      <c r="AE138" s="1">
        <f>(Table2[[#This Row],[Close Price]]/Table2[[#This Row],[Current Week Low]])-1</f>
        <v>4.2953982531612533E-2</v>
      </c>
      <c r="AF138" s="1">
        <f>(Table2[[#This Row],[Current Week High]]/Table2[[#This Row],[Close Price]])-1</f>
        <v>1.7623898506343494E-2</v>
      </c>
      <c r="AG138" s="1">
        <f>(Table2[[#This Row],[Close Price]]/Table2[[#This Row],[Current Month Low]])-1</f>
        <v>0.20208849823454278</v>
      </c>
      <c r="AH138" s="1">
        <f>(Table2[[#This Row],[Current Month High]]/Table2[[#This Row],[Close Price]])-1</f>
        <v>1.7623898506343494E-2</v>
      </c>
      <c r="AI138">
        <v>3.3310418098869001</v>
      </c>
      <c r="AJ138">
        <v>78.582589285714207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0.15</v>
      </c>
      <c r="AM138" t="s">
        <v>3167</v>
      </c>
      <c r="AN138">
        <v>11.99</v>
      </c>
      <c r="AO138" t="s">
        <v>3167</v>
      </c>
      <c r="AP138">
        <v>0.10250634276569499</v>
      </c>
      <c r="AQ138">
        <f>(Table2[[#This Row],[Sharpe Ratio]]-AVERAGE(Table2[Sharpe Ratio]))/_xlfn.STDEV.P(Table2[Sharpe Ratio])</f>
        <v>0.54563908277266193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350</v>
      </c>
      <c r="AT138">
        <f>_xlfn.RANK.AVG(Table2[[#This Row],[6M Return vs Nifty Z-Score]],Table2[6M Return vs Nifty Z-Score])</f>
        <v>54</v>
      </c>
      <c r="AU138">
        <f>_xlfn.RANK.AVG(Table2[[#This Row],[Sharpe Ratio Z-Score]],Table2[Sharpe Ratio Z-Score])</f>
        <v>213</v>
      </c>
      <c r="AV138">
        <f>(Table2[[#This Row],[Rank 1Y]]+Table2[[#This Row],[Rank 6M]]+Table2[[#This Row],[Rank Sharpe]])/3</f>
        <v>205.66666666666666</v>
      </c>
    </row>
    <row r="139" spans="1:48" hidden="1" x14ac:dyDescent="0.3">
      <c r="A139" t="s">
        <v>223</v>
      </c>
      <c r="B139" t="s">
        <v>224</v>
      </c>
      <c r="C139" t="s">
        <v>3125</v>
      </c>
      <c r="D139" t="s">
        <v>51</v>
      </c>
      <c r="E139">
        <v>110556.5874304</v>
      </c>
      <c r="F139">
        <v>3167.1</v>
      </c>
      <c r="G139">
        <v>29.9720796311802</v>
      </c>
      <c r="H139">
        <f>(Table2[[#This Row],[1Y Return vs Nifty]]-AVERAGE(Table2[1Y Return vs Nifty]))/_xlfn.STDEV.P(Table2[1Y Return vs Nifty])</f>
        <v>0.33674697669177772</v>
      </c>
      <c r="I139">
        <v>-5.3380984364791502</v>
      </c>
      <c r="J139">
        <f>(Table2[[#This Row],[1M Return vs Nifty]]-AVERAGE(Table2[1M Return vs Nifty]))/_xlfn.STDEV.P(Table2[1M Return vs Nifty])</f>
        <v>-0.25043607461573797</v>
      </c>
      <c r="K139">
        <v>13.7674975703741</v>
      </c>
      <c r="L139">
        <f>(Table2[[#This Row],[6M Return vs Nifty]]-AVERAGE(Table2[6M Return vs Nifty]))/_xlfn.STDEV.P(Table2[6M Return vs Nifty])</f>
        <v>0.34804392784046756</v>
      </c>
      <c r="M139">
        <v>-1.2174287071908501</v>
      </c>
      <c r="N139">
        <f>(Table2[[#This Row],[1W Return vs Nifty]]-AVERAGE(Table2[1W Return vs Nifty]))/_xlfn.STDEV.P(Table2[1W Return vs Nifty])</f>
        <v>0.40626172112210457</v>
      </c>
      <c r="O139">
        <v>3200.23</v>
      </c>
      <c r="P139">
        <v>3263.3001799230801</v>
      </c>
      <c r="Q139">
        <v>2971.2325791098301</v>
      </c>
      <c r="R139">
        <v>67.448787125609201</v>
      </c>
      <c r="S139" s="1">
        <f>(Table2[[#This Row],[Close Price]]-Table2[[#This Row],[20D EMA]])/Table2[[#This Row],[20D EMA]]</f>
        <v>-1.035238092262122E-2</v>
      </c>
      <c r="T139" s="1">
        <f>(Table2[[#This Row],[Close Price]]-Table2[[#This Row],[50D EMA]])/Table2[[#This Row],[50D EMA]]</f>
        <v>-2.9479414892609655E-2</v>
      </c>
      <c r="U139" s="1">
        <f>(Table2[[#This Row],[Close Price]]-Table2[[#This Row],[200D EMA]])/Table2[[#This Row],[200D EMA]]</f>
        <v>6.5921268589768531E-2</v>
      </c>
      <c r="V139">
        <v>0.61275837102762298</v>
      </c>
      <c r="W139">
        <v>3163.6</v>
      </c>
      <c r="X139">
        <v>3276</v>
      </c>
      <c r="Y139">
        <v>3163.6</v>
      </c>
      <c r="Z139">
        <v>3276</v>
      </c>
      <c r="AA139">
        <v>3052</v>
      </c>
      <c r="AB139">
        <v>3276</v>
      </c>
      <c r="AC139" s="1">
        <f>(Table2[[#This Row],[Close Price]]/Table2[[#This Row],[Day Low]])-1</f>
        <v>1.1063345555695214E-3</v>
      </c>
      <c r="AD139" s="1">
        <f>(Table2[[#This Row],[Day High]]/Table2[[#This Row],[Close Price]])-1</f>
        <v>3.438476840011373E-2</v>
      </c>
      <c r="AE139" s="1">
        <f>(Table2[[#This Row],[Close Price]]/Table2[[#This Row],[Current Week Low]])-1</f>
        <v>1.1063345555695214E-3</v>
      </c>
      <c r="AF139" s="1">
        <f>(Table2[[#This Row],[Current Week High]]/Table2[[#This Row],[Close Price]])-1</f>
        <v>3.438476840011373E-2</v>
      </c>
      <c r="AG139" s="1">
        <f>(Table2[[#This Row],[Close Price]]/Table2[[#This Row],[Current Month Low]])-1</f>
        <v>3.7712975098296075E-2</v>
      </c>
      <c r="AH139" s="1">
        <f>(Table2[[#This Row],[Current Month High]]/Table2[[#This Row],[Close Price]])-1</f>
        <v>3.438476840011373E-2</v>
      </c>
      <c r="AI139">
        <v>13.3750118404849</v>
      </c>
      <c r="AJ139">
        <v>56.345954484869402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-0.01</v>
      </c>
      <c r="AM139" t="s">
        <v>3166</v>
      </c>
      <c r="AN139">
        <v>2.59</v>
      </c>
      <c r="AO139" t="s">
        <v>3167</v>
      </c>
      <c r="AP139">
        <v>0.103134065228236</v>
      </c>
      <c r="AQ139">
        <f>(Table2[[#This Row],[Sharpe Ratio]]-AVERAGE(Table2[Sharpe Ratio]))/_xlfn.STDEV.P(Table2[Sharpe Ratio])</f>
        <v>0.55288589933286514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210</v>
      </c>
      <c r="AT139">
        <f>_xlfn.RANK.AVG(Table2[[#This Row],[6M Return vs Nifty Z-Score]],Table2[6M Return vs Nifty Z-Score])</f>
        <v>198</v>
      </c>
      <c r="AU139">
        <f>_xlfn.RANK.AVG(Table2[[#This Row],[Sharpe Ratio Z-Score]],Table2[Sharpe Ratio Z-Score])</f>
        <v>210</v>
      </c>
      <c r="AV139">
        <f>(Table2[[#This Row],[Rank 1Y]]+Table2[[#This Row],[Rank 6M]]+Table2[[#This Row],[Rank Sharpe]])/3</f>
        <v>206</v>
      </c>
    </row>
    <row r="140" spans="1:48" hidden="1" x14ac:dyDescent="0.3">
      <c r="A140" t="s">
        <v>255</v>
      </c>
      <c r="B140" t="s">
        <v>256</v>
      </c>
      <c r="C140" t="s">
        <v>3130</v>
      </c>
      <c r="D140" t="s">
        <v>257</v>
      </c>
      <c r="E140">
        <v>98013.762000000002</v>
      </c>
      <c r="F140">
        <v>3535.85</v>
      </c>
      <c r="G140">
        <v>66.177889178765994</v>
      </c>
      <c r="H140">
        <f>(Table2[[#This Row],[1Y Return vs Nifty]]-AVERAGE(Table2[1Y Return vs Nifty]))/_xlfn.STDEV.P(Table2[1Y Return vs Nifty])</f>
        <v>1.0540452867594774</v>
      </c>
      <c r="I140">
        <v>-2.4572145657190698</v>
      </c>
      <c r="J140">
        <f>(Table2[[#This Row],[1M Return vs Nifty]]-AVERAGE(Table2[1M Return vs Nifty]))/_xlfn.STDEV.P(Table2[1M Return vs Nifty])</f>
        <v>3.4747036042932757E-2</v>
      </c>
      <c r="K140">
        <v>-12.589099205987401</v>
      </c>
      <c r="L140">
        <f>(Table2[[#This Row],[6M Return vs Nifty]]-AVERAGE(Table2[6M Return vs Nifty]))/_xlfn.STDEV.P(Table2[6M Return vs Nifty])</f>
        <v>-0.52111091354226113</v>
      </c>
      <c r="M140">
        <v>-2.8574756702590198</v>
      </c>
      <c r="N140">
        <f>(Table2[[#This Row],[1W Return vs Nifty]]-AVERAGE(Table2[1W Return vs Nifty]))/_xlfn.STDEV.P(Table2[1W Return vs Nifty])</f>
        <v>6.5722095489759214E-2</v>
      </c>
      <c r="O140">
        <v>3458.91</v>
      </c>
      <c r="P140">
        <v>3562.64376989013</v>
      </c>
      <c r="Q140">
        <v>3335.4084657746198</v>
      </c>
      <c r="R140">
        <v>60.933815303469103</v>
      </c>
      <c r="S140" s="1">
        <f>(Table2[[#This Row],[Close Price]]-Table2[[#This Row],[20D EMA]])/Table2[[#This Row],[20D EMA]]</f>
        <v>2.2244001723086191E-2</v>
      </c>
      <c r="T140" s="1">
        <f>(Table2[[#This Row],[Close Price]]-Table2[[#This Row],[50D EMA]])/Table2[[#This Row],[50D EMA]]</f>
        <v>-7.5207547037340712E-3</v>
      </c>
      <c r="U140" s="1">
        <f>(Table2[[#This Row],[Close Price]]-Table2[[#This Row],[200D EMA]])/Table2[[#This Row],[200D EMA]]</f>
        <v>6.0095048712071102E-2</v>
      </c>
      <c r="V140">
        <v>1.3493890393616901</v>
      </c>
      <c r="W140">
        <v>3361.6</v>
      </c>
      <c r="X140">
        <v>3549</v>
      </c>
      <c r="Y140">
        <v>3361.6</v>
      </c>
      <c r="Z140">
        <v>3549</v>
      </c>
      <c r="AA140">
        <v>3244.25</v>
      </c>
      <c r="AB140">
        <v>3691.95</v>
      </c>
      <c r="AC140" s="1">
        <f>(Table2[[#This Row],[Close Price]]/Table2[[#This Row],[Day Low]])-1</f>
        <v>5.1835435506901506E-2</v>
      </c>
      <c r="AD140" s="1">
        <f>(Table2[[#This Row],[Day High]]/Table2[[#This Row],[Close Price]])-1</f>
        <v>3.7190491678098514E-3</v>
      </c>
      <c r="AE140" s="1">
        <f>(Table2[[#This Row],[Close Price]]/Table2[[#This Row],[Current Week Low]])-1</f>
        <v>5.1835435506901506E-2</v>
      </c>
      <c r="AF140" s="1">
        <f>(Table2[[#This Row],[Current Week High]]/Table2[[#This Row],[Close Price]])-1</f>
        <v>3.7190491678098514E-3</v>
      </c>
      <c r="AG140" s="1">
        <f>(Table2[[#This Row],[Close Price]]/Table2[[#This Row],[Current Month Low]])-1</f>
        <v>8.9882099098404833E-2</v>
      </c>
      <c r="AH140" s="1">
        <f>(Table2[[#This Row],[Current Month High]]/Table2[[#This Row],[Close Price]])-1</f>
        <v>4.4147800387459801E-2</v>
      </c>
      <c r="AI140">
        <v>17.988602457683399</v>
      </c>
      <c r="AJ140">
        <v>92.631636294298701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0</v>
      </c>
      <c r="AM140" t="s">
        <v>3168</v>
      </c>
      <c r="AN140">
        <v>1.48</v>
      </c>
      <c r="AO140" t="s">
        <v>3167</v>
      </c>
      <c r="AP140">
        <v>0.201659193499344</v>
      </c>
      <c r="AQ140">
        <f>(Table2[[#This Row],[Sharpe Ratio]]-AVERAGE(Table2[Sharpe Ratio]))/_xlfn.STDEV.P(Table2[Sharpe Ratio])</f>
        <v>1.6903209502644152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89</v>
      </c>
      <c r="AT140">
        <f>_xlfn.RANK.AVG(Table2[[#This Row],[6M Return vs Nifty Z-Score]],Table2[6M Return vs Nifty Z-Score])</f>
        <v>498</v>
      </c>
      <c r="AU140">
        <f>_xlfn.RANK.AVG(Table2[[#This Row],[Sharpe Ratio Z-Score]],Table2[Sharpe Ratio Z-Score])</f>
        <v>31</v>
      </c>
      <c r="AV140">
        <f>(Table2[[#This Row],[Rank 1Y]]+Table2[[#This Row],[Rank 6M]]+Table2[[#This Row],[Rank Sharpe]])/3</f>
        <v>206</v>
      </c>
    </row>
    <row r="141" spans="1:48" hidden="1" x14ac:dyDescent="0.3">
      <c r="A141" t="s">
        <v>1023</v>
      </c>
      <c r="B141" t="s">
        <v>1024</v>
      </c>
      <c r="C141" t="s">
        <v>3125</v>
      </c>
      <c r="D141" t="s">
        <v>51</v>
      </c>
      <c r="E141">
        <v>13388.55316643</v>
      </c>
      <c r="F141">
        <v>1092.6500000000001</v>
      </c>
      <c r="G141">
        <v>43.782029909709202</v>
      </c>
      <c r="H141">
        <f>(Table2[[#This Row],[1Y Return vs Nifty]]-AVERAGE(Table2[1Y Return vs Nifty]))/_xlfn.STDEV.P(Table2[1Y Return vs Nifty])</f>
        <v>0.6103454439181053</v>
      </c>
      <c r="I141">
        <v>2.3447363197247402</v>
      </c>
      <c r="J141">
        <f>(Table2[[#This Row],[1M Return vs Nifty]]-AVERAGE(Table2[1M Return vs Nifty]))/_xlfn.STDEV.P(Table2[1M Return vs Nifty])</f>
        <v>0.51009951541230003</v>
      </c>
      <c r="K141">
        <v>25.826611113600201</v>
      </c>
      <c r="L141">
        <f>(Table2[[#This Row],[6M Return vs Nifty]]-AVERAGE(Table2[6M Return vs Nifty]))/_xlfn.STDEV.P(Table2[6M Return vs Nifty])</f>
        <v>0.7457142723016057</v>
      </c>
      <c r="M141">
        <v>-6.6835675883275796</v>
      </c>
      <c r="N141">
        <f>(Table2[[#This Row],[1W Return vs Nifty]]-AVERAGE(Table2[1W Return vs Nifty]))/_xlfn.STDEV.P(Table2[1W Return vs Nifty])</f>
        <v>-0.72872827011227259</v>
      </c>
      <c r="O141">
        <v>1079.78</v>
      </c>
      <c r="P141">
        <v>1080.40286633699</v>
      </c>
      <c r="Q141">
        <v>946.66414401596001</v>
      </c>
      <c r="R141">
        <v>55.148158372047099</v>
      </c>
      <c r="S141" s="1">
        <f>(Table2[[#This Row],[Close Price]]-Table2[[#This Row],[20D EMA]])/Table2[[#This Row],[20D EMA]]</f>
        <v>1.1919094630387782E-2</v>
      </c>
      <c r="T141" s="1">
        <f>(Table2[[#This Row],[Close Price]]-Table2[[#This Row],[50D EMA]])/Table2[[#This Row],[50D EMA]]</f>
        <v>1.1335710080567388E-2</v>
      </c>
      <c r="U141" s="1">
        <f>(Table2[[#This Row],[Close Price]]-Table2[[#This Row],[200D EMA]])/Table2[[#This Row],[200D EMA]]</f>
        <v>0.15421082218740809</v>
      </c>
      <c r="V141">
        <v>0.35063029865194001</v>
      </c>
      <c r="W141">
        <v>1034</v>
      </c>
      <c r="X141">
        <v>1110</v>
      </c>
      <c r="Y141">
        <v>1034</v>
      </c>
      <c r="Z141">
        <v>1110</v>
      </c>
      <c r="AA141">
        <v>1012.05</v>
      </c>
      <c r="AB141">
        <v>1164</v>
      </c>
      <c r="AC141" s="1">
        <f>(Table2[[#This Row],[Close Price]]/Table2[[#This Row],[Day Low]])-1</f>
        <v>5.6721470019342357E-2</v>
      </c>
      <c r="AD141" s="1">
        <f>(Table2[[#This Row],[Day High]]/Table2[[#This Row],[Close Price]])-1</f>
        <v>1.5878826705715277E-2</v>
      </c>
      <c r="AE141" s="1">
        <f>(Table2[[#This Row],[Close Price]]/Table2[[#This Row],[Current Week Low]])-1</f>
        <v>5.6721470019342357E-2</v>
      </c>
      <c r="AF141" s="1">
        <f>(Table2[[#This Row],[Current Week High]]/Table2[[#This Row],[Close Price]])-1</f>
        <v>1.5878826705715277E-2</v>
      </c>
      <c r="AG141" s="1">
        <f>(Table2[[#This Row],[Close Price]]/Table2[[#This Row],[Current Month Low]])-1</f>
        <v>7.9640333975594224E-2</v>
      </c>
      <c r="AH141" s="1">
        <f>(Table2[[#This Row],[Current Month High]]/Table2[[#This Row],[Close Price]])-1</f>
        <v>6.5299958815723258E-2</v>
      </c>
      <c r="AI141">
        <v>22.1891731112432</v>
      </c>
      <c r="AJ141">
        <v>74.935959013768795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0.06</v>
      </c>
      <c r="AM141" t="s">
        <v>3167</v>
      </c>
      <c r="AN141">
        <v>2.89</v>
      </c>
      <c r="AO141" t="s">
        <v>3167</v>
      </c>
      <c r="AP141">
        <v>5.6172536721294998E-2</v>
      </c>
      <c r="AQ141">
        <f>(Table2[[#This Row],[Sharpe Ratio]]-AVERAGE(Table2[Sharpe Ratio]))/_xlfn.STDEV.P(Table2[Sharpe Ratio])</f>
        <v>1.0732953110517869E-2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143</v>
      </c>
      <c r="AT141">
        <f>_xlfn.RANK.AVG(Table2[[#This Row],[6M Return vs Nifty Z-Score]],Table2[6M Return vs Nifty Z-Score])</f>
        <v>128</v>
      </c>
      <c r="AU141">
        <f>_xlfn.RANK.AVG(Table2[[#This Row],[Sharpe Ratio Z-Score]],Table2[Sharpe Ratio Z-Score])</f>
        <v>347</v>
      </c>
      <c r="AV141">
        <f>(Table2[[#This Row],[Rank 1Y]]+Table2[[#This Row],[Rank 6M]]+Table2[[#This Row],[Rank Sharpe]])/3</f>
        <v>206</v>
      </c>
    </row>
    <row r="142" spans="1:48" hidden="1" x14ac:dyDescent="0.3">
      <c r="A142" t="s">
        <v>1635</v>
      </c>
      <c r="B142" t="s">
        <v>1636</v>
      </c>
      <c r="C142" t="s">
        <v>3126</v>
      </c>
      <c r="D142" t="s">
        <v>215</v>
      </c>
      <c r="E142">
        <v>5589.0707368949998</v>
      </c>
      <c r="F142">
        <v>1947.15</v>
      </c>
      <c r="G142">
        <v>30.142739204620302</v>
      </c>
      <c r="H142">
        <f>(Table2[[#This Row],[1Y Return vs Nifty]]-AVERAGE(Table2[1Y Return vs Nifty]))/_xlfn.STDEV.P(Table2[1Y Return vs Nifty])</f>
        <v>0.34012803142180847</v>
      </c>
      <c r="I142">
        <v>-6.2067342685105604</v>
      </c>
      <c r="J142">
        <f>(Table2[[#This Row],[1M Return vs Nifty]]-AVERAGE(Table2[1M Return vs Nifty]))/_xlfn.STDEV.P(Table2[1M Return vs Nifty])</f>
        <v>-0.33642366721624872</v>
      </c>
      <c r="K142">
        <v>18.8098271628565</v>
      </c>
      <c r="L142">
        <f>(Table2[[#This Row],[6M Return vs Nifty]]-AVERAGE(Table2[6M Return vs Nifty]))/_xlfn.STDEV.P(Table2[6M Return vs Nifty])</f>
        <v>0.5143235584900544</v>
      </c>
      <c r="M142">
        <v>-8.5431790519805695</v>
      </c>
      <c r="N142">
        <f>(Table2[[#This Row],[1W Return vs Nifty]]-AVERAGE(Table2[1W Return vs Nifty]))/_xlfn.STDEV.P(Table2[1W Return vs Nifty])</f>
        <v>-1.1148583053579062</v>
      </c>
      <c r="O142">
        <v>2064.35</v>
      </c>
      <c r="P142">
        <v>2192.4140283264101</v>
      </c>
      <c r="Q142">
        <v>1984.3619097257299</v>
      </c>
      <c r="R142">
        <v>33.417107326439201</v>
      </c>
      <c r="S142" s="1">
        <f>(Table2[[#This Row],[Close Price]]-Table2[[#This Row],[20D EMA]])/Table2[[#This Row],[20D EMA]]</f>
        <v>-5.6773318477971187E-2</v>
      </c>
      <c r="T142" s="1">
        <f>(Table2[[#This Row],[Close Price]]-Table2[[#This Row],[50D EMA]])/Table2[[#This Row],[50D EMA]]</f>
        <v>-0.11186939380862905</v>
      </c>
      <c r="U142" s="1">
        <f>(Table2[[#This Row],[Close Price]]-Table2[[#This Row],[200D EMA]])/Table2[[#This Row],[200D EMA]]</f>
        <v>-1.875258214912676E-2</v>
      </c>
      <c r="V142">
        <v>0.92254244046302503</v>
      </c>
      <c r="W142">
        <v>1917</v>
      </c>
      <c r="X142">
        <v>2003.1</v>
      </c>
      <c r="Y142">
        <v>1917</v>
      </c>
      <c r="Z142">
        <v>2003.1</v>
      </c>
      <c r="AA142">
        <v>1884</v>
      </c>
      <c r="AB142">
        <v>2370.1</v>
      </c>
      <c r="AC142" s="1">
        <f>(Table2[[#This Row],[Close Price]]/Table2[[#This Row],[Day Low]])-1</f>
        <v>1.5727699530516448E-2</v>
      </c>
      <c r="AD142" s="1">
        <f>(Table2[[#This Row],[Day High]]/Table2[[#This Row],[Close Price]])-1</f>
        <v>2.8734303982743903E-2</v>
      </c>
      <c r="AE142" s="1">
        <f>(Table2[[#This Row],[Close Price]]/Table2[[#This Row],[Current Week Low]])-1</f>
        <v>1.5727699530516448E-2</v>
      </c>
      <c r="AF142" s="1">
        <f>(Table2[[#This Row],[Current Week High]]/Table2[[#This Row],[Close Price]])-1</f>
        <v>2.8734303982743903E-2</v>
      </c>
      <c r="AG142" s="1">
        <f>(Table2[[#This Row],[Close Price]]/Table2[[#This Row],[Current Month Low]])-1</f>
        <v>3.3519108280254839E-2</v>
      </c>
      <c r="AH142" s="1">
        <f>(Table2[[#This Row],[Current Month High]]/Table2[[#This Row],[Close Price]])-1</f>
        <v>0.21721490383380826</v>
      </c>
      <c r="AI142">
        <v>51.611329378835698</v>
      </c>
      <c r="AJ142">
        <v>73.852678571428498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-0.2</v>
      </c>
      <c r="AM142" t="s">
        <v>3166</v>
      </c>
      <c r="AN142">
        <v>-10.210000000000001</v>
      </c>
      <c r="AO142" t="s">
        <v>3166</v>
      </c>
      <c r="AP142">
        <v>9.0557131384772005E-2</v>
      </c>
      <c r="AQ142">
        <f>(Table2[[#This Row],[Sharpe Ratio]]-AVERAGE(Table2[Sharpe Ratio]))/_xlfn.STDEV.P(Table2[Sharpe Ratio])</f>
        <v>0.40768999207721118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208</v>
      </c>
      <c r="AT142">
        <f>_xlfn.RANK.AVG(Table2[[#This Row],[6M Return vs Nifty Z-Score]],Table2[6M Return vs Nifty Z-Score])</f>
        <v>167</v>
      </c>
      <c r="AU142">
        <f>_xlfn.RANK.AVG(Table2[[#This Row],[Sharpe Ratio Z-Score]],Table2[Sharpe Ratio Z-Score])</f>
        <v>243</v>
      </c>
      <c r="AV142">
        <f>(Table2[[#This Row],[Rank 1Y]]+Table2[[#This Row],[Rank 6M]]+Table2[[#This Row],[Rank Sharpe]])/3</f>
        <v>206</v>
      </c>
    </row>
    <row r="143" spans="1:48" hidden="1" x14ac:dyDescent="0.3">
      <c r="A143" t="s">
        <v>1323</v>
      </c>
      <c r="B143" t="s">
        <v>1324</v>
      </c>
      <c r="C143" t="s">
        <v>3124</v>
      </c>
      <c r="D143" t="s">
        <v>46</v>
      </c>
      <c r="E143">
        <v>8554.5782079000001</v>
      </c>
      <c r="F143">
        <v>2705.75</v>
      </c>
      <c r="G143">
        <v>11.3012074627164</v>
      </c>
      <c r="H143">
        <f>(Table2[[#This Row],[1Y Return vs Nifty]]-AVERAGE(Table2[1Y Return vs Nifty]))/_xlfn.STDEV.P(Table2[1Y Return vs Nifty])</f>
        <v>-3.3154572846206619E-2</v>
      </c>
      <c r="I143">
        <v>-11.941046743718999</v>
      </c>
      <c r="J143">
        <f>(Table2[[#This Row],[1M Return vs Nifty]]-AVERAGE(Table2[1M Return vs Nifty]))/_xlfn.STDEV.P(Table2[1M Return vs Nifty])</f>
        <v>-0.90407204963344967</v>
      </c>
      <c r="K143">
        <v>6.4742867269336699</v>
      </c>
      <c r="L143">
        <f>(Table2[[#This Row],[6M Return vs Nifty]]-AVERAGE(Table2[6M Return vs Nifty]))/_xlfn.STDEV.P(Table2[6M Return vs Nifty])</f>
        <v>0.10753755413874315</v>
      </c>
      <c r="M143">
        <v>-6.8932696594552496</v>
      </c>
      <c r="N143">
        <f>(Table2[[#This Row],[1W Return vs Nifty]]-AVERAGE(Table2[1W Return vs Nifty]))/_xlfn.STDEV.P(Table2[1W Return vs Nifty])</f>
        <v>-0.77227084322405004</v>
      </c>
      <c r="O143">
        <v>2748.2</v>
      </c>
      <c r="P143">
        <v>2908.4333421964998</v>
      </c>
      <c r="Q143">
        <v>2741.5694213340198</v>
      </c>
      <c r="R143">
        <v>51.785562730710403</v>
      </c>
      <c r="S143" s="1">
        <f>(Table2[[#This Row],[Close Price]]-Table2[[#This Row],[20D EMA]])/Table2[[#This Row],[20D EMA]]</f>
        <v>-1.5446474055745514E-2</v>
      </c>
      <c r="T143" s="1">
        <f>(Table2[[#This Row],[Close Price]]-Table2[[#This Row],[50D EMA]])/Table2[[#This Row],[50D EMA]]</f>
        <v>-6.9688151093547077E-2</v>
      </c>
      <c r="U143" s="1">
        <f>(Table2[[#This Row],[Close Price]]-Table2[[#This Row],[200D EMA]])/Table2[[#This Row],[200D EMA]]</f>
        <v>-1.3065297947695391E-2</v>
      </c>
      <c r="V143">
        <v>0.55815188816265404</v>
      </c>
      <c r="W143">
        <v>2539</v>
      </c>
      <c r="X143">
        <v>2730</v>
      </c>
      <c r="Y143">
        <v>2539</v>
      </c>
      <c r="Z143">
        <v>2730</v>
      </c>
      <c r="AA143">
        <v>2451.0500000000002</v>
      </c>
      <c r="AB143">
        <v>3147.95</v>
      </c>
      <c r="AC143" s="1">
        <f>(Table2[[#This Row],[Close Price]]/Table2[[#This Row],[Day Low]])-1</f>
        <v>6.5675462780622196E-2</v>
      </c>
      <c r="AD143" s="1">
        <f>(Table2[[#This Row],[Day High]]/Table2[[#This Row],[Close Price]])-1</f>
        <v>8.962394899750592E-3</v>
      </c>
      <c r="AE143" s="1">
        <f>(Table2[[#This Row],[Close Price]]/Table2[[#This Row],[Current Week Low]])-1</f>
        <v>6.5675462780622196E-2</v>
      </c>
      <c r="AF143" s="1">
        <f>(Table2[[#This Row],[Current Week High]]/Table2[[#This Row],[Close Price]])-1</f>
        <v>8.962394899750592E-3</v>
      </c>
      <c r="AG143" s="1">
        <f>(Table2[[#This Row],[Close Price]]/Table2[[#This Row],[Current Month Low]])-1</f>
        <v>0.10391464882397328</v>
      </c>
      <c r="AH143" s="1">
        <f>(Table2[[#This Row],[Current Month High]]/Table2[[#This Row],[Close Price]])-1</f>
        <v>0.16342973297606944</v>
      </c>
      <c r="AI143">
        <v>37.669777326064803</v>
      </c>
      <c r="AJ143">
        <v>38.221245945186503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-0.1</v>
      </c>
      <c r="AM143" t="s">
        <v>3166</v>
      </c>
      <c r="AN143">
        <v>-7.84</v>
      </c>
      <c r="AO143" t="s">
        <v>3166</v>
      </c>
      <c r="AP143">
        <v>0.184887975985912</v>
      </c>
      <c r="AQ143">
        <f>(Table2[[#This Row],[Sharpe Ratio]]-AVERAGE(Table2[Sharpe Ratio]))/_xlfn.STDEV.P(Table2[Sharpe Ratio])</f>
        <v>1.496703636779845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311</v>
      </c>
      <c r="AT143">
        <f>_xlfn.RANK.AVG(Table2[[#This Row],[6M Return vs Nifty Z-Score]],Table2[6M Return vs Nifty Z-Score])</f>
        <v>264</v>
      </c>
      <c r="AU143">
        <f>_xlfn.RANK.AVG(Table2[[#This Row],[Sharpe Ratio Z-Score]],Table2[Sharpe Ratio Z-Score])</f>
        <v>44</v>
      </c>
      <c r="AV143">
        <f>(Table2[[#This Row],[Rank 1Y]]+Table2[[#This Row],[Rank 6M]]+Table2[[#This Row],[Rank Sharpe]])/3</f>
        <v>206.33333333333334</v>
      </c>
    </row>
    <row r="144" spans="1:48" hidden="1" x14ac:dyDescent="0.3">
      <c r="A144" t="s">
        <v>1488</v>
      </c>
      <c r="B144" t="s">
        <v>1489</v>
      </c>
      <c r="C144" t="s">
        <v>3135</v>
      </c>
      <c r="D144" t="s">
        <v>169</v>
      </c>
      <c r="E144">
        <v>6849.6902512500001</v>
      </c>
      <c r="F144">
        <v>963.5</v>
      </c>
      <c r="G144">
        <v>90.774556658632406</v>
      </c>
      <c r="H144">
        <f>(Table2[[#This Row],[1Y Return vs Nifty]]-AVERAGE(Table2[1Y Return vs Nifty]))/_xlfn.STDEV.P(Table2[1Y Return vs Nifty])</f>
        <v>1.5413468617571775</v>
      </c>
      <c r="I144">
        <v>-1.94385069220308</v>
      </c>
      <c r="J144">
        <f>(Table2[[#This Row],[1M Return vs Nifty]]-AVERAGE(Table2[1M Return vs Nifty]))/_xlfn.STDEV.P(Table2[1M Return vs Nifty])</f>
        <v>8.5565712850772316E-2</v>
      </c>
      <c r="K144">
        <v>14.2395368985165</v>
      </c>
      <c r="L144">
        <f>(Table2[[#This Row],[6M Return vs Nifty]]-AVERAGE(Table2[6M Return vs Nifty]))/_xlfn.STDEV.P(Table2[6M Return vs Nifty])</f>
        <v>0.36361024965580835</v>
      </c>
      <c r="M144">
        <v>1.1864809940571599</v>
      </c>
      <c r="N144">
        <f>(Table2[[#This Row],[1W Return vs Nifty]]-AVERAGE(Table2[1W Return vs Nifty]))/_xlfn.STDEV.P(Table2[1W Return vs Nifty])</f>
        <v>0.90540993343029907</v>
      </c>
      <c r="O144">
        <v>978.31</v>
      </c>
      <c r="P144">
        <v>994.34629648204304</v>
      </c>
      <c r="Q144">
        <v>860.325748954902</v>
      </c>
      <c r="R144">
        <v>55.406490178408198</v>
      </c>
      <c r="S144" s="1">
        <f>(Table2[[#This Row],[Close Price]]-Table2[[#This Row],[20D EMA]])/Table2[[#This Row],[20D EMA]]</f>
        <v>-1.513835082949162E-2</v>
      </c>
      <c r="T144" s="1">
        <f>(Table2[[#This Row],[Close Price]]-Table2[[#This Row],[50D EMA]])/Table2[[#This Row],[50D EMA]]</f>
        <v>-3.1021683885358645E-2</v>
      </c>
      <c r="U144" s="1">
        <f>(Table2[[#This Row],[Close Price]]-Table2[[#This Row],[200D EMA]])/Table2[[#This Row],[200D EMA]]</f>
        <v>0.11992463455898071</v>
      </c>
      <c r="V144">
        <v>0.52831772243491804</v>
      </c>
      <c r="W144">
        <v>975</v>
      </c>
      <c r="X144">
        <v>1000.55</v>
      </c>
      <c r="Y144">
        <v>975</v>
      </c>
      <c r="Z144">
        <v>1000.55</v>
      </c>
      <c r="AA144">
        <v>904.15</v>
      </c>
      <c r="AB144">
        <v>1078</v>
      </c>
      <c r="AC144" s="1">
        <f>(Table2[[#This Row],[Close Price]]/Table2[[#This Row],[Day Low]])-1</f>
        <v>-1.179487179487182E-2</v>
      </c>
      <c r="AD144" s="1">
        <f>(Table2[[#This Row],[Day High]]/Table2[[#This Row],[Close Price]])-1</f>
        <v>3.8453554748313357E-2</v>
      </c>
      <c r="AE144" s="1">
        <f>(Table2[[#This Row],[Close Price]]/Table2[[#This Row],[Current Week Low]])-1</f>
        <v>-1.179487179487182E-2</v>
      </c>
      <c r="AF144" s="1">
        <f>(Table2[[#This Row],[Current Week High]]/Table2[[#This Row],[Close Price]])-1</f>
        <v>3.8453554748313357E-2</v>
      </c>
      <c r="AG144" s="1">
        <f>(Table2[[#This Row],[Close Price]]/Table2[[#This Row],[Current Month Low]])-1</f>
        <v>6.564176298180624E-2</v>
      </c>
      <c r="AH144" s="1">
        <f>(Table2[[#This Row],[Current Month High]]/Table2[[#This Row],[Close Price]])-1</f>
        <v>0.11883757135443695</v>
      </c>
      <c r="AI144">
        <v>28.121432278152501</v>
      </c>
      <c r="AJ144">
        <v>114.779313419527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0.06</v>
      </c>
      <c r="AM144" t="s">
        <v>3167</v>
      </c>
      <c r="AN144">
        <v>-0.14000000000000001</v>
      </c>
      <c r="AO144" t="s">
        <v>3166</v>
      </c>
      <c r="AP144">
        <v>5.0185310921711003E-2</v>
      </c>
      <c r="AQ144">
        <f>(Table2[[#This Row],[Sharpe Ratio]]-AVERAGE(Table2[Sharpe Ratio]))/_xlfn.STDEV.P(Table2[Sharpe Ratio])</f>
        <v>-5.8387286586602472E-2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53</v>
      </c>
      <c r="AT144">
        <f>_xlfn.RANK.AVG(Table2[[#This Row],[6M Return vs Nifty Z-Score]],Table2[6M Return vs Nifty Z-Score])</f>
        <v>193</v>
      </c>
      <c r="AU144">
        <f>_xlfn.RANK.AVG(Table2[[#This Row],[Sharpe Ratio Z-Score]],Table2[Sharpe Ratio Z-Score])</f>
        <v>373</v>
      </c>
      <c r="AV144">
        <f>(Table2[[#This Row],[Rank 1Y]]+Table2[[#This Row],[Rank 6M]]+Table2[[#This Row],[Rank Sharpe]])/3</f>
        <v>206.33333333333334</v>
      </c>
    </row>
    <row r="145" spans="1:48" hidden="1" x14ac:dyDescent="0.3">
      <c r="A145" t="s">
        <v>831</v>
      </c>
      <c r="B145" t="s">
        <v>832</v>
      </c>
      <c r="C145" t="s">
        <v>3122</v>
      </c>
      <c r="D145" t="s">
        <v>672</v>
      </c>
      <c r="E145">
        <v>18308.589126964001</v>
      </c>
      <c r="F145">
        <v>126.97</v>
      </c>
      <c r="G145">
        <v>68.548960022153594</v>
      </c>
      <c r="H145">
        <f>(Table2[[#This Row],[1Y Return vs Nifty]]-AVERAGE(Table2[1Y Return vs Nifty]))/_xlfn.STDEV.P(Table2[1Y Return vs Nifty])</f>
        <v>1.1010202095761426</v>
      </c>
      <c r="I145">
        <v>6.7744748818162304</v>
      </c>
      <c r="J145">
        <f>(Table2[[#This Row],[1M Return vs Nifty]]-AVERAGE(Table2[1M Return vs Nifty]))/_xlfn.STDEV.P(Table2[1M Return vs Nifty])</f>
        <v>0.94860612630481689</v>
      </c>
      <c r="K145">
        <v>14.2171374070493</v>
      </c>
      <c r="L145">
        <f>(Table2[[#This Row],[6M Return vs Nifty]]-AVERAGE(Table2[6M Return vs Nifty]))/_xlfn.STDEV.P(Table2[6M Return vs Nifty])</f>
        <v>0.36287158727771679</v>
      </c>
      <c r="M145">
        <v>-4.9260393914473504</v>
      </c>
      <c r="N145">
        <f>(Table2[[#This Row],[1W Return vs Nifty]]-AVERAGE(Table2[1W Return vs Nifty]))/_xlfn.STDEV.P(Table2[1W Return vs Nifty])</f>
        <v>-0.36379482144796949</v>
      </c>
      <c r="O145">
        <v>126.62</v>
      </c>
      <c r="P145">
        <v>130.67976825848601</v>
      </c>
      <c r="Q145">
        <v>118.830319334623</v>
      </c>
      <c r="R145">
        <v>52.489926295854403</v>
      </c>
      <c r="S145" s="1">
        <f>(Table2[[#This Row],[Close Price]]-Table2[[#This Row],[20D EMA]])/Table2[[#This Row],[20D EMA]]</f>
        <v>2.7641762754698649E-3</v>
      </c>
      <c r="T145" s="1">
        <f>(Table2[[#This Row],[Close Price]]-Table2[[#This Row],[50D EMA]])/Table2[[#This Row],[50D EMA]]</f>
        <v>-2.8388237199411359E-2</v>
      </c>
      <c r="U145" s="1">
        <f>(Table2[[#This Row],[Close Price]]-Table2[[#This Row],[200D EMA]])/Table2[[#This Row],[200D EMA]]</f>
        <v>6.8498348830115297E-2</v>
      </c>
      <c r="V145">
        <v>0.74745130602714405</v>
      </c>
      <c r="W145">
        <v>126.3</v>
      </c>
      <c r="X145">
        <v>130.85</v>
      </c>
      <c r="Y145">
        <v>126.3</v>
      </c>
      <c r="Z145">
        <v>130.85</v>
      </c>
      <c r="AA145">
        <v>117.35</v>
      </c>
      <c r="AB145">
        <v>133.80000000000001</v>
      </c>
      <c r="AC145" s="1">
        <f>(Table2[[#This Row],[Close Price]]/Table2[[#This Row],[Day Low]])-1</f>
        <v>5.304829770387931E-3</v>
      </c>
      <c r="AD145" s="1">
        <f>(Table2[[#This Row],[Day High]]/Table2[[#This Row],[Close Price]])-1</f>
        <v>3.0558399621957832E-2</v>
      </c>
      <c r="AE145" s="1">
        <f>(Table2[[#This Row],[Close Price]]/Table2[[#This Row],[Current Week Low]])-1</f>
        <v>5.304829770387931E-3</v>
      </c>
      <c r="AF145" s="1">
        <f>(Table2[[#This Row],[Current Week High]]/Table2[[#This Row],[Close Price]])-1</f>
        <v>3.0558399621957832E-2</v>
      </c>
      <c r="AG145" s="1">
        <f>(Table2[[#This Row],[Close Price]]/Table2[[#This Row],[Current Month Low]])-1</f>
        <v>8.1976991904558982E-2</v>
      </c>
      <c r="AH145" s="1">
        <f>(Table2[[#This Row],[Current Month High]]/Table2[[#This Row],[Close Price]])-1</f>
        <v>5.3792234386075499E-2</v>
      </c>
      <c r="AI145">
        <v>34.677482869969197</v>
      </c>
      <c r="AJ145">
        <v>92.524639878695893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-0.17</v>
      </c>
      <c r="AM145" t="s">
        <v>3166</v>
      </c>
      <c r="AN145">
        <v>-0.67</v>
      </c>
      <c r="AO145" t="s">
        <v>3166</v>
      </c>
      <c r="AP145">
        <v>5.7894498201749002E-2</v>
      </c>
      <c r="AQ145">
        <f>(Table2[[#This Row],[Sharpe Ratio]]-AVERAGE(Table2[Sharpe Ratio]))/_xlfn.STDEV.P(Table2[Sharpe Ratio])</f>
        <v>3.061234203993805E-2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84</v>
      </c>
      <c r="AT145">
        <f>_xlfn.RANK.AVG(Table2[[#This Row],[6M Return vs Nifty Z-Score]],Table2[6M Return vs Nifty Z-Score])</f>
        <v>194</v>
      </c>
      <c r="AU145">
        <f>_xlfn.RANK.AVG(Table2[[#This Row],[Sharpe Ratio Z-Score]],Table2[Sharpe Ratio Z-Score])</f>
        <v>342</v>
      </c>
      <c r="AV145">
        <f>(Table2[[#This Row],[Rank 1Y]]+Table2[[#This Row],[Rank 6M]]+Table2[[#This Row],[Rank Sharpe]])/3</f>
        <v>206.66666666666666</v>
      </c>
    </row>
    <row r="146" spans="1:48" hidden="1" x14ac:dyDescent="0.3">
      <c r="A146" t="s">
        <v>86</v>
      </c>
      <c r="B146" t="s">
        <v>87</v>
      </c>
      <c r="C146" t="s">
        <v>3126</v>
      </c>
      <c r="D146" t="s">
        <v>88</v>
      </c>
      <c r="E146">
        <v>263087.19620876003</v>
      </c>
      <c r="F146">
        <v>9420.9500000000007</v>
      </c>
      <c r="G146">
        <v>34.698678774141101</v>
      </c>
      <c r="H146">
        <f>(Table2[[#This Row],[1Y Return vs Nifty]]-AVERAGE(Table2[1Y Return vs Nifty]))/_xlfn.STDEV.P(Table2[1Y Return vs Nifty])</f>
        <v>0.43038889825017473</v>
      </c>
      <c r="I146">
        <v>-7.8551998225834199</v>
      </c>
      <c r="J146">
        <f>(Table2[[#This Row],[1M Return vs Nifty]]-AVERAGE(Table2[1M Return vs Nifty]))/_xlfn.STDEV.P(Table2[1M Return vs Nifty])</f>
        <v>-0.49960779945276762</v>
      </c>
      <c r="K146">
        <v>-0.81706222617648105</v>
      </c>
      <c r="L146">
        <f>(Table2[[#This Row],[6M Return vs Nifty]]-AVERAGE(Table2[6M Return vs Nifty]))/_xlfn.STDEV.P(Table2[6M Return vs Nifty])</f>
        <v>-0.13290742047536699</v>
      </c>
      <c r="M146">
        <v>-3.4702080959461901</v>
      </c>
      <c r="N146">
        <f>(Table2[[#This Row],[1W Return vs Nifty]]-AVERAGE(Table2[1W Return vs Nifty]))/_xlfn.STDEV.P(Table2[1W Return vs Nifty])</f>
        <v>-6.1505767830661286E-2</v>
      </c>
      <c r="O146">
        <v>9843.59</v>
      </c>
      <c r="P146">
        <v>10308.388161978801</v>
      </c>
      <c r="Q146">
        <v>9457.0607479979699</v>
      </c>
      <c r="R146">
        <v>29.351259246700799</v>
      </c>
      <c r="S146" s="1">
        <f>(Table2[[#This Row],[Close Price]]-Table2[[#This Row],[20D EMA]])/Table2[[#This Row],[20D EMA]]</f>
        <v>-4.2935555016005281E-2</v>
      </c>
      <c r="T146" s="1">
        <f>(Table2[[#This Row],[Close Price]]-Table2[[#This Row],[50D EMA]])/Table2[[#This Row],[50D EMA]]</f>
        <v>-8.6088935344131159E-2</v>
      </c>
      <c r="U146" s="1">
        <f>(Table2[[#This Row],[Close Price]]-Table2[[#This Row],[200D EMA]])/Table2[[#This Row],[200D EMA]]</f>
        <v>-3.8183901912244443E-3</v>
      </c>
      <c r="V146">
        <v>0.728225630644871</v>
      </c>
      <c r="W146">
        <v>9392</v>
      </c>
      <c r="X146">
        <v>9636.35</v>
      </c>
      <c r="Y146">
        <v>9392</v>
      </c>
      <c r="Z146">
        <v>9636.35</v>
      </c>
      <c r="AA146">
        <v>9365</v>
      </c>
      <c r="AB146">
        <v>10079.799999999999</v>
      </c>
      <c r="AC146" s="1">
        <f>(Table2[[#This Row],[Close Price]]/Table2[[#This Row],[Day Low]])-1</f>
        <v>3.0824105621807263E-3</v>
      </c>
      <c r="AD146" s="1">
        <f>(Table2[[#This Row],[Day High]]/Table2[[#This Row],[Close Price]])-1</f>
        <v>2.2863936227238257E-2</v>
      </c>
      <c r="AE146" s="1">
        <f>(Table2[[#This Row],[Close Price]]/Table2[[#This Row],[Current Week Low]])-1</f>
        <v>3.0824105621807263E-3</v>
      </c>
      <c r="AF146" s="1">
        <f>(Table2[[#This Row],[Current Week High]]/Table2[[#This Row],[Close Price]])-1</f>
        <v>2.2863936227238257E-2</v>
      </c>
      <c r="AG146" s="1">
        <f>(Table2[[#This Row],[Close Price]]/Table2[[#This Row],[Current Month Low]])-1</f>
        <v>5.9743726641752204E-3</v>
      </c>
      <c r="AH146" s="1">
        <f>(Table2[[#This Row],[Current Month High]]/Table2[[#This Row],[Close Price]])-1</f>
        <v>6.9934560739628004E-2</v>
      </c>
      <c r="AI146">
        <v>35.591421247326402</v>
      </c>
      <c r="AJ146">
        <v>59.353010825439803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-0.06</v>
      </c>
      <c r="AM146" t="s">
        <v>3166</v>
      </c>
      <c r="AN146">
        <v>-4.5999999999999996</v>
      </c>
      <c r="AO146" t="s">
        <v>3166</v>
      </c>
      <c r="AP146">
        <v>0.15513398394589201</v>
      </c>
      <c r="AQ146">
        <f>(Table2[[#This Row],[Sharpe Ratio]]-AVERAGE(Table2[Sharpe Ratio]))/_xlfn.STDEV.P(Table2[Sharpe Ratio])</f>
        <v>1.1532051400478043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185</v>
      </c>
      <c r="AT146">
        <f>_xlfn.RANK.AVG(Table2[[#This Row],[6M Return vs Nifty Z-Score]],Table2[6M Return vs Nifty Z-Score])</f>
        <v>344</v>
      </c>
      <c r="AU146">
        <f>_xlfn.RANK.AVG(Table2[[#This Row],[Sharpe Ratio Z-Score]],Table2[Sharpe Ratio Z-Score])</f>
        <v>92</v>
      </c>
      <c r="AV146">
        <f>(Table2[[#This Row],[Rank 1Y]]+Table2[[#This Row],[Rank 6M]]+Table2[[#This Row],[Rank Sharpe]])/3</f>
        <v>207</v>
      </c>
    </row>
    <row r="147" spans="1:48" x14ac:dyDescent="0.3">
      <c r="A147" t="s">
        <v>1148</v>
      </c>
      <c r="B147" t="s">
        <v>1149</v>
      </c>
      <c r="C147" t="s">
        <v>3130</v>
      </c>
      <c r="D147" t="s">
        <v>257</v>
      </c>
      <c r="E147">
        <v>10475.43460595</v>
      </c>
      <c r="F147">
        <v>1615.55</v>
      </c>
      <c r="G147">
        <v>155.86570981052401</v>
      </c>
      <c r="H147">
        <f>(Table2[[#This Row],[1Y Return vs Nifty]]-AVERAGE(Table2[1Y Return vs Nifty]))/_xlfn.STDEV.P(Table2[1Y Return vs Nifty])</f>
        <v>2.83091267286947</v>
      </c>
      <c r="I147">
        <v>17.187332142338398</v>
      </c>
      <c r="J147">
        <f>(Table2[[#This Row],[1M Return vs Nifty]]-AVERAGE(Table2[1M Return vs Nifty]))/_xlfn.STDEV.P(Table2[1M Return vs Nifty])</f>
        <v>1.9793908290623623</v>
      </c>
      <c r="K147">
        <v>39.8065366566534</v>
      </c>
      <c r="L147">
        <f>(Table2[[#This Row],[6M Return vs Nifty]]-AVERAGE(Table2[6M Return vs Nifty]))/_xlfn.STDEV.P(Table2[6M Return vs Nifty])</f>
        <v>1.2067267494061005</v>
      </c>
      <c r="M147">
        <v>-2.1152046398225299</v>
      </c>
      <c r="N147">
        <f>(Table2[[#This Row],[1W Return vs Nifty]]-AVERAGE(Table2[1W Return vs Nifty]))/_xlfn.STDEV.P(Table2[1W Return vs Nifty])</f>
        <v>0.21984737635957952</v>
      </c>
      <c r="O147">
        <v>1559.12</v>
      </c>
      <c r="P147">
        <v>1473.37630586932</v>
      </c>
      <c r="Q147">
        <v>1198.4757845075401</v>
      </c>
      <c r="R147">
        <v>59.192374525246201</v>
      </c>
      <c r="S147" s="1">
        <f>(Table2[[#This Row],[Close Price]]-Table2[[#This Row],[20D EMA]])/Table2[[#This Row],[20D EMA]]</f>
        <v>3.6193493765714034E-2</v>
      </c>
      <c r="T147" s="1">
        <f>(Table2[[#This Row],[Close Price]]-Table2[[#This Row],[50D EMA]])/Table2[[#This Row],[50D EMA]]</f>
        <v>9.6495167978688734E-2</v>
      </c>
      <c r="U147" s="1">
        <f>(Table2[[#This Row],[Close Price]]-Table2[[#This Row],[200D EMA]])/Table2[[#This Row],[200D EMA]]</f>
        <v>0.34800387365676966</v>
      </c>
      <c r="V147">
        <v>0.86900893110512201</v>
      </c>
      <c r="W147">
        <v>1603</v>
      </c>
      <c r="X147">
        <v>1684</v>
      </c>
      <c r="Y147">
        <v>1603</v>
      </c>
      <c r="Z147">
        <v>1684</v>
      </c>
      <c r="AA147">
        <v>1505.05</v>
      </c>
      <c r="AB147">
        <v>1734.85</v>
      </c>
      <c r="AC147" s="1">
        <f>(Table2[[#This Row],[Close Price]]/Table2[[#This Row],[Day Low]])-1</f>
        <v>7.8290704928258847E-3</v>
      </c>
      <c r="AD147" s="1">
        <f>(Table2[[#This Row],[Day High]]/Table2[[#This Row],[Close Price]])-1</f>
        <v>4.2369471696945382E-2</v>
      </c>
      <c r="AE147" s="1">
        <f>(Table2[[#This Row],[Close Price]]/Table2[[#This Row],[Current Week Low]])-1</f>
        <v>7.8290704928258847E-3</v>
      </c>
      <c r="AF147" s="1">
        <f>(Table2[[#This Row],[Current Week High]]/Table2[[#This Row],[Close Price]])-1</f>
        <v>4.2369471696945382E-2</v>
      </c>
      <c r="AG147" s="1">
        <f>(Table2[[#This Row],[Close Price]]/Table2[[#This Row],[Current Month Low]])-1</f>
        <v>7.3419487724660337E-2</v>
      </c>
      <c r="AH147" s="1">
        <f>(Table2[[#This Row],[Current Month High]]/Table2[[#This Row],[Close Price]])-1</f>
        <v>7.3844820649314524E-2</v>
      </c>
      <c r="AI147">
        <v>7.3844820649314498</v>
      </c>
      <c r="AJ147">
        <v>188.002495766111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0.38</v>
      </c>
      <c r="AM147" t="s">
        <v>3167</v>
      </c>
      <c r="AN147">
        <v>1.02</v>
      </c>
      <c r="AO147" t="s">
        <v>3167</v>
      </c>
      <c r="AQ147">
        <f>(Table2[[#This Row],[Sharpe Ratio]]-AVERAGE(Table2[Sharpe Ratio]))/_xlfn.STDEV.P(Table2[Sharpe Ratio])</f>
        <v>-0.63775757197390104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5.5991200557236116</v>
      </c>
      <c r="AS147">
        <f>_xlfn.RANK.AVG(Table2[[#This Row],[1Y Return vs Nifty Z-Score]],Table2[1Y Return vs Nifty Z-Score])</f>
        <v>18</v>
      </c>
      <c r="AT147">
        <f>_xlfn.RANK.AVG(Table2[[#This Row],[6M Return vs Nifty Z-Score]],Table2[6M Return vs Nifty Z-Score])</f>
        <v>76</v>
      </c>
      <c r="AU147">
        <f>_xlfn.RANK.AVG(Table2[[#This Row],[Sharpe Ratio Z-Score]],Table2[Sharpe Ratio Z-Score])</f>
        <v>529</v>
      </c>
      <c r="AV147">
        <f>(Table2[[#This Row],[Rank 1Y]]+Table2[[#This Row],[Rank 6M]]+Table2[[#This Row],[Rank Sharpe]])/3</f>
        <v>207.66666666666666</v>
      </c>
    </row>
    <row r="148" spans="1:48" x14ac:dyDescent="0.3">
      <c r="A148" t="s">
        <v>394</v>
      </c>
      <c r="B148" t="s">
        <v>395</v>
      </c>
      <c r="C148" t="s">
        <v>3120</v>
      </c>
      <c r="D148" t="s">
        <v>21</v>
      </c>
      <c r="E148">
        <v>57459.668680039998</v>
      </c>
      <c r="F148">
        <v>8611.6</v>
      </c>
      <c r="G148">
        <v>32.344008943267298</v>
      </c>
      <c r="H148">
        <f>(Table2[[#This Row],[1Y Return vs Nifty]]-AVERAGE(Table2[1Y Return vs Nifty]))/_xlfn.STDEV.P(Table2[1Y Return vs Nifty])</f>
        <v>0.38373890722502452</v>
      </c>
      <c r="I148">
        <v>7.8391095554003201</v>
      </c>
      <c r="J148">
        <f>(Table2[[#This Row],[1M Return vs Nifty]]-AVERAGE(Table2[1M Return vs Nifty]))/_xlfn.STDEV.P(Table2[1M Return vs Nifty])</f>
        <v>1.0539959446898546</v>
      </c>
      <c r="K148">
        <v>58.097250364878199</v>
      </c>
      <c r="L148">
        <f>(Table2[[#This Row],[6M Return vs Nifty]]-AVERAGE(Table2[6M Return vs Nifty]))/_xlfn.STDEV.P(Table2[6M Return vs Nifty])</f>
        <v>1.8098950001002501</v>
      </c>
      <c r="M148">
        <v>0.53074016366726695</v>
      </c>
      <c r="N148">
        <f>(Table2[[#This Row],[1W Return vs Nifty]]-AVERAGE(Table2[1W Return vs Nifty]))/_xlfn.STDEV.P(Table2[1W Return vs Nifty])</f>
        <v>0.7692517977662684</v>
      </c>
      <c r="O148">
        <v>7942.9</v>
      </c>
      <c r="P148">
        <v>7467.5126637131998</v>
      </c>
      <c r="Q148">
        <v>6396.7097917524397</v>
      </c>
      <c r="R148">
        <v>86.950137420211902</v>
      </c>
      <c r="S148" s="1">
        <f>(Table2[[#This Row],[Close Price]]-Table2[[#This Row],[20D EMA]])/Table2[[#This Row],[20D EMA]]</f>
        <v>8.418839466693534E-2</v>
      </c>
      <c r="T148" s="1">
        <f>(Table2[[#This Row],[Close Price]]-Table2[[#This Row],[50D EMA]])/Table2[[#This Row],[50D EMA]]</f>
        <v>0.15320862351479514</v>
      </c>
      <c r="U148" s="1">
        <f>(Table2[[#This Row],[Close Price]]-Table2[[#This Row],[200D EMA]])/Table2[[#This Row],[200D EMA]]</f>
        <v>0.34625460281210763</v>
      </c>
      <c r="V148">
        <v>0.79490561928738501</v>
      </c>
      <c r="W148">
        <v>8359.25</v>
      </c>
      <c r="X148">
        <v>8640</v>
      </c>
      <c r="Y148">
        <v>8359.25</v>
      </c>
      <c r="Z148">
        <v>8640</v>
      </c>
      <c r="AA148">
        <v>7468.9</v>
      </c>
      <c r="AB148">
        <v>8640</v>
      </c>
      <c r="AC148" s="1">
        <f>(Table2[[#This Row],[Close Price]]/Table2[[#This Row],[Day Low]])-1</f>
        <v>3.0188114962466761E-2</v>
      </c>
      <c r="AD148" s="1">
        <f>(Table2[[#This Row],[Day High]]/Table2[[#This Row],[Close Price]])-1</f>
        <v>3.2978772818059721E-3</v>
      </c>
      <c r="AE148" s="1">
        <f>(Table2[[#This Row],[Close Price]]/Table2[[#This Row],[Current Week Low]])-1</f>
        <v>3.0188114962466761E-2</v>
      </c>
      <c r="AF148" s="1">
        <f>(Table2[[#This Row],[Current Week High]]/Table2[[#This Row],[Close Price]])-1</f>
        <v>3.2978772818059721E-3</v>
      </c>
      <c r="AG148" s="1">
        <f>(Table2[[#This Row],[Close Price]]/Table2[[#This Row],[Current Month Low]])-1</f>
        <v>0.15299441684853199</v>
      </c>
      <c r="AH148" s="1">
        <f>(Table2[[#This Row],[Current Month High]]/Table2[[#This Row],[Close Price]])-1</f>
        <v>3.2978772818059721E-3</v>
      </c>
      <c r="AI148">
        <v>0.32978772818059698</v>
      </c>
      <c r="AJ148">
        <v>100.865356580558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0.32</v>
      </c>
      <c r="AM148" t="s">
        <v>3167</v>
      </c>
      <c r="AN148">
        <v>14.11</v>
      </c>
      <c r="AO148" t="s">
        <v>3167</v>
      </c>
      <c r="AP148">
        <v>4.4152702458190002E-2</v>
      </c>
      <c r="AQ148">
        <f>(Table2[[#This Row],[Sharpe Ratio]]-AVERAGE(Table2[Sharpe Ratio]))/_xlfn.STDEV.P(Table2[Sharpe Ratio])</f>
        <v>-0.12803145184030323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3.8888501979410943</v>
      </c>
      <c r="AS148">
        <f>_xlfn.RANK.AVG(Table2[[#This Row],[1Y Return vs Nifty Z-Score]],Table2[1Y Return vs Nifty Z-Score])</f>
        <v>198</v>
      </c>
      <c r="AT148">
        <f>_xlfn.RANK.AVG(Table2[[#This Row],[6M Return vs Nifty Z-Score]],Table2[6M Return vs Nifty Z-Score])</f>
        <v>41</v>
      </c>
      <c r="AU148">
        <f>_xlfn.RANK.AVG(Table2[[#This Row],[Sharpe Ratio Z-Score]],Table2[Sharpe Ratio Z-Score])</f>
        <v>389</v>
      </c>
      <c r="AV148">
        <f>(Table2[[#This Row],[Rank 1Y]]+Table2[[#This Row],[Rank 6M]]+Table2[[#This Row],[Rank Sharpe]])/3</f>
        <v>209.33333333333334</v>
      </c>
    </row>
    <row r="149" spans="1:48" hidden="1" x14ac:dyDescent="0.3">
      <c r="A149" t="s">
        <v>1672</v>
      </c>
      <c r="B149" t="s">
        <v>1673</v>
      </c>
      <c r="C149" t="s">
        <v>3140</v>
      </c>
      <c r="D149" t="s">
        <v>163</v>
      </c>
      <c r="E149">
        <v>5295.3182316920002</v>
      </c>
      <c r="F149">
        <v>144.28</v>
      </c>
      <c r="G149">
        <v>78.861753416251503</v>
      </c>
      <c r="H149">
        <f>(Table2[[#This Row],[1Y Return vs Nifty]]-AVERAGE(Table2[1Y Return vs Nifty]))/_xlfn.STDEV.P(Table2[1Y Return vs Nifty])</f>
        <v>1.3053340853352615</v>
      </c>
      <c r="I149">
        <v>-15.0552388528434</v>
      </c>
      <c r="J149">
        <f>(Table2[[#This Row],[1M Return vs Nifty]]-AVERAGE(Table2[1M Return vs Nifty]))/_xlfn.STDEV.P(Table2[1M Return vs Nifty])</f>
        <v>-1.2123507004610052</v>
      </c>
      <c r="K149">
        <v>-3.3281035597830102</v>
      </c>
      <c r="L149">
        <f>(Table2[[#This Row],[6M Return vs Nifty]]-AVERAGE(Table2[6M Return vs Nifty]))/_xlfn.STDEV.P(Table2[6M Return vs Nifty])</f>
        <v>-0.21571339692729147</v>
      </c>
      <c r="M149">
        <v>-10.234465586554901</v>
      </c>
      <c r="N149">
        <f>(Table2[[#This Row],[1W Return vs Nifty]]-AVERAGE(Table2[1W Return vs Nifty]))/_xlfn.STDEV.P(Table2[1W Return vs Nifty])</f>
        <v>-1.4660373241852043</v>
      </c>
      <c r="O149">
        <v>158.33000000000001</v>
      </c>
      <c r="P149">
        <v>171.855101794419</v>
      </c>
      <c r="Q149">
        <v>157.19536400933501</v>
      </c>
      <c r="R149">
        <v>31.3078856554426</v>
      </c>
      <c r="S149" s="1">
        <f>(Table2[[#This Row],[Close Price]]-Table2[[#This Row],[20D EMA]])/Table2[[#This Row],[20D EMA]]</f>
        <v>-8.8738710288637723E-2</v>
      </c>
      <c r="T149" s="1">
        <f>(Table2[[#This Row],[Close Price]]-Table2[[#This Row],[50D EMA]])/Table2[[#This Row],[50D EMA]]</f>
        <v>-0.16045553205284302</v>
      </c>
      <c r="U149" s="1">
        <f>(Table2[[#This Row],[Close Price]]-Table2[[#This Row],[200D EMA]])/Table2[[#This Row],[200D EMA]]</f>
        <v>-8.2161227150236008E-2</v>
      </c>
      <c r="V149">
        <v>0.55258271566140205</v>
      </c>
      <c r="W149">
        <v>143.11000000000001</v>
      </c>
      <c r="X149">
        <v>148.4</v>
      </c>
      <c r="Y149">
        <v>143.11000000000001</v>
      </c>
      <c r="Z149">
        <v>148.4</v>
      </c>
      <c r="AA149">
        <v>138.80000000000001</v>
      </c>
      <c r="AB149">
        <v>179</v>
      </c>
      <c r="AC149" s="1">
        <f>(Table2[[#This Row],[Close Price]]/Table2[[#This Row],[Day Low]])-1</f>
        <v>8.1755293131156037E-3</v>
      </c>
      <c r="AD149" s="1">
        <f>(Table2[[#This Row],[Day High]]/Table2[[#This Row],[Close Price]])-1</f>
        <v>2.8555586359855889E-2</v>
      </c>
      <c r="AE149" s="1">
        <f>(Table2[[#This Row],[Close Price]]/Table2[[#This Row],[Current Week Low]])-1</f>
        <v>8.1755293131156037E-3</v>
      </c>
      <c r="AF149" s="1">
        <f>(Table2[[#This Row],[Current Week High]]/Table2[[#This Row],[Close Price]])-1</f>
        <v>2.8555586359855889E-2</v>
      </c>
      <c r="AG149" s="1">
        <f>(Table2[[#This Row],[Close Price]]/Table2[[#This Row],[Current Month Low]])-1</f>
        <v>3.9481268011527293E-2</v>
      </c>
      <c r="AH149" s="1">
        <f>(Table2[[#This Row],[Current Month High]]/Table2[[#This Row],[Close Price]])-1</f>
        <v>0.24064319378985299</v>
      </c>
      <c r="AI149">
        <v>55.704186304408097</v>
      </c>
      <c r="AJ149">
        <v>115.182699478001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-0.21</v>
      </c>
      <c r="AM149" t="s">
        <v>3166</v>
      </c>
      <c r="AN149">
        <v>-12.46</v>
      </c>
      <c r="AO149" t="s">
        <v>3166</v>
      </c>
      <c r="AP149">
        <v>0.110970961999128</v>
      </c>
      <c r="AQ149">
        <f>(Table2[[#This Row],[Sharpe Ratio]]-AVERAGE(Table2[Sharpe Ratio]))/_xlfn.STDEV.P(Table2[Sharpe Ratio])</f>
        <v>0.64335988535211308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67</v>
      </c>
      <c r="AT149">
        <f>_xlfn.RANK.AVG(Table2[[#This Row],[6M Return vs Nifty Z-Score]],Table2[6M Return vs Nifty Z-Score])</f>
        <v>376</v>
      </c>
      <c r="AU149">
        <f>_xlfn.RANK.AVG(Table2[[#This Row],[Sharpe Ratio Z-Score]],Table2[Sharpe Ratio Z-Score])</f>
        <v>186</v>
      </c>
      <c r="AV149">
        <f>(Table2[[#This Row],[Rank 1Y]]+Table2[[#This Row],[Rank 6M]]+Table2[[#This Row],[Rank Sharpe]])/3</f>
        <v>209.66666666666666</v>
      </c>
    </row>
    <row r="150" spans="1:48" hidden="1" x14ac:dyDescent="0.3">
      <c r="A150" t="s">
        <v>132</v>
      </c>
      <c r="B150" t="s">
        <v>133</v>
      </c>
      <c r="C150" t="s">
        <v>3123</v>
      </c>
      <c r="D150" t="s">
        <v>134</v>
      </c>
      <c r="E150">
        <v>203260.08758436999</v>
      </c>
      <c r="F150">
        <v>616.4</v>
      </c>
      <c r="G150">
        <v>23.018633530132799</v>
      </c>
      <c r="H150">
        <f>(Table2[[#This Row],[1Y Return vs Nifty]]-AVERAGE(Table2[1Y Return vs Nifty]))/_xlfn.STDEV.P(Table2[1Y Return vs Nifty])</f>
        <v>0.19898745136276275</v>
      </c>
      <c r="I150">
        <v>0.34368718421238897</v>
      </c>
      <c r="J150">
        <f>(Table2[[#This Row],[1M Return vs Nifty]]-AVERAGE(Table2[1M Return vs Nifty]))/_xlfn.STDEV.P(Table2[1M Return vs Nifty])</f>
        <v>0.31201259395104225</v>
      </c>
      <c r="K150">
        <v>-2.53924196375901</v>
      </c>
      <c r="L150">
        <f>(Table2[[#This Row],[6M Return vs Nifty]]-AVERAGE(Table2[6M Return vs Nifty]))/_xlfn.STDEV.P(Table2[6M Return vs Nifty])</f>
        <v>-0.18969930712719632</v>
      </c>
      <c r="M150">
        <v>0.55727532586328998</v>
      </c>
      <c r="N150">
        <f>(Table2[[#This Row],[1W Return vs Nifty]]-AVERAGE(Table2[1W Return vs Nifty]))/_xlfn.STDEV.P(Table2[1W Return vs Nifty])</f>
        <v>0.77476156328141088</v>
      </c>
      <c r="O150">
        <v>602.12</v>
      </c>
      <c r="P150">
        <v>604.59858293174705</v>
      </c>
      <c r="Q150">
        <v>575.46483294764596</v>
      </c>
      <c r="R150">
        <v>48.703040009991398</v>
      </c>
      <c r="S150" s="1">
        <f>(Table2[[#This Row],[Close Price]]-Table2[[#This Row],[20D EMA]])/Table2[[#This Row],[20D EMA]]</f>
        <v>2.371620275028229E-2</v>
      </c>
      <c r="T150" s="1">
        <f>(Table2[[#This Row],[Close Price]]-Table2[[#This Row],[50D EMA]])/Table2[[#This Row],[50D EMA]]</f>
        <v>1.9519425617947884E-2</v>
      </c>
      <c r="U150" s="1">
        <f>(Table2[[#This Row],[Close Price]]-Table2[[#This Row],[200D EMA]])/Table2[[#This Row],[200D EMA]]</f>
        <v>7.1134089710879297E-2</v>
      </c>
      <c r="V150">
        <v>1.12604120030227</v>
      </c>
      <c r="W150">
        <v>595</v>
      </c>
      <c r="X150">
        <v>632.29999999999995</v>
      </c>
      <c r="Y150">
        <v>595</v>
      </c>
      <c r="Z150">
        <v>632.29999999999995</v>
      </c>
      <c r="AA150">
        <v>565</v>
      </c>
      <c r="AB150">
        <v>639.6</v>
      </c>
      <c r="AC150" s="1">
        <f>(Table2[[#This Row],[Close Price]]/Table2[[#This Row],[Day Low]])-1</f>
        <v>3.596638655462181E-2</v>
      </c>
      <c r="AD150" s="1">
        <f>(Table2[[#This Row],[Day High]]/Table2[[#This Row],[Close Price]])-1</f>
        <v>2.5794938351719532E-2</v>
      </c>
      <c r="AE150" s="1">
        <f>(Table2[[#This Row],[Close Price]]/Table2[[#This Row],[Current Week Low]])-1</f>
        <v>3.596638655462181E-2</v>
      </c>
      <c r="AF150" s="1">
        <f>(Table2[[#This Row],[Current Week High]]/Table2[[#This Row],[Close Price]])-1</f>
        <v>2.5794938351719532E-2</v>
      </c>
      <c r="AG150" s="1">
        <f>(Table2[[#This Row],[Close Price]]/Table2[[#This Row],[Current Month Low]])-1</f>
        <v>9.0973451327433619E-2</v>
      </c>
      <c r="AH150" s="1">
        <f>(Table2[[#This Row],[Current Month High]]/Table2[[#This Row],[Close Price]])-1</f>
        <v>3.7637897469176007E-2</v>
      </c>
      <c r="AI150">
        <v>10.499675535366601</v>
      </c>
      <c r="AJ150">
        <v>46.218806338362199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0.1</v>
      </c>
      <c r="AM150" t="s">
        <v>3167</v>
      </c>
      <c r="AN150">
        <v>2.5299999999999998</v>
      </c>
      <c r="AO150" t="s">
        <v>3167</v>
      </c>
      <c r="AP150">
        <v>0.21471331985643599</v>
      </c>
      <c r="AQ150">
        <f>(Table2[[#This Row],[Sharpe Ratio]]-AVERAGE(Table2[Sharpe Ratio]))/_xlfn.STDEV.P(Table2[Sharpe Ratio])</f>
        <v>1.8410258631977789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244</v>
      </c>
      <c r="AT150">
        <f>_xlfn.RANK.AVG(Table2[[#This Row],[6M Return vs Nifty Z-Score]],Table2[6M Return vs Nifty Z-Score])</f>
        <v>366</v>
      </c>
      <c r="AU150">
        <f>_xlfn.RANK.AVG(Table2[[#This Row],[Sharpe Ratio Z-Score]],Table2[Sharpe Ratio Z-Score])</f>
        <v>20</v>
      </c>
      <c r="AV150">
        <f>(Table2[[#This Row],[Rank 1Y]]+Table2[[#This Row],[Rank 6M]]+Table2[[#This Row],[Rank Sharpe]])/3</f>
        <v>210</v>
      </c>
    </row>
    <row r="151" spans="1:48" hidden="1" x14ac:dyDescent="0.3">
      <c r="A151" t="s">
        <v>859</v>
      </c>
      <c r="B151" t="s">
        <v>860</v>
      </c>
      <c r="C151" t="s">
        <v>3130</v>
      </c>
      <c r="D151" t="s">
        <v>117</v>
      </c>
      <c r="E151">
        <v>17510.6757645</v>
      </c>
      <c r="F151">
        <v>11992.65</v>
      </c>
      <c r="G151">
        <v>93.576185319950994</v>
      </c>
      <c r="H151">
        <f>(Table2[[#This Row],[1Y Return vs Nifty]]-AVERAGE(Table2[1Y Return vs Nifty]))/_xlfn.STDEV.P(Table2[1Y Return vs Nifty])</f>
        <v>1.5968518630073167</v>
      </c>
      <c r="I151">
        <v>-0.110210283106281</v>
      </c>
      <c r="J151">
        <f>(Table2[[#This Row],[1M Return vs Nifty]]-AVERAGE(Table2[1M Return vs Nifty]))/_xlfn.STDEV.P(Table2[1M Return vs Nifty])</f>
        <v>0.26708058785255323</v>
      </c>
      <c r="K151">
        <v>46.434770295486601</v>
      </c>
      <c r="L151">
        <f>(Table2[[#This Row],[6M Return vs Nifty]]-AVERAGE(Table2[6M Return vs Nifty]))/_xlfn.STDEV.P(Table2[6M Return vs Nifty])</f>
        <v>1.4253043376239611</v>
      </c>
      <c r="M151">
        <v>-0.34767632149549499</v>
      </c>
      <c r="N151">
        <f>(Table2[[#This Row],[1W Return vs Nifty]]-AVERAGE(Table2[1W Return vs Nifty]))/_xlfn.STDEV.P(Table2[1W Return vs Nifty])</f>
        <v>0.5868572519131483</v>
      </c>
      <c r="O151">
        <v>11917.82</v>
      </c>
      <c r="P151">
        <v>12504.8003908221</v>
      </c>
      <c r="Q151">
        <v>11196.670663155999</v>
      </c>
      <c r="R151">
        <v>33.952541590448199</v>
      </c>
      <c r="S151" s="1">
        <f>(Table2[[#This Row],[Close Price]]-Table2[[#This Row],[20D EMA]])/Table2[[#This Row],[20D EMA]]</f>
        <v>6.2788328737973832E-3</v>
      </c>
      <c r="T151" s="1">
        <f>(Table2[[#This Row],[Close Price]]-Table2[[#This Row],[50D EMA]])/Table2[[#This Row],[50D EMA]]</f>
        <v>-4.0956302764976006E-2</v>
      </c>
      <c r="U151" s="1">
        <f>(Table2[[#This Row],[Close Price]]-Table2[[#This Row],[200D EMA]])/Table2[[#This Row],[200D EMA]]</f>
        <v>7.1090716230786971E-2</v>
      </c>
      <c r="V151">
        <v>1.59046497103173</v>
      </c>
      <c r="W151">
        <v>11730</v>
      </c>
      <c r="X151">
        <v>12266.8</v>
      </c>
      <c r="Y151">
        <v>11730</v>
      </c>
      <c r="Z151">
        <v>12266.8</v>
      </c>
      <c r="AA151">
        <v>10600</v>
      </c>
      <c r="AB151">
        <v>12599</v>
      </c>
      <c r="AC151" s="1">
        <f>(Table2[[#This Row],[Close Price]]/Table2[[#This Row],[Day Low]])-1</f>
        <v>2.2391304347826102E-2</v>
      </c>
      <c r="AD151" s="1">
        <f>(Table2[[#This Row],[Day High]]/Table2[[#This Row],[Close Price]])-1</f>
        <v>2.2859834982259963E-2</v>
      </c>
      <c r="AE151" s="1">
        <f>(Table2[[#This Row],[Close Price]]/Table2[[#This Row],[Current Week Low]])-1</f>
        <v>2.2391304347826102E-2</v>
      </c>
      <c r="AF151" s="1">
        <f>(Table2[[#This Row],[Current Week High]]/Table2[[#This Row],[Close Price]])-1</f>
        <v>2.2859834982259963E-2</v>
      </c>
      <c r="AG151" s="1">
        <f>(Table2[[#This Row],[Close Price]]/Table2[[#This Row],[Current Month Low]])-1</f>
        <v>0.13138207547169811</v>
      </c>
      <c r="AH151" s="1">
        <f>(Table2[[#This Row],[Current Month High]]/Table2[[#This Row],[Close Price]])-1</f>
        <v>5.0560134749200625E-2</v>
      </c>
      <c r="AI151">
        <v>30.9310285883437</v>
      </c>
      <c r="AJ151">
        <v>125.214084507042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-0.08</v>
      </c>
      <c r="AM151" t="s">
        <v>3166</v>
      </c>
      <c r="AN151">
        <v>1.66</v>
      </c>
      <c r="AO151" t="s">
        <v>3167</v>
      </c>
      <c r="AQ151">
        <f>(Table2[[#This Row],[Sharpe Ratio]]-AVERAGE(Table2[Sharpe Ratio]))/_xlfn.STDEV.P(Table2[Sharpe Ratio])</f>
        <v>-0.63775757197390104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47</v>
      </c>
      <c r="AT151">
        <f>_xlfn.RANK.AVG(Table2[[#This Row],[6M Return vs Nifty Z-Score]],Table2[6M Return vs Nifty Z-Score])</f>
        <v>62</v>
      </c>
      <c r="AU151">
        <f>_xlfn.RANK.AVG(Table2[[#This Row],[Sharpe Ratio Z-Score]],Table2[Sharpe Ratio Z-Score])</f>
        <v>529</v>
      </c>
      <c r="AV151">
        <f>(Table2[[#This Row],[Rank 1Y]]+Table2[[#This Row],[Rank 6M]]+Table2[[#This Row],[Rank Sharpe]])/3</f>
        <v>212.66666666666666</v>
      </c>
    </row>
    <row r="152" spans="1:48" hidden="1" x14ac:dyDescent="0.3">
      <c r="A152" t="s">
        <v>708</v>
      </c>
      <c r="B152" t="s">
        <v>709</v>
      </c>
      <c r="C152" t="s">
        <v>3125</v>
      </c>
      <c r="D152" t="s">
        <v>51</v>
      </c>
      <c r="E152">
        <v>24447.601705649999</v>
      </c>
      <c r="F152">
        <v>1364.95</v>
      </c>
      <c r="G152">
        <v>53.973155101153097</v>
      </c>
      <c r="H152">
        <f>(Table2[[#This Row],[1Y Return vs Nifty]]-AVERAGE(Table2[1Y Return vs Nifty]))/_xlfn.STDEV.P(Table2[1Y Return vs Nifty])</f>
        <v>0.81224886684539366</v>
      </c>
      <c r="I152">
        <v>0.218243547883122</v>
      </c>
      <c r="J152">
        <f>(Table2[[#This Row],[1M Return vs Nifty]]-AVERAGE(Table2[1M Return vs Nifty]))/_xlfn.STDEV.P(Table2[1M Return vs Nifty])</f>
        <v>0.29959473609019183</v>
      </c>
      <c r="K152">
        <v>27.0872515715924</v>
      </c>
      <c r="L152">
        <f>(Table2[[#This Row],[6M Return vs Nifty]]-AVERAGE(Table2[6M Return vs Nifty]))/_xlfn.STDEV.P(Table2[6M Return vs Nifty])</f>
        <v>0.78728609458973797</v>
      </c>
      <c r="M152">
        <v>-5.5777700044389196</v>
      </c>
      <c r="N152">
        <f>(Table2[[#This Row],[1W Return vs Nifty]]-AVERAGE(Table2[1W Return vs Nifty]))/_xlfn.STDEV.P(Table2[1W Return vs Nifty])</f>
        <v>-0.49912027490089161</v>
      </c>
      <c r="O152">
        <v>1382.02</v>
      </c>
      <c r="P152">
        <v>1395.2139957042</v>
      </c>
      <c r="Q152">
        <v>1233.70843024397</v>
      </c>
      <c r="R152">
        <v>43.637004214235901</v>
      </c>
      <c r="S152" s="1">
        <f>(Table2[[#This Row],[Close Price]]-Table2[[#This Row],[20D EMA]])/Table2[[#This Row],[20D EMA]]</f>
        <v>-1.2351485506721998E-2</v>
      </c>
      <c r="T152" s="1">
        <f>(Table2[[#This Row],[Close Price]]-Table2[[#This Row],[50D EMA]])/Table2[[#This Row],[50D EMA]]</f>
        <v>-2.1691293090078941E-2</v>
      </c>
      <c r="U152" s="1">
        <f>(Table2[[#This Row],[Close Price]]-Table2[[#This Row],[200D EMA]])/Table2[[#This Row],[200D EMA]]</f>
        <v>0.10637973003886869</v>
      </c>
      <c r="V152">
        <v>1.26023446462684</v>
      </c>
      <c r="W152">
        <v>1355.1</v>
      </c>
      <c r="X152">
        <v>1382</v>
      </c>
      <c r="Y152">
        <v>1355.1</v>
      </c>
      <c r="Z152">
        <v>1382</v>
      </c>
      <c r="AA152">
        <v>1351</v>
      </c>
      <c r="AB152">
        <v>1460.15</v>
      </c>
      <c r="AC152" s="1">
        <f>(Table2[[#This Row],[Close Price]]/Table2[[#This Row],[Day Low]])-1</f>
        <v>7.2688362482473678E-3</v>
      </c>
      <c r="AD152" s="1">
        <f>(Table2[[#This Row],[Day High]]/Table2[[#This Row],[Close Price]])-1</f>
        <v>1.2491300047620779E-2</v>
      </c>
      <c r="AE152" s="1">
        <f>(Table2[[#This Row],[Close Price]]/Table2[[#This Row],[Current Week Low]])-1</f>
        <v>7.2688362482473678E-3</v>
      </c>
      <c r="AF152" s="1">
        <f>(Table2[[#This Row],[Current Week High]]/Table2[[#This Row],[Close Price]])-1</f>
        <v>1.2491300047620779E-2</v>
      </c>
      <c r="AG152" s="1">
        <f>(Table2[[#This Row],[Close Price]]/Table2[[#This Row],[Current Month Low]])-1</f>
        <v>1.0325684678016422E-2</v>
      </c>
      <c r="AH152" s="1">
        <f>(Table2[[#This Row],[Current Month High]]/Table2[[#This Row],[Close Price]])-1</f>
        <v>6.9746144547419453E-2</v>
      </c>
      <c r="AI152">
        <v>20.0776585222902</v>
      </c>
      <c r="AJ152">
        <v>81.400757525416907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-0.08</v>
      </c>
      <c r="AM152" t="s">
        <v>3166</v>
      </c>
      <c r="AN152">
        <v>-4.01</v>
      </c>
      <c r="AO152" t="s">
        <v>3166</v>
      </c>
      <c r="AP152">
        <v>4.0497746149671998E-2</v>
      </c>
      <c r="AQ152">
        <f>(Table2[[#This Row],[Sharpe Ratio]]-AVERAGE(Table2[Sharpe Ratio]))/_xlfn.STDEV.P(Table2[Sharpe Ratio])</f>
        <v>-0.1702265292574302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121</v>
      </c>
      <c r="AT152">
        <f>_xlfn.RANK.AVG(Table2[[#This Row],[6M Return vs Nifty Z-Score]],Table2[6M Return vs Nifty Z-Score])</f>
        <v>123</v>
      </c>
      <c r="AU152">
        <f>_xlfn.RANK.AVG(Table2[[#This Row],[Sharpe Ratio Z-Score]],Table2[Sharpe Ratio Z-Score])</f>
        <v>396</v>
      </c>
      <c r="AV152">
        <f>(Table2[[#This Row],[Rank 1Y]]+Table2[[#This Row],[Rank 6M]]+Table2[[#This Row],[Rank Sharpe]])/3</f>
        <v>213.33333333333334</v>
      </c>
    </row>
    <row r="153" spans="1:48" hidden="1" x14ac:dyDescent="0.3">
      <c r="A153" t="s">
        <v>1872</v>
      </c>
      <c r="B153" t="s">
        <v>1873</v>
      </c>
      <c r="C153" t="s">
        <v>3126</v>
      </c>
      <c r="D153" t="s">
        <v>215</v>
      </c>
      <c r="E153">
        <v>3941.8954782000001</v>
      </c>
      <c r="F153">
        <v>1497.7</v>
      </c>
      <c r="G153">
        <v>24.832137139214399</v>
      </c>
      <c r="H153">
        <f>(Table2[[#This Row],[1Y Return vs Nifty]]-AVERAGE(Table2[1Y Return vs Nifty]))/_xlfn.STDEV.P(Table2[1Y Return vs Nifty])</f>
        <v>0.23491602443847914</v>
      </c>
      <c r="I153">
        <v>-1.8804396129555001</v>
      </c>
      <c r="J153">
        <f>(Table2[[#This Row],[1M Return vs Nifty]]-AVERAGE(Table2[1M Return vs Nifty]))/_xlfn.STDEV.P(Table2[1M Return vs Nifty])</f>
        <v>9.1842872792411059E-2</v>
      </c>
      <c r="K153">
        <v>16.225129616030902</v>
      </c>
      <c r="L153">
        <f>(Table2[[#This Row],[6M Return vs Nifty]]-AVERAGE(Table2[6M Return vs Nifty]))/_xlfn.STDEV.P(Table2[6M Return vs Nifty])</f>
        <v>0.42908863968034078</v>
      </c>
      <c r="M153">
        <v>-4.2098693153199704</v>
      </c>
      <c r="N153">
        <f>(Table2[[#This Row],[1W Return vs Nifty]]-AVERAGE(Table2[1W Return vs Nifty]))/_xlfn.STDEV.P(Table2[1W Return vs Nifty])</f>
        <v>-0.2150891470950522</v>
      </c>
      <c r="O153">
        <v>1536.79</v>
      </c>
      <c r="P153">
        <v>1556.21149604781</v>
      </c>
      <c r="Q153">
        <v>1379.9397922153</v>
      </c>
      <c r="R153">
        <v>42.535570556257902</v>
      </c>
      <c r="S153" s="1">
        <f>(Table2[[#This Row],[Close Price]]-Table2[[#This Row],[20D EMA]])/Table2[[#This Row],[20D EMA]]</f>
        <v>-2.5436136362157431E-2</v>
      </c>
      <c r="T153" s="1">
        <f>(Table2[[#This Row],[Close Price]]-Table2[[#This Row],[50D EMA]])/Table2[[#This Row],[50D EMA]]</f>
        <v>-3.7598678711991955E-2</v>
      </c>
      <c r="U153" s="1">
        <f>(Table2[[#This Row],[Close Price]]-Table2[[#This Row],[200D EMA]])/Table2[[#This Row],[200D EMA]]</f>
        <v>8.5337207064412932E-2</v>
      </c>
      <c r="V153">
        <v>0.66182399750573895</v>
      </c>
      <c r="W153">
        <v>1490.4</v>
      </c>
      <c r="X153">
        <v>1522.95</v>
      </c>
      <c r="Y153">
        <v>1490.4</v>
      </c>
      <c r="Z153">
        <v>1522.95</v>
      </c>
      <c r="AA153">
        <v>1434.25</v>
      </c>
      <c r="AB153">
        <v>1649.75</v>
      </c>
      <c r="AC153" s="1">
        <f>(Table2[[#This Row],[Close Price]]/Table2[[#This Row],[Day Low]])-1</f>
        <v>4.8980139559848812E-3</v>
      </c>
      <c r="AD153" s="1">
        <f>(Table2[[#This Row],[Day High]]/Table2[[#This Row],[Close Price]])-1</f>
        <v>1.6859184082259393E-2</v>
      </c>
      <c r="AE153" s="1">
        <f>(Table2[[#This Row],[Close Price]]/Table2[[#This Row],[Current Week Low]])-1</f>
        <v>4.8980139559848812E-3</v>
      </c>
      <c r="AF153" s="1">
        <f>(Table2[[#This Row],[Current Week High]]/Table2[[#This Row],[Close Price]])-1</f>
        <v>1.6859184082259393E-2</v>
      </c>
      <c r="AG153" s="1">
        <f>(Table2[[#This Row],[Close Price]]/Table2[[#This Row],[Current Month Low]])-1</f>
        <v>4.4239149381209764E-2</v>
      </c>
      <c r="AH153" s="1">
        <f>(Table2[[#This Row],[Current Month High]]/Table2[[#This Row],[Close Price]])-1</f>
        <v>0.10152233424584356</v>
      </c>
      <c r="AI153">
        <v>19.516592107898699</v>
      </c>
      <c r="AJ153">
        <v>53.366443090471499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0.01</v>
      </c>
      <c r="AM153" t="s">
        <v>3167</v>
      </c>
      <c r="AN153">
        <v>-6.41</v>
      </c>
      <c r="AO153" t="s">
        <v>3166</v>
      </c>
      <c r="AP153">
        <v>0.10042445195883599</v>
      </c>
      <c r="AQ153">
        <f>(Table2[[#This Row],[Sharpe Ratio]]-AVERAGE(Table2[Sharpe Ratio]))/_xlfn.STDEV.P(Table2[Sharpe Ratio])</f>
        <v>0.52160444696465158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236</v>
      </c>
      <c r="AT153">
        <f>_xlfn.RANK.AVG(Table2[[#This Row],[6M Return vs Nifty Z-Score]],Table2[6M Return vs Nifty Z-Score])</f>
        <v>185</v>
      </c>
      <c r="AU153">
        <f>_xlfn.RANK.AVG(Table2[[#This Row],[Sharpe Ratio Z-Score]],Table2[Sharpe Ratio Z-Score])</f>
        <v>220</v>
      </c>
      <c r="AV153">
        <f>(Table2[[#This Row],[Rank 1Y]]+Table2[[#This Row],[Rank 6M]]+Table2[[#This Row],[Rank Sharpe]])/3</f>
        <v>213.66666666666666</v>
      </c>
    </row>
    <row r="154" spans="1:48" x14ac:dyDescent="0.3">
      <c r="A154" t="s">
        <v>953</v>
      </c>
      <c r="B154" t="s">
        <v>954</v>
      </c>
      <c r="C154" t="s">
        <v>3135</v>
      </c>
      <c r="D154" t="s">
        <v>955</v>
      </c>
      <c r="E154">
        <v>15357.783754889901</v>
      </c>
      <c r="F154">
        <v>864.9</v>
      </c>
      <c r="G154">
        <v>31.947098351363</v>
      </c>
      <c r="H154">
        <f>(Table2[[#This Row],[1Y Return vs Nifty]]-AVERAGE(Table2[1Y Return vs Nifty]))/_xlfn.STDEV.P(Table2[1Y Return vs Nifty])</f>
        <v>0.3758754372355817</v>
      </c>
      <c r="I154">
        <v>7.6720230429370604</v>
      </c>
      <c r="J154">
        <f>(Table2[[#This Row],[1M Return vs Nifty]]-AVERAGE(Table2[1M Return vs Nifty]))/_xlfn.STDEV.P(Table2[1M Return vs Nifty])</f>
        <v>1.0374557946834575</v>
      </c>
      <c r="K154">
        <v>31.537020197782201</v>
      </c>
      <c r="L154">
        <f>(Table2[[#This Row],[6M Return vs Nifty]]-AVERAGE(Table2[6M Return vs Nifty]))/_xlfn.STDEV.P(Table2[6M Return vs Nifty])</f>
        <v>0.9340249917737069</v>
      </c>
      <c r="M154">
        <v>3.98956708026402</v>
      </c>
      <c r="N154">
        <f>(Table2[[#This Row],[1W Return vs Nifty]]-AVERAGE(Table2[1W Return vs Nifty]))/_xlfn.STDEV.P(Table2[1W Return vs Nifty])</f>
        <v>1.4874431970548623</v>
      </c>
      <c r="O154">
        <v>812.65</v>
      </c>
      <c r="P154">
        <v>806.763462463868</v>
      </c>
      <c r="Q154">
        <v>730.91434382955197</v>
      </c>
      <c r="R154">
        <v>68.882631059411594</v>
      </c>
      <c r="S154" s="1">
        <f>(Table2[[#This Row],[Close Price]]-Table2[[#This Row],[20D EMA]])/Table2[[#This Row],[20D EMA]]</f>
        <v>6.4295822309727441E-2</v>
      </c>
      <c r="T154" s="1">
        <f>(Table2[[#This Row],[Close Price]]-Table2[[#This Row],[50D EMA]])/Table2[[#This Row],[50D EMA]]</f>
        <v>7.2061440857252149E-2</v>
      </c>
      <c r="U154" s="1">
        <f>(Table2[[#This Row],[Close Price]]-Table2[[#This Row],[200D EMA]])/Table2[[#This Row],[200D EMA]]</f>
        <v>0.18331239125564794</v>
      </c>
      <c r="V154">
        <v>1.1760736207615501</v>
      </c>
      <c r="W154">
        <v>828.2</v>
      </c>
      <c r="X154">
        <v>875.15</v>
      </c>
      <c r="Y154">
        <v>828.2</v>
      </c>
      <c r="Z154">
        <v>875.15</v>
      </c>
      <c r="AA154">
        <v>748.2</v>
      </c>
      <c r="AB154">
        <v>875.15</v>
      </c>
      <c r="AC154" s="1">
        <f>(Table2[[#This Row],[Close Price]]/Table2[[#This Row],[Day Low]])-1</f>
        <v>4.4312967882153886E-2</v>
      </c>
      <c r="AD154" s="1">
        <f>(Table2[[#This Row],[Day High]]/Table2[[#This Row],[Close Price]])-1</f>
        <v>1.1851081049832457E-2</v>
      </c>
      <c r="AE154" s="1">
        <f>(Table2[[#This Row],[Close Price]]/Table2[[#This Row],[Current Week Low]])-1</f>
        <v>4.4312967882153886E-2</v>
      </c>
      <c r="AF154" s="1">
        <f>(Table2[[#This Row],[Current Week High]]/Table2[[#This Row],[Close Price]])-1</f>
        <v>1.1851081049832457E-2</v>
      </c>
      <c r="AG154" s="1">
        <f>(Table2[[#This Row],[Close Price]]/Table2[[#This Row],[Current Month Low]])-1</f>
        <v>0.15597433841218922</v>
      </c>
      <c r="AH154" s="1">
        <f>(Table2[[#This Row],[Current Month High]]/Table2[[#This Row],[Close Price]])-1</f>
        <v>1.1851081049832457E-2</v>
      </c>
      <c r="AI154">
        <v>1.2255752110070499</v>
      </c>
      <c r="AJ154">
        <v>67.616279069767401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0.15</v>
      </c>
      <c r="AM154" t="s">
        <v>3167</v>
      </c>
      <c r="AN154">
        <v>6.67</v>
      </c>
      <c r="AO154" t="s">
        <v>3167</v>
      </c>
      <c r="AP154">
        <v>6.0646362335266997E-2</v>
      </c>
      <c r="AQ154">
        <f>(Table2[[#This Row],[Sharpe Ratio]]-AVERAGE(Table2[Sharpe Ratio]))/_xlfn.STDEV.P(Table2[Sharpe Ratio])</f>
        <v>6.2381564529573955E-2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3.8971809852771822</v>
      </c>
      <c r="AS154">
        <f>_xlfn.RANK.AVG(Table2[[#This Row],[1Y Return vs Nifty Z-Score]],Table2[1Y Return vs Nifty Z-Score])</f>
        <v>201</v>
      </c>
      <c r="AT154">
        <f>_xlfn.RANK.AVG(Table2[[#This Row],[6M Return vs Nifty Z-Score]],Table2[6M Return vs Nifty Z-Score])</f>
        <v>105</v>
      </c>
      <c r="AU154">
        <f>_xlfn.RANK.AVG(Table2[[#This Row],[Sharpe Ratio Z-Score]],Table2[Sharpe Ratio Z-Score])</f>
        <v>336</v>
      </c>
      <c r="AV154">
        <f>(Table2[[#This Row],[Rank 1Y]]+Table2[[#This Row],[Rank 6M]]+Table2[[#This Row],[Rank Sharpe]])/3</f>
        <v>214</v>
      </c>
    </row>
    <row r="155" spans="1:48" hidden="1" x14ac:dyDescent="0.3">
      <c r="A155" t="s">
        <v>534</v>
      </c>
      <c r="B155" t="s">
        <v>535</v>
      </c>
      <c r="C155" t="s">
        <v>3125</v>
      </c>
      <c r="D155" t="s">
        <v>51</v>
      </c>
      <c r="E155">
        <v>37432.408707329902</v>
      </c>
      <c r="F155">
        <v>2996.7</v>
      </c>
      <c r="G155">
        <v>31.835813417710501</v>
      </c>
      <c r="H155">
        <f>(Table2[[#This Row],[1Y Return vs Nifty]]-AVERAGE(Table2[1Y Return vs Nifty]))/_xlfn.STDEV.P(Table2[1Y Return vs Nifty])</f>
        <v>0.37367069452046525</v>
      </c>
      <c r="I155">
        <v>-1.7542366105385601</v>
      </c>
      <c r="J155">
        <f>(Table2[[#This Row],[1M Return vs Nifty]]-AVERAGE(Table2[1M Return vs Nifty]))/_xlfn.STDEV.P(Table2[1M Return vs Nifty])</f>
        <v>0.10433590146636139</v>
      </c>
      <c r="K155">
        <v>17.570991722262399</v>
      </c>
      <c r="L155">
        <f>(Table2[[#This Row],[6M Return vs Nifty]]-AVERAGE(Table2[6M Return vs Nifty]))/_xlfn.STDEV.P(Table2[6M Return vs Nifty])</f>
        <v>0.4734707947586394</v>
      </c>
      <c r="M155">
        <v>-1.1338172337233601</v>
      </c>
      <c r="N155">
        <f>(Table2[[#This Row],[1W Return vs Nifty]]-AVERAGE(Table2[1W Return vs Nifty]))/_xlfn.STDEV.P(Table2[1W Return vs Nifty])</f>
        <v>0.42362282145298841</v>
      </c>
      <c r="O155">
        <v>2975.01</v>
      </c>
      <c r="P155">
        <v>3024.3858947691801</v>
      </c>
      <c r="Q155">
        <v>2659.28741822138</v>
      </c>
      <c r="R155">
        <v>58.957365604786197</v>
      </c>
      <c r="S155" s="1">
        <f>(Table2[[#This Row],[Close Price]]-Table2[[#This Row],[20D EMA]])/Table2[[#This Row],[20D EMA]]</f>
        <v>7.2907317958593749E-3</v>
      </c>
      <c r="T155" s="1">
        <f>(Table2[[#This Row],[Close Price]]-Table2[[#This Row],[50D EMA]])/Table2[[#This Row],[50D EMA]]</f>
        <v>-9.1542203053732001E-3</v>
      </c>
      <c r="U155" s="1">
        <f>(Table2[[#This Row],[Close Price]]-Table2[[#This Row],[200D EMA]])/Table2[[#This Row],[200D EMA]]</f>
        <v>0.12688082509121656</v>
      </c>
      <c r="V155">
        <v>0.57692998530120798</v>
      </c>
      <c r="W155">
        <v>2960</v>
      </c>
      <c r="X155">
        <v>3100.1</v>
      </c>
      <c r="Y155">
        <v>2960</v>
      </c>
      <c r="Z155">
        <v>3100.1</v>
      </c>
      <c r="AA155">
        <v>2755.55</v>
      </c>
      <c r="AB155">
        <v>3146.7</v>
      </c>
      <c r="AC155" s="1">
        <f>(Table2[[#This Row],[Close Price]]/Table2[[#This Row],[Day Low]])-1</f>
        <v>1.239864864864848E-2</v>
      </c>
      <c r="AD155" s="1">
        <f>(Table2[[#This Row],[Day High]]/Table2[[#This Row],[Close Price]])-1</f>
        <v>3.4504621750592435E-2</v>
      </c>
      <c r="AE155" s="1">
        <f>(Table2[[#This Row],[Close Price]]/Table2[[#This Row],[Current Week Low]])-1</f>
        <v>1.239864864864848E-2</v>
      </c>
      <c r="AF155" s="1">
        <f>(Table2[[#This Row],[Current Week High]]/Table2[[#This Row],[Close Price]])-1</f>
        <v>3.4504621750592435E-2</v>
      </c>
      <c r="AG155" s="1">
        <f>(Table2[[#This Row],[Close Price]]/Table2[[#This Row],[Current Month Low]])-1</f>
        <v>8.7514289343325169E-2</v>
      </c>
      <c r="AH155" s="1">
        <f>(Table2[[#This Row],[Current Month High]]/Table2[[#This Row],[Close Price]])-1</f>
        <v>5.0055060566623233E-2</v>
      </c>
      <c r="AI155">
        <v>16.294590716454699</v>
      </c>
      <c r="AJ155">
        <v>61.9618970409403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-0.03</v>
      </c>
      <c r="AM155" t="s">
        <v>3166</v>
      </c>
      <c r="AN155">
        <v>-3.7</v>
      </c>
      <c r="AO155" t="s">
        <v>3166</v>
      </c>
      <c r="AP155">
        <v>8.2881454171124996E-2</v>
      </c>
      <c r="AQ155">
        <f>(Table2[[#This Row],[Sharpe Ratio]]-AVERAGE(Table2[Sharpe Ratio]))/_xlfn.STDEV.P(Table2[Sharpe Ratio])</f>
        <v>0.31907722439407665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202</v>
      </c>
      <c r="AT155">
        <f>_xlfn.RANK.AVG(Table2[[#This Row],[6M Return vs Nifty Z-Score]],Table2[6M Return vs Nifty Z-Score])</f>
        <v>174</v>
      </c>
      <c r="AU155">
        <f>_xlfn.RANK.AVG(Table2[[#This Row],[Sharpe Ratio Z-Score]],Table2[Sharpe Ratio Z-Score])</f>
        <v>267</v>
      </c>
      <c r="AV155">
        <f>(Table2[[#This Row],[Rank 1Y]]+Table2[[#This Row],[Rank 6M]]+Table2[[#This Row],[Rank Sharpe]])/3</f>
        <v>214.33333333333334</v>
      </c>
    </row>
    <row r="156" spans="1:48" x14ac:dyDescent="0.3">
      <c r="A156" t="s">
        <v>788</v>
      </c>
      <c r="B156" t="s">
        <v>789</v>
      </c>
      <c r="C156" t="s">
        <v>3130</v>
      </c>
      <c r="D156" t="s">
        <v>117</v>
      </c>
      <c r="E156">
        <v>19592.33335999</v>
      </c>
      <c r="F156">
        <v>700.6</v>
      </c>
      <c r="G156">
        <v>12.5338107661279</v>
      </c>
      <c r="H156">
        <f>(Table2[[#This Row],[1Y Return vs Nifty]]-AVERAGE(Table2[1Y Return vs Nifty]))/_xlfn.STDEV.P(Table2[1Y Return vs Nifty])</f>
        <v>-8.734617110680536E-3</v>
      </c>
      <c r="I156">
        <v>-2.2592714982022302</v>
      </c>
      <c r="J156">
        <f>(Table2[[#This Row],[1M Return vs Nifty]]-AVERAGE(Table2[1M Return vs Nifty]))/_xlfn.STDEV.P(Table2[1M Return vs Nifty])</f>
        <v>5.4341723736080934E-2</v>
      </c>
      <c r="K156">
        <v>9.7872278998945692</v>
      </c>
      <c r="L156">
        <f>(Table2[[#This Row],[6M Return vs Nifty]]-AVERAGE(Table2[6M Return vs Nifty]))/_xlfn.STDEV.P(Table2[6M Return vs Nifty])</f>
        <v>0.21678757925115252</v>
      </c>
      <c r="M156">
        <v>-0.411933338887151</v>
      </c>
      <c r="N156">
        <f>(Table2[[#This Row],[1W Return vs Nifty]]-AVERAGE(Table2[1W Return vs Nifty]))/_xlfn.STDEV.P(Table2[1W Return vs Nifty])</f>
        <v>0.57351491407797495</v>
      </c>
      <c r="O156">
        <v>718.67</v>
      </c>
      <c r="P156">
        <v>709.73138359796201</v>
      </c>
      <c r="Q156">
        <v>625.86807335176604</v>
      </c>
      <c r="R156">
        <v>62.447349812824299</v>
      </c>
      <c r="S156" s="1">
        <f>(Table2[[#This Row],[Close Price]]-Table2[[#This Row],[20D EMA]])/Table2[[#This Row],[20D EMA]]</f>
        <v>-2.5143668164804345E-2</v>
      </c>
      <c r="T156" s="1">
        <f>(Table2[[#This Row],[Close Price]]-Table2[[#This Row],[50D EMA]])/Table2[[#This Row],[50D EMA]]</f>
        <v>-1.2865971280107002E-2</v>
      </c>
      <c r="U156" s="1">
        <f>(Table2[[#This Row],[Close Price]]-Table2[[#This Row],[200D EMA]])/Table2[[#This Row],[200D EMA]]</f>
        <v>0.11940523862803155</v>
      </c>
      <c r="V156">
        <v>1.03522073956986</v>
      </c>
      <c r="W156">
        <v>717.05</v>
      </c>
      <c r="X156">
        <v>750</v>
      </c>
      <c r="Y156">
        <v>717.05</v>
      </c>
      <c r="Z156">
        <v>750</v>
      </c>
      <c r="AA156">
        <v>650.15</v>
      </c>
      <c r="AB156">
        <v>806</v>
      </c>
      <c r="AC156" s="1">
        <f>(Table2[[#This Row],[Close Price]]/Table2[[#This Row],[Day Low]])-1</f>
        <v>-2.294121748832012E-2</v>
      </c>
      <c r="AD156" s="1">
        <f>(Table2[[#This Row],[Day High]]/Table2[[#This Row],[Close Price]])-1</f>
        <v>7.0510990579503163E-2</v>
      </c>
      <c r="AE156" s="1">
        <f>(Table2[[#This Row],[Close Price]]/Table2[[#This Row],[Current Week Low]])-1</f>
        <v>-2.294121748832012E-2</v>
      </c>
      <c r="AF156" s="1">
        <f>(Table2[[#This Row],[Current Week High]]/Table2[[#This Row],[Close Price]])-1</f>
        <v>7.0510990579503163E-2</v>
      </c>
      <c r="AG156" s="1">
        <f>(Table2[[#This Row],[Close Price]]/Table2[[#This Row],[Current Month Low]])-1</f>
        <v>7.7597477505191081E-2</v>
      </c>
      <c r="AH156" s="1">
        <f>(Table2[[#This Row],[Current Month High]]/Table2[[#This Row],[Close Price]])-1</f>
        <v>0.15044247787610621</v>
      </c>
      <c r="AI156">
        <v>15.044247787610599</v>
      </c>
      <c r="AJ156">
        <v>59.173009201408597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0.11</v>
      </c>
      <c r="AM156" t="s">
        <v>3167</v>
      </c>
      <c r="AN156">
        <v>0.15</v>
      </c>
      <c r="AO156" t="s">
        <v>3167</v>
      </c>
      <c r="AP156">
        <v>0.14726534970913199</v>
      </c>
      <c r="AQ156">
        <f>(Table2[[#This Row],[Sharpe Ratio]]-AVERAGE(Table2[Sharpe Ratio]))/_xlfn.STDEV.P(Table2[Sharpe Ratio])</f>
        <v>1.0623647570825234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1.8982743570370513</v>
      </c>
      <c r="AS156">
        <f>_xlfn.RANK.AVG(Table2[[#This Row],[1Y Return vs Nifty Z-Score]],Table2[1Y Return vs Nifty Z-Score])</f>
        <v>303</v>
      </c>
      <c r="AT156">
        <f>_xlfn.RANK.AVG(Table2[[#This Row],[6M Return vs Nifty Z-Score]],Table2[6M Return vs Nifty Z-Score])</f>
        <v>235</v>
      </c>
      <c r="AU156">
        <f>_xlfn.RANK.AVG(Table2[[#This Row],[Sharpe Ratio Z-Score]],Table2[Sharpe Ratio Z-Score])</f>
        <v>107</v>
      </c>
      <c r="AV156">
        <f>(Table2[[#This Row],[Rank 1Y]]+Table2[[#This Row],[Rank 6M]]+Table2[[#This Row],[Rank Sharpe]])/3</f>
        <v>215</v>
      </c>
    </row>
    <row r="157" spans="1:48" hidden="1" x14ac:dyDescent="0.3">
      <c r="A157" t="s">
        <v>1497</v>
      </c>
      <c r="B157" t="s">
        <v>1498</v>
      </c>
      <c r="C157" t="s">
        <v>3135</v>
      </c>
      <c r="D157" t="s">
        <v>414</v>
      </c>
      <c r="E157">
        <v>6758.3677256999999</v>
      </c>
      <c r="F157">
        <v>1499.25</v>
      </c>
      <c r="G157">
        <v>41.9988310412568</v>
      </c>
      <c r="H157">
        <f>(Table2[[#This Row],[1Y Return vs Nifty]]-AVERAGE(Table2[1Y Return vs Nifty]))/_xlfn.STDEV.P(Table2[1Y Return vs Nifty])</f>
        <v>0.57501725899865408</v>
      </c>
      <c r="I157">
        <v>3.2950654024067498</v>
      </c>
      <c r="J157">
        <f>(Table2[[#This Row],[1M Return vs Nifty]]-AVERAGE(Table2[1M Return vs Nifty]))/_xlfn.STDEV.P(Table2[1M Return vs Nifty])</f>
        <v>0.60417404812755049</v>
      </c>
      <c r="K157">
        <v>12.9475126935635</v>
      </c>
      <c r="L157">
        <f>(Table2[[#This Row],[6M Return vs Nifty]]-AVERAGE(Table2[6M Return vs Nifty]))/_xlfn.STDEV.P(Table2[6M Return vs Nifty])</f>
        <v>0.3210034934631526</v>
      </c>
      <c r="M157">
        <v>-6.3791764301494096</v>
      </c>
      <c r="N157">
        <f>(Table2[[#This Row],[1W Return vs Nifty]]-AVERAGE(Table2[1W Return vs Nifty]))/_xlfn.STDEV.P(Table2[1W Return vs Nifty])</f>
        <v>-0.66552443913302439</v>
      </c>
      <c r="O157">
        <v>1523.51</v>
      </c>
      <c r="P157">
        <v>1545.8333971766499</v>
      </c>
      <c r="Q157">
        <v>1437.43973341066</v>
      </c>
      <c r="R157">
        <v>42.402532336397798</v>
      </c>
      <c r="S157" s="1">
        <f>(Table2[[#This Row],[Close Price]]-Table2[[#This Row],[20D EMA]])/Table2[[#This Row],[20D EMA]]</f>
        <v>-1.5923755013094756E-2</v>
      </c>
      <c r="T157" s="1">
        <f>(Table2[[#This Row],[Close Price]]-Table2[[#This Row],[50D EMA]])/Table2[[#This Row],[50D EMA]]</f>
        <v>-3.0134810945171075E-2</v>
      </c>
      <c r="U157" s="1">
        <f>(Table2[[#This Row],[Close Price]]-Table2[[#This Row],[200D EMA]])/Table2[[#This Row],[200D EMA]]</f>
        <v>4.3000249090569376E-2</v>
      </c>
      <c r="V157">
        <v>0.960052078946392</v>
      </c>
      <c r="W157">
        <v>1481.35</v>
      </c>
      <c r="X157">
        <v>1555.95</v>
      </c>
      <c r="Y157">
        <v>1481.35</v>
      </c>
      <c r="Z157">
        <v>1555.95</v>
      </c>
      <c r="AA157">
        <v>1468</v>
      </c>
      <c r="AB157">
        <v>1670</v>
      </c>
      <c r="AC157" s="1">
        <f>(Table2[[#This Row],[Close Price]]/Table2[[#This Row],[Day Low]])-1</f>
        <v>1.2083572417052046E-2</v>
      </c>
      <c r="AD157" s="1">
        <f>(Table2[[#This Row],[Day High]]/Table2[[#This Row],[Close Price]])-1</f>
        <v>3.7818909454727434E-2</v>
      </c>
      <c r="AE157" s="1">
        <f>(Table2[[#This Row],[Close Price]]/Table2[[#This Row],[Current Week Low]])-1</f>
        <v>1.2083572417052046E-2</v>
      </c>
      <c r="AF157" s="1">
        <f>(Table2[[#This Row],[Current Week High]]/Table2[[#This Row],[Close Price]])-1</f>
        <v>3.7818909454727434E-2</v>
      </c>
      <c r="AG157" s="1">
        <f>(Table2[[#This Row],[Close Price]]/Table2[[#This Row],[Current Month Low]])-1</f>
        <v>2.1287465940054595E-2</v>
      </c>
      <c r="AH157" s="1">
        <f>(Table2[[#This Row],[Current Month High]]/Table2[[#This Row],[Close Price]])-1</f>
        <v>0.11389027847256972</v>
      </c>
      <c r="AI157">
        <v>28.450892112723</v>
      </c>
      <c r="AJ157">
        <v>65.864586790574094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0</v>
      </c>
      <c r="AM157" t="s">
        <v>3168</v>
      </c>
      <c r="AN157">
        <v>-4.21</v>
      </c>
      <c r="AO157" t="s">
        <v>3166</v>
      </c>
      <c r="AP157">
        <v>7.4387541757944001E-2</v>
      </c>
      <c r="AQ157">
        <f>(Table2[[#This Row],[Sharpe Ratio]]-AVERAGE(Table2[Sharpe Ratio]))/_xlfn.STDEV.P(Table2[Sharpe Ratio])</f>
        <v>0.22101824322015648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152</v>
      </c>
      <c r="AT157">
        <f>_xlfn.RANK.AVG(Table2[[#This Row],[6M Return vs Nifty Z-Score]],Table2[6M Return vs Nifty Z-Score])</f>
        <v>205</v>
      </c>
      <c r="AU157">
        <f>_xlfn.RANK.AVG(Table2[[#This Row],[Sharpe Ratio Z-Score]],Table2[Sharpe Ratio Z-Score])</f>
        <v>288</v>
      </c>
      <c r="AV157">
        <f>(Table2[[#This Row],[Rank 1Y]]+Table2[[#This Row],[Rank 6M]]+Table2[[#This Row],[Rank Sharpe]])/3</f>
        <v>215</v>
      </c>
    </row>
    <row r="158" spans="1:48" hidden="1" x14ac:dyDescent="0.3">
      <c r="A158" t="s">
        <v>1531</v>
      </c>
      <c r="B158" t="s">
        <v>1532</v>
      </c>
      <c r="C158" t="s">
        <v>3124</v>
      </c>
      <c r="D158" t="s">
        <v>46</v>
      </c>
      <c r="E158">
        <v>6450.2775224999996</v>
      </c>
      <c r="F158">
        <v>458.35</v>
      </c>
      <c r="G158">
        <v>19.1878453355191</v>
      </c>
      <c r="H158">
        <f>(Table2[[#This Row],[1Y Return vs Nifty]]-AVERAGE(Table2[1Y Return vs Nifty]))/_xlfn.STDEV.P(Table2[1Y Return vs Nifty])</f>
        <v>0.12309305948037144</v>
      </c>
      <c r="I158">
        <v>-14.55308341338</v>
      </c>
      <c r="J158">
        <f>(Table2[[#This Row],[1M Return vs Nifty]]-AVERAGE(Table2[1M Return vs Nifty]))/_xlfn.STDEV.P(Table2[1M Return vs Nifty])</f>
        <v>-1.1626415637221605</v>
      </c>
      <c r="K158">
        <v>0.28401513595657102</v>
      </c>
      <c r="L158">
        <f>(Table2[[#This Row],[6M Return vs Nifty]]-AVERAGE(Table2[6M Return vs Nifty]))/_xlfn.STDEV.P(Table2[6M Return vs Nifty])</f>
        <v>-9.6597470137120792E-2</v>
      </c>
      <c r="M158">
        <v>-2.09393359622959</v>
      </c>
      <c r="N158">
        <f>(Table2[[#This Row],[1W Return vs Nifty]]-AVERAGE(Table2[1W Return vs Nifty]))/_xlfn.STDEV.P(Table2[1W Return vs Nifty])</f>
        <v>0.22426409940780115</v>
      </c>
      <c r="O158">
        <v>481.76</v>
      </c>
      <c r="P158">
        <v>510.63635327740599</v>
      </c>
      <c r="Q158">
        <v>459.69112941577202</v>
      </c>
      <c r="R158">
        <v>49.798174029258099</v>
      </c>
      <c r="S158" s="1">
        <f>(Table2[[#This Row],[Close Price]]-Table2[[#This Row],[20D EMA]])/Table2[[#This Row],[20D EMA]]</f>
        <v>-4.8592660245765459E-2</v>
      </c>
      <c r="T158" s="1">
        <f>(Table2[[#This Row],[Close Price]]-Table2[[#This Row],[50D EMA]])/Table2[[#This Row],[50D EMA]]</f>
        <v>-0.10239449843674001</v>
      </c>
      <c r="U158" s="1">
        <f>(Table2[[#This Row],[Close Price]]-Table2[[#This Row],[200D EMA]])/Table2[[#This Row],[200D EMA]]</f>
        <v>-2.9174576796303694E-3</v>
      </c>
      <c r="V158">
        <v>0.59387719200418299</v>
      </c>
      <c r="W158">
        <v>467</v>
      </c>
      <c r="X158">
        <v>478.9</v>
      </c>
      <c r="Y158">
        <v>467</v>
      </c>
      <c r="Z158">
        <v>478.9</v>
      </c>
      <c r="AA158">
        <v>442.1</v>
      </c>
      <c r="AB158">
        <v>507.7</v>
      </c>
      <c r="AC158" s="1">
        <f>(Table2[[#This Row],[Close Price]]/Table2[[#This Row],[Day Low]])-1</f>
        <v>-1.8522483940042744E-2</v>
      </c>
      <c r="AD158" s="1">
        <f>(Table2[[#This Row],[Day High]]/Table2[[#This Row],[Close Price]])-1</f>
        <v>4.4834733282425931E-2</v>
      </c>
      <c r="AE158" s="1">
        <f>(Table2[[#This Row],[Close Price]]/Table2[[#This Row],[Current Week Low]])-1</f>
        <v>-1.8522483940042744E-2</v>
      </c>
      <c r="AF158" s="1">
        <f>(Table2[[#This Row],[Current Week High]]/Table2[[#This Row],[Close Price]])-1</f>
        <v>4.4834733282425931E-2</v>
      </c>
      <c r="AG158" s="1">
        <f>(Table2[[#This Row],[Close Price]]/Table2[[#This Row],[Current Month Low]])-1</f>
        <v>3.675638995702335E-2</v>
      </c>
      <c r="AH158" s="1">
        <f>(Table2[[#This Row],[Current Month High]]/Table2[[#This Row],[Close Price]])-1</f>
        <v>0.10766881204319834</v>
      </c>
      <c r="AI158">
        <v>35.0496345587433</v>
      </c>
      <c r="AJ158">
        <v>62.795240632214501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-0.14000000000000001</v>
      </c>
      <c r="AM158" t="s">
        <v>3166</v>
      </c>
      <c r="AN158">
        <v>-2.09</v>
      </c>
      <c r="AO158" t="s">
        <v>3166</v>
      </c>
      <c r="AP158">
        <v>0.183654963862313</v>
      </c>
      <c r="AQ158">
        <f>(Table2[[#This Row],[Sharpe Ratio]]-AVERAGE(Table2[Sharpe Ratio]))/_xlfn.STDEV.P(Table2[Sharpe Ratio])</f>
        <v>1.4824689818018182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270</v>
      </c>
      <c r="AT158">
        <f>_xlfn.RANK.AVG(Table2[[#This Row],[6M Return vs Nifty Z-Score]],Table2[6M Return vs Nifty Z-Score])</f>
        <v>331</v>
      </c>
      <c r="AU158">
        <f>_xlfn.RANK.AVG(Table2[[#This Row],[Sharpe Ratio Z-Score]],Table2[Sharpe Ratio Z-Score])</f>
        <v>48</v>
      </c>
      <c r="AV158">
        <f>(Table2[[#This Row],[Rank 1Y]]+Table2[[#This Row],[Rank 6M]]+Table2[[#This Row],[Rank Sharpe]])/3</f>
        <v>216.33333333333334</v>
      </c>
    </row>
    <row r="159" spans="1:48" x14ac:dyDescent="0.3">
      <c r="A159" t="s">
        <v>906</v>
      </c>
      <c r="B159" t="s">
        <v>907</v>
      </c>
      <c r="C159" t="s">
        <v>3120</v>
      </c>
      <c r="D159" t="s">
        <v>21</v>
      </c>
      <c r="E159">
        <v>16197.0011294</v>
      </c>
      <c r="F159">
        <v>2873.5</v>
      </c>
      <c r="G159">
        <v>204.372719641576</v>
      </c>
      <c r="H159">
        <f>(Table2[[#This Row],[1Y Return vs Nifty]]-AVERAGE(Table2[1Y Return vs Nifty]))/_xlfn.STDEV.P(Table2[1Y Return vs Nifty])</f>
        <v>3.7919185615106477</v>
      </c>
      <c r="I159">
        <v>7.1801197213716899</v>
      </c>
      <c r="J159">
        <f>(Table2[[#This Row],[1M Return vs Nifty]]-AVERAGE(Table2[1M Return vs Nifty]))/_xlfn.STDEV.P(Table2[1M Return vs Nifty])</f>
        <v>0.98876153081146989</v>
      </c>
      <c r="K159">
        <v>27.912146929492899</v>
      </c>
      <c r="L159">
        <f>(Table2[[#This Row],[6M Return vs Nifty]]-AVERAGE(Table2[6M Return vs Nifty]))/_xlfn.STDEV.P(Table2[6M Return vs Nifty])</f>
        <v>0.81448846066290181</v>
      </c>
      <c r="M159">
        <v>0.72438129591824496</v>
      </c>
      <c r="N159">
        <f>(Table2[[#This Row],[1W Return vs Nifty]]-AVERAGE(Table2[1W Return vs Nifty]))/_xlfn.STDEV.P(Table2[1W Return vs Nifty])</f>
        <v>0.80945947484425129</v>
      </c>
      <c r="O159">
        <v>2738.33</v>
      </c>
      <c r="P159">
        <v>2654.2139655144501</v>
      </c>
      <c r="Q159">
        <v>2196.48091715082</v>
      </c>
      <c r="R159">
        <v>65.961442254914004</v>
      </c>
      <c r="S159" s="1">
        <f>(Table2[[#This Row],[Close Price]]-Table2[[#This Row],[20D EMA]])/Table2[[#This Row],[20D EMA]]</f>
        <v>4.9362202510289145E-2</v>
      </c>
      <c r="T159" s="1">
        <f>(Table2[[#This Row],[Close Price]]-Table2[[#This Row],[50D EMA]])/Table2[[#This Row],[50D EMA]]</f>
        <v>8.2618069731634089E-2</v>
      </c>
      <c r="U159" s="1">
        <f>(Table2[[#This Row],[Close Price]]-Table2[[#This Row],[200D EMA]])/Table2[[#This Row],[200D EMA]]</f>
        <v>0.30822898462845733</v>
      </c>
      <c r="V159">
        <v>1.1451447383615001</v>
      </c>
      <c r="W159">
        <v>2783.65</v>
      </c>
      <c r="X159">
        <v>2920</v>
      </c>
      <c r="Y159">
        <v>2783.65</v>
      </c>
      <c r="Z159">
        <v>2920</v>
      </c>
      <c r="AA159">
        <v>2606</v>
      </c>
      <c r="AB159">
        <v>2980</v>
      </c>
      <c r="AC159" s="1">
        <f>(Table2[[#This Row],[Close Price]]/Table2[[#This Row],[Day Low]])-1</f>
        <v>3.2277764805201725E-2</v>
      </c>
      <c r="AD159" s="1">
        <f>(Table2[[#This Row],[Day High]]/Table2[[#This Row],[Close Price]])-1</f>
        <v>1.6182356011832155E-2</v>
      </c>
      <c r="AE159" s="1">
        <f>(Table2[[#This Row],[Close Price]]/Table2[[#This Row],[Current Week Low]])-1</f>
        <v>3.2277764805201725E-2</v>
      </c>
      <c r="AF159" s="1">
        <f>(Table2[[#This Row],[Current Week High]]/Table2[[#This Row],[Close Price]])-1</f>
        <v>1.6182356011832155E-2</v>
      </c>
      <c r="AG159" s="1">
        <f>(Table2[[#This Row],[Close Price]]/Table2[[#This Row],[Current Month Low]])-1</f>
        <v>0.10264773599386023</v>
      </c>
      <c r="AH159" s="1">
        <f>(Table2[[#This Row],[Current Month High]]/Table2[[#This Row],[Close Price]])-1</f>
        <v>3.7062815381938341E-2</v>
      </c>
      <c r="AI159">
        <v>3.7062815381938301</v>
      </c>
      <c r="AJ159">
        <v>233.73983739837399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0.14000000000000001</v>
      </c>
      <c r="AM159" t="s">
        <v>3167</v>
      </c>
      <c r="AN159">
        <v>8.24</v>
      </c>
      <c r="AO159" t="s">
        <v>3167</v>
      </c>
      <c r="AQ159">
        <f>(Table2[[#This Row],[Sharpe Ratio]]-AVERAGE(Table2[Sharpe Ratio]))/_xlfn.STDEV.P(Table2[Sharpe Ratio])</f>
        <v>-0.63775757197390104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5.7668704558553694</v>
      </c>
      <c r="AS159">
        <f>_xlfn.RANK.AVG(Table2[[#This Row],[1Y Return vs Nifty Z-Score]],Table2[1Y Return vs Nifty Z-Score])</f>
        <v>4</v>
      </c>
      <c r="AT159">
        <f>_xlfn.RANK.AVG(Table2[[#This Row],[6M Return vs Nifty Z-Score]],Table2[6M Return vs Nifty Z-Score])</f>
        <v>117</v>
      </c>
      <c r="AU159">
        <f>_xlfn.RANK.AVG(Table2[[#This Row],[Sharpe Ratio Z-Score]],Table2[Sharpe Ratio Z-Score])</f>
        <v>529</v>
      </c>
      <c r="AV159">
        <f>(Table2[[#This Row],[Rank 1Y]]+Table2[[#This Row],[Rank 6M]]+Table2[[#This Row],[Rank Sharpe]])/3</f>
        <v>216.66666666666666</v>
      </c>
    </row>
    <row r="160" spans="1:48" x14ac:dyDescent="0.3">
      <c r="A160" t="s">
        <v>1572</v>
      </c>
      <c r="B160" t="s">
        <v>1573</v>
      </c>
      <c r="C160" t="s">
        <v>3133</v>
      </c>
      <c r="D160" t="s">
        <v>108</v>
      </c>
      <c r="E160">
        <v>6115.1165887999996</v>
      </c>
      <c r="F160">
        <v>1292.8</v>
      </c>
      <c r="G160">
        <v>38.881688886907398</v>
      </c>
      <c r="H160">
        <f>(Table2[[#This Row],[1Y Return vs Nifty]]-AVERAGE(Table2[1Y Return vs Nifty]))/_xlfn.STDEV.P(Table2[1Y Return vs Nifty])</f>
        <v>0.51326140192779057</v>
      </c>
      <c r="I160">
        <v>30.820266110394599</v>
      </c>
      <c r="J160">
        <f>(Table2[[#This Row],[1M Return vs Nifty]]-AVERAGE(Table2[1M Return vs Nifty]))/_xlfn.STDEV.P(Table2[1M Return vs Nifty])</f>
        <v>3.3289358613613422</v>
      </c>
      <c r="K160">
        <v>42.526777911267601</v>
      </c>
      <c r="L160">
        <f>(Table2[[#This Row],[6M Return vs Nifty]]-AVERAGE(Table2[6M Return vs Nifty]))/_xlfn.STDEV.P(Table2[6M Return vs Nifty])</f>
        <v>1.2964314588660657</v>
      </c>
      <c r="M160">
        <v>4.5296621932378303</v>
      </c>
      <c r="N160">
        <f>(Table2[[#This Row],[1W Return vs Nifty]]-AVERAGE(Table2[1W Return vs Nifty]))/_xlfn.STDEV.P(Table2[1W Return vs Nifty])</f>
        <v>1.5995886366182996</v>
      </c>
      <c r="O160">
        <v>1175.3499999999999</v>
      </c>
      <c r="P160">
        <v>1073.04732637147</v>
      </c>
      <c r="Q160">
        <v>892.49975564345698</v>
      </c>
      <c r="R160">
        <v>73.567338346552404</v>
      </c>
      <c r="S160" s="1">
        <f>(Table2[[#This Row],[Close Price]]-Table2[[#This Row],[20D EMA]])/Table2[[#This Row],[20D EMA]]</f>
        <v>9.9927681116263281E-2</v>
      </c>
      <c r="T160" s="1">
        <f>(Table2[[#This Row],[Close Price]]-Table2[[#This Row],[50D EMA]])/Table2[[#This Row],[50D EMA]]</f>
        <v>0.20479308622074271</v>
      </c>
      <c r="U160" s="1">
        <f>(Table2[[#This Row],[Close Price]]-Table2[[#This Row],[200D EMA]])/Table2[[#This Row],[200D EMA]]</f>
        <v>0.44851580274993169</v>
      </c>
      <c r="V160">
        <v>0.90584970227889605</v>
      </c>
      <c r="W160">
        <v>1267.9000000000001</v>
      </c>
      <c r="X160">
        <v>1303</v>
      </c>
      <c r="Y160">
        <v>1267.9000000000001</v>
      </c>
      <c r="Z160">
        <v>1303</v>
      </c>
      <c r="AA160">
        <v>1060</v>
      </c>
      <c r="AB160">
        <v>1335</v>
      </c>
      <c r="AC160" s="1">
        <f>(Table2[[#This Row],[Close Price]]/Table2[[#This Row],[Day Low]])-1</f>
        <v>1.9638772773878044E-2</v>
      </c>
      <c r="AD160" s="1">
        <f>(Table2[[#This Row],[Day High]]/Table2[[#This Row],[Close Price]])-1</f>
        <v>7.8898514851486468E-3</v>
      </c>
      <c r="AE160" s="1">
        <f>(Table2[[#This Row],[Close Price]]/Table2[[#This Row],[Current Week Low]])-1</f>
        <v>1.9638772773878044E-2</v>
      </c>
      <c r="AF160" s="1">
        <f>(Table2[[#This Row],[Current Week High]]/Table2[[#This Row],[Close Price]])-1</f>
        <v>7.8898514851486468E-3</v>
      </c>
      <c r="AG160" s="1">
        <f>(Table2[[#This Row],[Close Price]]/Table2[[#This Row],[Current Month Low]])-1</f>
        <v>0.219622641509434</v>
      </c>
      <c r="AH160" s="1">
        <f>(Table2[[#This Row],[Current Month High]]/Table2[[#This Row],[Close Price]])-1</f>
        <v>3.2642326732673199E-2</v>
      </c>
      <c r="AI160">
        <v>3.2642326732673199</v>
      </c>
      <c r="AJ160">
        <v>107.212694342042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0.4</v>
      </c>
      <c r="AM160" t="s">
        <v>3167</v>
      </c>
      <c r="AN160">
        <v>14.97</v>
      </c>
      <c r="AO160" t="s">
        <v>3167</v>
      </c>
      <c r="AP160">
        <v>3.2803927981266003E-2</v>
      </c>
      <c r="AQ160">
        <f>(Table2[[#This Row],[Sharpe Ratio]]-AVERAGE(Table2[Sharpe Ratio]))/_xlfn.STDEV.P(Table2[Sharpe Ratio])</f>
        <v>-0.25904872734844459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6.4791686314250541</v>
      </c>
      <c r="AS160">
        <f>_xlfn.RANK.AVG(Table2[[#This Row],[1Y Return vs Nifty Z-Score]],Table2[1Y Return vs Nifty Z-Score])</f>
        <v>165</v>
      </c>
      <c r="AT160">
        <f>_xlfn.RANK.AVG(Table2[[#This Row],[6M Return vs Nifty Z-Score]],Table2[6M Return vs Nifty Z-Score])</f>
        <v>68</v>
      </c>
      <c r="AU160">
        <f>_xlfn.RANK.AVG(Table2[[#This Row],[Sharpe Ratio Z-Score]],Table2[Sharpe Ratio Z-Score])</f>
        <v>418</v>
      </c>
      <c r="AV160">
        <f>(Table2[[#This Row],[Rank 1Y]]+Table2[[#This Row],[Rank 6M]]+Table2[[#This Row],[Rank Sharpe]])/3</f>
        <v>217</v>
      </c>
    </row>
    <row r="161" spans="1:48" hidden="1" x14ac:dyDescent="0.3">
      <c r="A161" t="s">
        <v>1009</v>
      </c>
      <c r="B161" t="s">
        <v>1010</v>
      </c>
      <c r="C161" t="s">
        <v>3125</v>
      </c>
      <c r="D161" t="s">
        <v>51</v>
      </c>
      <c r="E161">
        <v>13937.413013579901</v>
      </c>
      <c r="F161">
        <v>575.04999999999995</v>
      </c>
      <c r="G161">
        <v>29.78417255215</v>
      </c>
      <c r="H161">
        <f>(Table2[[#This Row],[1Y Return vs Nifty]]-AVERAGE(Table2[1Y Return vs Nifty]))/_xlfn.STDEV.P(Table2[1Y Return vs Nifty])</f>
        <v>0.33302421971099622</v>
      </c>
      <c r="I161">
        <v>-0.25033388087091801</v>
      </c>
      <c r="J161">
        <f>(Table2[[#This Row],[1M Return vs Nifty]]-AVERAGE(Table2[1M Return vs Nifty]))/_xlfn.STDEV.P(Table2[1M Return vs Nifty])</f>
        <v>0.25320953810535868</v>
      </c>
      <c r="K161">
        <v>25.585999684493601</v>
      </c>
      <c r="L161">
        <f>(Table2[[#This Row],[6M Return vs Nifty]]-AVERAGE(Table2[6M Return vs Nifty]))/_xlfn.STDEV.P(Table2[6M Return vs Nifty])</f>
        <v>0.73777968991699439</v>
      </c>
      <c r="M161">
        <v>1.1385995189279501</v>
      </c>
      <c r="N161">
        <f>(Table2[[#This Row],[1W Return vs Nifty]]-AVERAGE(Table2[1W Return vs Nifty]))/_xlfn.STDEV.P(Table2[1W Return vs Nifty])</f>
        <v>0.89546781592854086</v>
      </c>
      <c r="O161">
        <v>559.54</v>
      </c>
      <c r="P161">
        <v>570.89305821052699</v>
      </c>
      <c r="Q161">
        <v>521.59994005185104</v>
      </c>
      <c r="R161">
        <v>60.713378832543498</v>
      </c>
      <c r="S161" s="1">
        <f>(Table2[[#This Row],[Close Price]]-Table2[[#This Row],[20D EMA]])/Table2[[#This Row],[20D EMA]]</f>
        <v>2.7719197912571027E-2</v>
      </c>
      <c r="T161" s="1">
        <f>(Table2[[#This Row],[Close Price]]-Table2[[#This Row],[50D EMA]])/Table2[[#This Row],[50D EMA]]</f>
        <v>7.2814719494102174E-3</v>
      </c>
      <c r="U161" s="1">
        <f>(Table2[[#This Row],[Close Price]]-Table2[[#This Row],[200D EMA]])/Table2[[#This Row],[200D EMA]]</f>
        <v>0.10247328621785419</v>
      </c>
      <c r="V161">
        <v>0.45645668505670201</v>
      </c>
      <c r="W161">
        <v>560</v>
      </c>
      <c r="X161">
        <v>578</v>
      </c>
      <c r="Y161">
        <v>560</v>
      </c>
      <c r="Z161">
        <v>578</v>
      </c>
      <c r="AA161">
        <v>522.65</v>
      </c>
      <c r="AB161">
        <v>592.1</v>
      </c>
      <c r="AC161" s="1">
        <f>(Table2[[#This Row],[Close Price]]/Table2[[#This Row],[Day Low]])-1</f>
        <v>2.6874999999999982E-2</v>
      </c>
      <c r="AD161" s="1">
        <f>(Table2[[#This Row],[Day High]]/Table2[[#This Row],[Close Price]])-1</f>
        <v>5.1299886966351682E-3</v>
      </c>
      <c r="AE161" s="1">
        <f>(Table2[[#This Row],[Close Price]]/Table2[[#This Row],[Current Week Low]])-1</f>
        <v>2.6874999999999982E-2</v>
      </c>
      <c r="AF161" s="1">
        <f>(Table2[[#This Row],[Current Week High]]/Table2[[#This Row],[Close Price]])-1</f>
        <v>5.1299886966351682E-3</v>
      </c>
      <c r="AG161" s="1">
        <f>(Table2[[#This Row],[Close Price]]/Table2[[#This Row],[Current Month Low]])-1</f>
        <v>0.10025829905290351</v>
      </c>
      <c r="AH161" s="1">
        <f>(Table2[[#This Row],[Current Month High]]/Table2[[#This Row],[Close Price]])-1</f>
        <v>2.964959568733172E-2</v>
      </c>
      <c r="AI161">
        <v>25.380401704199599</v>
      </c>
      <c r="AJ161">
        <v>57.353947188397797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-0.15</v>
      </c>
      <c r="AM161" t="s">
        <v>3166</v>
      </c>
      <c r="AN161">
        <v>4.4800000000000004</v>
      </c>
      <c r="AO161" t="s">
        <v>3167</v>
      </c>
      <c r="AP161">
        <v>6.8515985042836E-2</v>
      </c>
      <c r="AQ161">
        <f>(Table2[[#This Row],[Sharpe Ratio]]-AVERAGE(Table2[Sharpe Ratio]))/_xlfn.STDEV.P(Table2[Sharpe Ratio])</f>
        <v>0.15323335901356777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213</v>
      </c>
      <c r="AT161">
        <f>_xlfn.RANK.AVG(Table2[[#This Row],[6M Return vs Nifty Z-Score]],Table2[6M Return vs Nifty Z-Score])</f>
        <v>130</v>
      </c>
      <c r="AU161">
        <f>_xlfn.RANK.AVG(Table2[[#This Row],[Sharpe Ratio Z-Score]],Table2[Sharpe Ratio Z-Score])</f>
        <v>310</v>
      </c>
      <c r="AV161">
        <f>(Table2[[#This Row],[Rank 1Y]]+Table2[[#This Row],[Rank 6M]]+Table2[[#This Row],[Rank Sharpe]])/3</f>
        <v>217.66666666666666</v>
      </c>
    </row>
    <row r="162" spans="1:48" x14ac:dyDescent="0.3">
      <c r="A162" t="s">
        <v>652</v>
      </c>
      <c r="B162" t="s">
        <v>653</v>
      </c>
      <c r="C162" t="s">
        <v>3130</v>
      </c>
      <c r="D162" t="s">
        <v>654</v>
      </c>
      <c r="E162">
        <v>27768.360021600001</v>
      </c>
      <c r="F162">
        <v>1221</v>
      </c>
      <c r="G162">
        <v>158.841234428478</v>
      </c>
      <c r="H162">
        <f>(Table2[[#This Row],[1Y Return vs Nifty]]-AVERAGE(Table2[1Y Return vs Nifty]))/_xlfn.STDEV.P(Table2[1Y Return vs Nifty])</f>
        <v>2.889862847073366</v>
      </c>
      <c r="I162">
        <v>20.536927834303</v>
      </c>
      <c r="J162">
        <f>(Table2[[#This Row],[1M Return vs Nifty]]-AVERAGE(Table2[1M Return vs Nifty]))/_xlfn.STDEV.P(Table2[1M Return vs Nifty])</f>
        <v>2.3109724414205579</v>
      </c>
      <c r="K162">
        <v>29.3108881399477</v>
      </c>
      <c r="L162">
        <f>(Table2[[#This Row],[6M Return vs Nifty]]-AVERAGE(Table2[6M Return vs Nifty]))/_xlfn.STDEV.P(Table2[6M Return vs Nifty])</f>
        <v>0.86061439661828576</v>
      </c>
      <c r="M162">
        <v>8.9999130186249694</v>
      </c>
      <c r="N162">
        <f>(Table2[[#This Row],[1W Return vs Nifty]]-AVERAGE(Table2[1W Return vs Nifty]))/_xlfn.STDEV.P(Table2[1W Return vs Nifty])</f>
        <v>2.5277922654413016</v>
      </c>
      <c r="O162">
        <v>1129.67</v>
      </c>
      <c r="P162">
        <v>1122.1246449954299</v>
      </c>
      <c r="Q162">
        <v>969.02675604813896</v>
      </c>
      <c r="R162">
        <v>69.916982873837</v>
      </c>
      <c r="S162" s="1">
        <f>(Table2[[#This Row],[Close Price]]-Table2[[#This Row],[20D EMA]])/Table2[[#This Row],[20D EMA]]</f>
        <v>8.0846618924110505E-2</v>
      </c>
      <c r="T162" s="1">
        <f>(Table2[[#This Row],[Close Price]]-Table2[[#This Row],[50D EMA]])/Table2[[#This Row],[50D EMA]]</f>
        <v>8.8114413532885918E-2</v>
      </c>
      <c r="U162" s="1">
        <f>(Table2[[#This Row],[Close Price]]-Table2[[#This Row],[200D EMA]])/Table2[[#This Row],[200D EMA]]</f>
        <v>0.26002712760940894</v>
      </c>
      <c r="V162">
        <v>1.80802615306182</v>
      </c>
      <c r="W162">
        <v>1205.05</v>
      </c>
      <c r="X162">
        <v>1275</v>
      </c>
      <c r="Y162">
        <v>1205.05</v>
      </c>
      <c r="Z162">
        <v>1275</v>
      </c>
      <c r="AA162">
        <v>1033.0999999999999</v>
      </c>
      <c r="AB162">
        <v>1275</v>
      </c>
      <c r="AC162" s="1">
        <f>(Table2[[#This Row],[Close Price]]/Table2[[#This Row],[Day Low]])-1</f>
        <v>1.3235965312642595E-2</v>
      </c>
      <c r="AD162" s="1">
        <f>(Table2[[#This Row],[Day High]]/Table2[[#This Row],[Close Price]])-1</f>
        <v>4.4226044226044259E-2</v>
      </c>
      <c r="AE162" s="1">
        <f>(Table2[[#This Row],[Close Price]]/Table2[[#This Row],[Current Week Low]])-1</f>
        <v>1.3235965312642595E-2</v>
      </c>
      <c r="AF162" s="1">
        <f>(Table2[[#This Row],[Current Week High]]/Table2[[#This Row],[Close Price]])-1</f>
        <v>4.4226044226044259E-2</v>
      </c>
      <c r="AG162" s="1">
        <f>(Table2[[#This Row],[Close Price]]/Table2[[#This Row],[Current Month Low]])-1</f>
        <v>0.18187977930500443</v>
      </c>
      <c r="AH162" s="1">
        <f>(Table2[[#This Row],[Current Month High]]/Table2[[#This Row],[Close Price]])-1</f>
        <v>4.4226044226044259E-2</v>
      </c>
      <c r="AI162">
        <v>18.751023751023698</v>
      </c>
      <c r="AJ162">
        <v>231.79347826086899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0.14000000000000001</v>
      </c>
      <c r="AM162" t="s">
        <v>3167</v>
      </c>
      <c r="AN162">
        <v>14.01</v>
      </c>
      <c r="AO162" t="s">
        <v>3167</v>
      </c>
      <c r="AQ162">
        <f>(Table2[[#This Row],[Sharpe Ratio]]-AVERAGE(Table2[Sharpe Ratio]))/_xlfn.STDEV.P(Table2[Sharpe Ratio])</f>
        <v>-0.63775757197390104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7.951484378579611</v>
      </c>
      <c r="AS162">
        <f>_xlfn.RANK.AVG(Table2[[#This Row],[1Y Return vs Nifty Z-Score]],Table2[1Y Return vs Nifty Z-Score])</f>
        <v>16</v>
      </c>
      <c r="AT162">
        <f>_xlfn.RANK.AVG(Table2[[#This Row],[6M Return vs Nifty Z-Score]],Table2[6M Return vs Nifty Z-Score])</f>
        <v>110</v>
      </c>
      <c r="AU162">
        <f>_xlfn.RANK.AVG(Table2[[#This Row],[Sharpe Ratio Z-Score]],Table2[Sharpe Ratio Z-Score])</f>
        <v>529</v>
      </c>
      <c r="AV162">
        <f>(Table2[[#This Row],[Rank 1Y]]+Table2[[#This Row],[Rank 6M]]+Table2[[#This Row],[Rank Sharpe]])/3</f>
        <v>218.33333333333334</v>
      </c>
    </row>
    <row r="163" spans="1:48" hidden="1" x14ac:dyDescent="0.3">
      <c r="A163" t="s">
        <v>685</v>
      </c>
      <c r="B163" t="s">
        <v>686</v>
      </c>
      <c r="C163" t="s">
        <v>3124</v>
      </c>
      <c r="D163" t="s">
        <v>46</v>
      </c>
      <c r="E163">
        <v>25585.200000000001</v>
      </c>
      <c r="F163">
        <v>94.76</v>
      </c>
      <c r="G163">
        <v>86.663829058223797</v>
      </c>
      <c r="H163">
        <f>(Table2[[#This Row],[1Y Return vs Nifty]]-AVERAGE(Table2[1Y Return vs Nifty]))/_xlfn.STDEV.P(Table2[1Y Return vs Nifty])</f>
        <v>1.4599063968769119</v>
      </c>
      <c r="I163">
        <v>-3.53113187424049</v>
      </c>
      <c r="J163">
        <f>(Table2[[#This Row],[1M Return vs Nifty]]-AVERAGE(Table2[1M Return vs Nifty]))/_xlfn.STDEV.P(Table2[1M Return vs Nifty])</f>
        <v>-7.1561684604499257E-2</v>
      </c>
      <c r="K163">
        <v>-7.5156114329106796</v>
      </c>
      <c r="L163">
        <f>(Table2[[#This Row],[6M Return vs Nifty]]-AVERAGE(Table2[6M Return vs Nifty]))/_xlfn.STDEV.P(Table2[6M Return vs Nifty])</f>
        <v>-0.3538037874333016</v>
      </c>
      <c r="M163">
        <v>-5.1141560972263704</v>
      </c>
      <c r="N163">
        <f>(Table2[[#This Row],[1W Return vs Nifty]]-AVERAGE(Table2[1W Return vs Nifty]))/_xlfn.STDEV.P(Table2[1W Return vs Nifty])</f>
        <v>-0.40285540568961403</v>
      </c>
      <c r="O163">
        <v>95.03</v>
      </c>
      <c r="P163">
        <v>102.325188364122</v>
      </c>
      <c r="Q163">
        <v>97.336709450045007</v>
      </c>
      <c r="R163">
        <v>55.494572981129501</v>
      </c>
      <c r="S163" s="1">
        <f>(Table2[[#This Row],[Close Price]]-Table2[[#This Row],[20D EMA]])/Table2[[#This Row],[20D EMA]]</f>
        <v>-2.8412080395664109E-3</v>
      </c>
      <c r="T163" s="1">
        <f>(Table2[[#This Row],[Close Price]]-Table2[[#This Row],[50D EMA]])/Table2[[#This Row],[50D EMA]]</f>
        <v>-7.3932806624322375E-2</v>
      </c>
      <c r="U163" s="1">
        <f>(Table2[[#This Row],[Close Price]]-Table2[[#This Row],[200D EMA]])/Table2[[#This Row],[200D EMA]]</f>
        <v>-2.647212407942983E-2</v>
      </c>
      <c r="V163">
        <v>0.30804873800978999</v>
      </c>
      <c r="W163">
        <v>92.76</v>
      </c>
      <c r="X163">
        <v>96.3</v>
      </c>
      <c r="Y163">
        <v>92.76</v>
      </c>
      <c r="Z163">
        <v>96.3</v>
      </c>
      <c r="AA163">
        <v>86.77</v>
      </c>
      <c r="AB163">
        <v>101.89</v>
      </c>
      <c r="AC163" s="1">
        <f>(Table2[[#This Row],[Close Price]]/Table2[[#This Row],[Day Low]])-1</f>
        <v>2.1561017680034489E-2</v>
      </c>
      <c r="AD163" s="1">
        <f>(Table2[[#This Row],[Day High]]/Table2[[#This Row],[Close Price]])-1</f>
        <v>1.625158294639073E-2</v>
      </c>
      <c r="AE163" s="1">
        <f>(Table2[[#This Row],[Close Price]]/Table2[[#This Row],[Current Week Low]])-1</f>
        <v>2.1561017680034489E-2</v>
      </c>
      <c r="AF163" s="1">
        <f>(Table2[[#This Row],[Current Week High]]/Table2[[#This Row],[Close Price]])-1</f>
        <v>1.625158294639073E-2</v>
      </c>
      <c r="AG163" s="1">
        <f>(Table2[[#This Row],[Close Price]]/Table2[[#This Row],[Current Month Low]])-1</f>
        <v>9.2082516998962971E-2</v>
      </c>
      <c r="AH163" s="1">
        <f>(Table2[[#This Row],[Current Month High]]/Table2[[#This Row],[Close Price]])-1</f>
        <v>7.5242718446601797E-2</v>
      </c>
      <c r="AI163">
        <v>47.565780216687699</v>
      </c>
      <c r="AJ163">
        <v>122.789968652037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-0.21</v>
      </c>
      <c r="AM163" t="s">
        <v>3166</v>
      </c>
      <c r="AN163">
        <v>-2.17</v>
      </c>
      <c r="AO163" t="s">
        <v>3166</v>
      </c>
      <c r="AP163">
        <v>0.12027540972690901</v>
      </c>
      <c r="AQ163">
        <f>(Table2[[#This Row],[Sharpe Ratio]]-AVERAGE(Table2[Sharpe Ratio]))/_xlfn.STDEV.P(Table2[Sharpe Ratio])</f>
        <v>0.75077618778023192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59</v>
      </c>
      <c r="AT163">
        <f>_xlfn.RANK.AVG(Table2[[#This Row],[6M Return vs Nifty Z-Score]],Table2[6M Return vs Nifty Z-Score])</f>
        <v>438</v>
      </c>
      <c r="AU163">
        <f>_xlfn.RANK.AVG(Table2[[#This Row],[Sharpe Ratio Z-Score]],Table2[Sharpe Ratio Z-Score])</f>
        <v>158</v>
      </c>
      <c r="AV163">
        <f>(Table2[[#This Row],[Rank 1Y]]+Table2[[#This Row],[Rank 6M]]+Table2[[#This Row],[Rank Sharpe]])/3</f>
        <v>218.33333333333334</v>
      </c>
    </row>
    <row r="164" spans="1:48" x14ac:dyDescent="0.3">
      <c r="A164" t="s">
        <v>816</v>
      </c>
      <c r="B164" t="s">
        <v>817</v>
      </c>
      <c r="C164" t="s">
        <v>3121</v>
      </c>
      <c r="D164" t="s">
        <v>398</v>
      </c>
      <c r="E164">
        <v>18953.890967964999</v>
      </c>
      <c r="F164">
        <v>1103.6500000000001</v>
      </c>
      <c r="G164">
        <v>87.813430814751996</v>
      </c>
      <c r="H164">
        <f>(Table2[[#This Row],[1Y Return vs Nifty]]-AVERAGE(Table2[1Y Return vs Nifty]))/_xlfn.STDEV.P(Table2[1Y Return vs Nifty])</f>
        <v>1.4826819516155718</v>
      </c>
      <c r="I164">
        <v>7.8393459497249696</v>
      </c>
      <c r="J164">
        <f>(Table2[[#This Row],[1M Return vs Nifty]]-AVERAGE(Table2[1M Return vs Nifty]))/_xlfn.STDEV.P(Table2[1M Return vs Nifty])</f>
        <v>1.0540193457264357</v>
      </c>
      <c r="K164">
        <v>41.2330477849126</v>
      </c>
      <c r="L164">
        <f>(Table2[[#This Row],[6M Return vs Nifty]]-AVERAGE(Table2[6M Return vs Nifty]))/_xlfn.STDEV.P(Table2[6M Return vs Nifty])</f>
        <v>1.2537684469337882</v>
      </c>
      <c r="M164">
        <v>5.4001057115598297</v>
      </c>
      <c r="N164">
        <f>(Table2[[#This Row],[1W Return vs Nifty]]-AVERAGE(Table2[1W Return vs Nifty]))/_xlfn.STDEV.P(Table2[1W Return vs Nifty])</f>
        <v>1.7803276743034995</v>
      </c>
      <c r="O164">
        <v>1022.17</v>
      </c>
      <c r="P164">
        <v>1009.05710313552</v>
      </c>
      <c r="Q164">
        <v>841.00352184979204</v>
      </c>
      <c r="R164">
        <v>73.709791320169799</v>
      </c>
      <c r="S164" s="1">
        <f>(Table2[[#This Row],[Close Price]]-Table2[[#This Row],[20D EMA]])/Table2[[#This Row],[20D EMA]]</f>
        <v>7.9712767934883758E-2</v>
      </c>
      <c r="T164" s="1">
        <f>(Table2[[#This Row],[Close Price]]-Table2[[#This Row],[50D EMA]])/Table2[[#This Row],[50D EMA]]</f>
        <v>9.37438491543683E-2</v>
      </c>
      <c r="U164" s="1">
        <f>(Table2[[#This Row],[Close Price]]-Table2[[#This Row],[200D EMA]])/Table2[[#This Row],[200D EMA]]</f>
        <v>0.31230128213079966</v>
      </c>
      <c r="V164">
        <v>0.55928704649717198</v>
      </c>
      <c r="W164">
        <v>1077.3499999999999</v>
      </c>
      <c r="X164">
        <v>1113.75</v>
      </c>
      <c r="Y164">
        <v>1077.3499999999999</v>
      </c>
      <c r="Z164">
        <v>1113.75</v>
      </c>
      <c r="AA164">
        <v>956.6</v>
      </c>
      <c r="AB164">
        <v>1113.75</v>
      </c>
      <c r="AC164" s="1">
        <f>(Table2[[#This Row],[Close Price]]/Table2[[#This Row],[Day Low]])-1</f>
        <v>2.441175105583171E-2</v>
      </c>
      <c r="AD164" s="1">
        <f>(Table2[[#This Row],[Day High]]/Table2[[#This Row],[Close Price]])-1</f>
        <v>9.1514520001811928E-3</v>
      </c>
      <c r="AE164" s="1">
        <f>(Table2[[#This Row],[Close Price]]/Table2[[#This Row],[Current Week Low]])-1</f>
        <v>2.441175105583171E-2</v>
      </c>
      <c r="AF164" s="1">
        <f>(Table2[[#This Row],[Current Week High]]/Table2[[#This Row],[Close Price]])-1</f>
        <v>9.1514520001811928E-3</v>
      </c>
      <c r="AG164" s="1">
        <f>(Table2[[#This Row],[Close Price]]/Table2[[#This Row],[Current Month Low]])-1</f>
        <v>0.15372151369433418</v>
      </c>
      <c r="AH164" s="1">
        <f>(Table2[[#This Row],[Current Month High]]/Table2[[#This Row],[Close Price]])-1</f>
        <v>9.1514520001811928E-3</v>
      </c>
      <c r="AI164">
        <v>7.7334299823313497</v>
      </c>
      <c r="AJ164">
        <v>141.895890410958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0.09</v>
      </c>
      <c r="AM164" t="s">
        <v>3167</v>
      </c>
      <c r="AN164">
        <v>7.63</v>
      </c>
      <c r="AO164" t="s">
        <v>3167</v>
      </c>
      <c r="AQ164">
        <f>(Table2[[#This Row],[Sharpe Ratio]]-AVERAGE(Table2[Sharpe Ratio]))/_xlfn.STDEV.P(Table2[Sharpe Ratio])</f>
        <v>-0.63775757197390104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4.9330398466053946</v>
      </c>
      <c r="AS164">
        <f>_xlfn.RANK.AVG(Table2[[#This Row],[1Y Return vs Nifty Z-Score]],Table2[1Y Return vs Nifty Z-Score])</f>
        <v>57</v>
      </c>
      <c r="AT164">
        <f>_xlfn.RANK.AVG(Table2[[#This Row],[6M Return vs Nifty Z-Score]],Table2[6M Return vs Nifty Z-Score])</f>
        <v>70</v>
      </c>
      <c r="AU164">
        <f>_xlfn.RANK.AVG(Table2[[#This Row],[Sharpe Ratio Z-Score]],Table2[Sharpe Ratio Z-Score])</f>
        <v>529</v>
      </c>
      <c r="AV164">
        <f>(Table2[[#This Row],[Rank 1Y]]+Table2[[#This Row],[Rank 6M]]+Table2[[#This Row],[Rank Sharpe]])/3</f>
        <v>218.66666666666666</v>
      </c>
    </row>
    <row r="165" spans="1:48" hidden="1" x14ac:dyDescent="0.3">
      <c r="A165" t="s">
        <v>1094</v>
      </c>
      <c r="B165" t="s">
        <v>1095</v>
      </c>
      <c r="C165" t="s">
        <v>3126</v>
      </c>
      <c r="D165" t="s">
        <v>215</v>
      </c>
      <c r="E165">
        <v>11460.53317481</v>
      </c>
      <c r="F165">
        <v>487.1</v>
      </c>
      <c r="G165">
        <v>22.5184149139819</v>
      </c>
      <c r="H165">
        <f>(Table2[[#This Row],[1Y Return vs Nifty]]-AVERAGE(Table2[1Y Return vs Nifty]))/_xlfn.STDEV.P(Table2[1Y Return vs Nifty])</f>
        <v>0.18907727472224709</v>
      </c>
      <c r="I165">
        <v>-2.5273147669989</v>
      </c>
      <c r="J165">
        <f>(Table2[[#This Row],[1M Return vs Nifty]]-AVERAGE(Table2[1M Return vs Nifty]))/_xlfn.STDEV.P(Table2[1M Return vs Nifty])</f>
        <v>2.7807709657136286E-2</v>
      </c>
      <c r="K165">
        <v>8.2458478780164199</v>
      </c>
      <c r="L165">
        <f>(Table2[[#This Row],[6M Return vs Nifty]]-AVERAGE(Table2[6M Return vs Nifty]))/_xlfn.STDEV.P(Table2[6M Return vs Nifty])</f>
        <v>0.16595787920324848</v>
      </c>
      <c r="M165">
        <v>-5.2554487440759603</v>
      </c>
      <c r="N165">
        <f>(Table2[[#This Row],[1W Return vs Nifty]]-AVERAGE(Table2[1W Return vs Nifty]))/_xlfn.STDEV.P(Table2[1W Return vs Nifty])</f>
        <v>-0.43219343450602576</v>
      </c>
      <c r="O165">
        <v>501.65</v>
      </c>
      <c r="P165">
        <v>520.05220526060805</v>
      </c>
      <c r="Q165">
        <v>479.275246118116</v>
      </c>
      <c r="R165">
        <v>42.473586329325201</v>
      </c>
      <c r="S165" s="1">
        <f>(Table2[[#This Row],[Close Price]]-Table2[[#This Row],[20D EMA]])/Table2[[#This Row],[20D EMA]]</f>
        <v>-2.900428585667289E-2</v>
      </c>
      <c r="T165" s="1">
        <f>(Table2[[#This Row],[Close Price]]-Table2[[#This Row],[50D EMA]])/Table2[[#This Row],[50D EMA]]</f>
        <v>-6.3363264163248861E-2</v>
      </c>
      <c r="U165" s="1">
        <f>(Table2[[#This Row],[Close Price]]-Table2[[#This Row],[200D EMA]])/Table2[[#This Row],[200D EMA]]</f>
        <v>1.632622161328072E-2</v>
      </c>
      <c r="V165">
        <v>0.40208683273051998</v>
      </c>
      <c r="W165">
        <v>472.1</v>
      </c>
      <c r="X165">
        <v>495.2</v>
      </c>
      <c r="Y165">
        <v>472.1</v>
      </c>
      <c r="Z165">
        <v>495.2</v>
      </c>
      <c r="AA165">
        <v>470.15</v>
      </c>
      <c r="AB165">
        <v>537.79999999999995</v>
      </c>
      <c r="AC165" s="1">
        <f>(Table2[[#This Row],[Close Price]]/Table2[[#This Row],[Day Low]])-1</f>
        <v>3.1772929464096489E-2</v>
      </c>
      <c r="AD165" s="1">
        <f>(Table2[[#This Row],[Day High]]/Table2[[#This Row],[Close Price]])-1</f>
        <v>1.6629028946828051E-2</v>
      </c>
      <c r="AE165" s="1">
        <f>(Table2[[#This Row],[Close Price]]/Table2[[#This Row],[Current Week Low]])-1</f>
        <v>3.1772929464096489E-2</v>
      </c>
      <c r="AF165" s="1">
        <f>(Table2[[#This Row],[Current Week High]]/Table2[[#This Row],[Close Price]])-1</f>
        <v>1.6629028946828051E-2</v>
      </c>
      <c r="AG165" s="1">
        <f>(Table2[[#This Row],[Close Price]]/Table2[[#This Row],[Current Month Low]])-1</f>
        <v>3.605232372647027E-2</v>
      </c>
      <c r="AH165" s="1">
        <f>(Table2[[#This Row],[Current Month High]]/Table2[[#This Row],[Close Price]])-1</f>
        <v>0.10408540340792438</v>
      </c>
      <c r="AI165">
        <v>33.853418189283502</v>
      </c>
      <c r="AJ165">
        <v>45.402985074626798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-7.0000000000000007E-2</v>
      </c>
      <c r="AM165" t="s">
        <v>3166</v>
      </c>
      <c r="AN165">
        <v>-6.38</v>
      </c>
      <c r="AO165" t="s">
        <v>3166</v>
      </c>
      <c r="AP165">
        <v>0.120159527409035</v>
      </c>
      <c r="AQ165">
        <f>(Table2[[#This Row],[Sharpe Ratio]]-AVERAGE(Table2[Sharpe Ratio]))/_xlfn.STDEV.P(Table2[Sharpe Ratio])</f>
        <v>0.74943837059139884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250</v>
      </c>
      <c r="AT165">
        <f>_xlfn.RANK.AVG(Table2[[#This Row],[6M Return vs Nifty Z-Score]],Table2[6M Return vs Nifty Z-Score])</f>
        <v>252</v>
      </c>
      <c r="AU165">
        <f>_xlfn.RANK.AVG(Table2[[#This Row],[Sharpe Ratio Z-Score]],Table2[Sharpe Ratio Z-Score])</f>
        <v>159</v>
      </c>
      <c r="AV165">
        <f>(Table2[[#This Row],[Rank 1Y]]+Table2[[#This Row],[Rank 6M]]+Table2[[#This Row],[Rank Sharpe]])/3</f>
        <v>220.33333333333334</v>
      </c>
    </row>
    <row r="166" spans="1:48" x14ac:dyDescent="0.3">
      <c r="A166" t="s">
        <v>741</v>
      </c>
      <c r="B166" t="s">
        <v>742</v>
      </c>
      <c r="C166" t="s">
        <v>3122</v>
      </c>
      <c r="D166" t="s">
        <v>672</v>
      </c>
      <c r="E166">
        <v>22833.36089516</v>
      </c>
      <c r="F166">
        <v>1279.5999999999999</v>
      </c>
      <c r="G166">
        <v>37.0960659943715</v>
      </c>
      <c r="H166">
        <f>(Table2[[#This Row],[1Y Return vs Nifty]]-AVERAGE(Table2[1Y Return vs Nifty]))/_xlfn.STDEV.P(Table2[1Y Return vs Nifty])</f>
        <v>0.47788519299229387</v>
      </c>
      <c r="I166">
        <v>-1.60651876347551</v>
      </c>
      <c r="J166">
        <f>(Table2[[#This Row],[1M Return vs Nifty]]-AVERAGE(Table2[1M Return vs Nifty]))/_xlfn.STDEV.P(Table2[1M Return vs Nifty])</f>
        <v>0.11895871759331894</v>
      </c>
      <c r="K166">
        <v>4.79618360035085</v>
      </c>
      <c r="L166">
        <f>(Table2[[#This Row],[6M Return vs Nifty]]-AVERAGE(Table2[6M Return vs Nifty]))/_xlfn.STDEV.P(Table2[6M Return vs Nifty])</f>
        <v>5.2199170766081465E-2</v>
      </c>
      <c r="M166">
        <v>-3.0085331264990001</v>
      </c>
      <c r="N166">
        <f>(Table2[[#This Row],[1W Return vs Nifty]]-AVERAGE(Table2[1W Return vs Nifty]))/_xlfn.STDEV.P(Table2[1W Return vs Nifty])</f>
        <v>3.4356500018820811E-2</v>
      </c>
      <c r="O166">
        <v>1288.5999999999999</v>
      </c>
      <c r="P166">
        <v>1271.4429327862199</v>
      </c>
      <c r="Q166">
        <v>1152.0545783100999</v>
      </c>
      <c r="R166">
        <v>52.725103243457902</v>
      </c>
      <c r="S166" s="1">
        <f>(Table2[[#This Row],[Close Price]]-Table2[[#This Row],[20D EMA]])/Table2[[#This Row],[20D EMA]]</f>
        <v>-6.9843240726369712E-3</v>
      </c>
      <c r="T166" s="1">
        <f>(Table2[[#This Row],[Close Price]]-Table2[[#This Row],[50D EMA]])/Table2[[#This Row],[50D EMA]]</f>
        <v>6.4155983752292702E-3</v>
      </c>
      <c r="U166" s="1">
        <f>(Table2[[#This Row],[Close Price]]-Table2[[#This Row],[200D EMA]])/Table2[[#This Row],[200D EMA]]</f>
        <v>0.11071126671532433</v>
      </c>
      <c r="V166">
        <v>1.06109201403716</v>
      </c>
      <c r="W166">
        <v>1292.5</v>
      </c>
      <c r="X166">
        <v>1325</v>
      </c>
      <c r="Y166">
        <v>1292.5</v>
      </c>
      <c r="Z166">
        <v>1325</v>
      </c>
      <c r="AA166">
        <v>1235</v>
      </c>
      <c r="AB166">
        <v>1459.9</v>
      </c>
      <c r="AC166" s="1">
        <f>(Table2[[#This Row],[Close Price]]/Table2[[#This Row],[Day Low]])-1</f>
        <v>-9.980657640232149E-3</v>
      </c>
      <c r="AD166" s="1">
        <f>(Table2[[#This Row],[Day High]]/Table2[[#This Row],[Close Price]])-1</f>
        <v>3.5479837449202911E-2</v>
      </c>
      <c r="AE166" s="1">
        <f>(Table2[[#This Row],[Close Price]]/Table2[[#This Row],[Current Week Low]])-1</f>
        <v>-9.980657640232149E-3</v>
      </c>
      <c r="AF166" s="1">
        <f>(Table2[[#This Row],[Current Week High]]/Table2[[#This Row],[Close Price]])-1</f>
        <v>3.5479837449202911E-2</v>
      </c>
      <c r="AG166" s="1">
        <f>(Table2[[#This Row],[Close Price]]/Table2[[#This Row],[Current Month Low]])-1</f>
        <v>3.6113360323886567E-2</v>
      </c>
      <c r="AH166" s="1">
        <f>(Table2[[#This Row],[Current Month High]]/Table2[[#This Row],[Close Price]])-1</f>
        <v>0.14090340731478612</v>
      </c>
      <c r="AI166">
        <v>16.8333854329478</v>
      </c>
      <c r="AJ166">
        <v>96.483685220729299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</v>
      </c>
      <c r="AM166" t="s">
        <v>3168</v>
      </c>
      <c r="AN166">
        <v>-0.59</v>
      </c>
      <c r="AO166" t="s">
        <v>3166</v>
      </c>
      <c r="AP166">
        <v>0.105639111572085</v>
      </c>
      <c r="AQ166">
        <f>(Table2[[#This Row],[Sharpe Ratio]]-AVERAGE(Table2[Sharpe Ratio]))/_xlfn.STDEV.P(Table2[Sharpe Ratio])</f>
        <v>0.58180570452064817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1.2652052858911631</v>
      </c>
      <c r="AS166">
        <f>_xlfn.RANK.AVG(Table2[[#This Row],[1Y Return vs Nifty Z-Score]],Table2[1Y Return vs Nifty Z-Score])</f>
        <v>177</v>
      </c>
      <c r="AT166">
        <f>_xlfn.RANK.AVG(Table2[[#This Row],[6M Return vs Nifty Z-Score]],Table2[6M Return vs Nifty Z-Score])</f>
        <v>285</v>
      </c>
      <c r="AU166">
        <f>_xlfn.RANK.AVG(Table2[[#This Row],[Sharpe Ratio Z-Score]],Table2[Sharpe Ratio Z-Score])</f>
        <v>200</v>
      </c>
      <c r="AV166">
        <f>(Table2[[#This Row],[Rank 1Y]]+Table2[[#This Row],[Rank 6M]]+Table2[[#This Row],[Rank Sharpe]])/3</f>
        <v>220.66666666666666</v>
      </c>
    </row>
    <row r="167" spans="1:48" hidden="1" x14ac:dyDescent="0.3">
      <c r="A167" t="s">
        <v>221</v>
      </c>
      <c r="B167" t="s">
        <v>222</v>
      </c>
      <c r="C167" t="s">
        <v>3121</v>
      </c>
      <c r="D167" t="s">
        <v>54</v>
      </c>
      <c r="E167">
        <v>110847.0770133</v>
      </c>
      <c r="F167">
        <v>2947.8</v>
      </c>
      <c r="G167">
        <v>27.596262946465998</v>
      </c>
      <c r="H167">
        <f>(Table2[[#This Row],[1Y Return vs Nifty]]-AVERAGE(Table2[1Y Return vs Nifty]))/_xlfn.STDEV.P(Table2[1Y Return vs Nifty])</f>
        <v>0.28967803073335824</v>
      </c>
      <c r="I167">
        <v>-12.590650211011001</v>
      </c>
      <c r="J167">
        <f>(Table2[[#This Row],[1M Return vs Nifty]]-AVERAGE(Table2[1M Return vs Nifty]))/_xlfn.STDEV.P(Table2[1M Return vs Nifty])</f>
        <v>-0.96837729267961026</v>
      </c>
      <c r="K167">
        <v>18.3477361812125</v>
      </c>
      <c r="L167">
        <f>(Table2[[#This Row],[6M Return vs Nifty]]-AVERAGE(Table2[6M Return vs Nifty]))/_xlfn.STDEV.P(Table2[6M Return vs Nifty])</f>
        <v>0.49908530078694341</v>
      </c>
      <c r="M167">
        <v>-2.74053866392219</v>
      </c>
      <c r="N167">
        <f>(Table2[[#This Row],[1W Return vs Nifty]]-AVERAGE(Table2[1W Return vs Nifty]))/_xlfn.STDEV.P(Table2[1W Return vs Nifty])</f>
        <v>9.0002915037763823E-2</v>
      </c>
      <c r="O167">
        <v>3006.35</v>
      </c>
      <c r="P167">
        <v>3121.6167748614498</v>
      </c>
      <c r="Q167">
        <v>2822.9705075654801</v>
      </c>
      <c r="R167">
        <v>49.201336625209301</v>
      </c>
      <c r="S167" s="1">
        <f>(Table2[[#This Row],[Close Price]]-Table2[[#This Row],[20D EMA]])/Table2[[#This Row],[20D EMA]]</f>
        <v>-1.9475443644286172E-2</v>
      </c>
      <c r="T167" s="1">
        <f>(Table2[[#This Row],[Close Price]]-Table2[[#This Row],[50D EMA]])/Table2[[#This Row],[50D EMA]]</f>
        <v>-5.5681650694987803E-2</v>
      </c>
      <c r="U167" s="1">
        <f>(Table2[[#This Row],[Close Price]]-Table2[[#This Row],[200D EMA]])/Table2[[#This Row],[200D EMA]]</f>
        <v>4.4219198216906827E-2</v>
      </c>
      <c r="V167">
        <v>1.03060518276534</v>
      </c>
      <c r="W167">
        <v>2926.95</v>
      </c>
      <c r="X167">
        <v>3015</v>
      </c>
      <c r="Y167">
        <v>2926.95</v>
      </c>
      <c r="Z167">
        <v>3015</v>
      </c>
      <c r="AA167">
        <v>2745.55</v>
      </c>
      <c r="AB167">
        <v>3200</v>
      </c>
      <c r="AC167" s="1">
        <f>(Table2[[#This Row],[Close Price]]/Table2[[#This Row],[Day Low]])-1</f>
        <v>7.1234561574335942E-3</v>
      </c>
      <c r="AD167" s="1">
        <f>(Table2[[#This Row],[Day High]]/Table2[[#This Row],[Close Price]])-1</f>
        <v>2.2796661917362071E-2</v>
      </c>
      <c r="AE167" s="1">
        <f>(Table2[[#This Row],[Close Price]]/Table2[[#This Row],[Current Week Low]])-1</f>
        <v>7.1234561574335942E-3</v>
      </c>
      <c r="AF167" s="1">
        <f>(Table2[[#This Row],[Current Week High]]/Table2[[#This Row],[Close Price]])-1</f>
        <v>2.2796661917362071E-2</v>
      </c>
      <c r="AG167" s="1">
        <f>(Table2[[#This Row],[Close Price]]/Table2[[#This Row],[Current Month Low]])-1</f>
        <v>7.366465735462846E-2</v>
      </c>
      <c r="AH167" s="1">
        <f>(Table2[[#This Row],[Current Month High]]/Table2[[#This Row],[Close Price]])-1</f>
        <v>8.5555329398195212E-2</v>
      </c>
      <c r="AI167">
        <v>23.8974828685799</v>
      </c>
      <c r="AJ167">
        <v>52.376521671706598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-0.1</v>
      </c>
      <c r="AM167" t="s">
        <v>3166</v>
      </c>
      <c r="AN167">
        <v>-6.78</v>
      </c>
      <c r="AO167" t="s">
        <v>3166</v>
      </c>
      <c r="AP167">
        <v>8.3047166373902997E-2</v>
      </c>
      <c r="AQ167">
        <f>(Table2[[#This Row],[Sharpe Ratio]]-AVERAGE(Table2[Sharpe Ratio]))/_xlfn.STDEV.P(Table2[Sharpe Ratio])</f>
        <v>0.3209903086104009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226</v>
      </c>
      <c r="AT167">
        <f>_xlfn.RANK.AVG(Table2[[#This Row],[6M Return vs Nifty Z-Score]],Table2[6M Return vs Nifty Z-Score])</f>
        <v>171</v>
      </c>
      <c r="AU167">
        <f>_xlfn.RANK.AVG(Table2[[#This Row],[Sharpe Ratio Z-Score]],Table2[Sharpe Ratio Z-Score])</f>
        <v>266</v>
      </c>
      <c r="AV167">
        <f>(Table2[[#This Row],[Rank 1Y]]+Table2[[#This Row],[Rank 6M]]+Table2[[#This Row],[Rank Sharpe]])/3</f>
        <v>221</v>
      </c>
    </row>
    <row r="168" spans="1:48" x14ac:dyDescent="0.3">
      <c r="A168" t="s">
        <v>1828</v>
      </c>
      <c r="B168" t="s">
        <v>1829</v>
      </c>
      <c r="C168" t="s">
        <v>3129</v>
      </c>
      <c r="D168" t="s">
        <v>46</v>
      </c>
      <c r="E168">
        <v>4150.3256731000001</v>
      </c>
      <c r="F168">
        <v>2363.75</v>
      </c>
      <c r="G168">
        <v>8.4306767003351304</v>
      </c>
      <c r="H168">
        <f>(Table2[[#This Row],[1Y Return vs Nifty]]-AVERAGE(Table2[1Y Return vs Nifty]))/_xlfn.STDEV.P(Table2[1Y Return vs Nifty])</f>
        <v>-9.0024641229768748E-2</v>
      </c>
      <c r="I168">
        <v>6.2070246544236003</v>
      </c>
      <c r="J168">
        <f>(Table2[[#This Row],[1M Return vs Nifty]]-AVERAGE(Table2[1M Return vs Nifty]))/_xlfn.STDEV.P(Table2[1M Return vs Nifty])</f>
        <v>0.89243335841427907</v>
      </c>
      <c r="K168">
        <v>46.061609675464297</v>
      </c>
      <c r="L168">
        <f>(Table2[[#This Row],[6M Return vs Nifty]]-AVERAGE(Table2[6M Return vs Nifty]))/_xlfn.STDEV.P(Table2[6M Return vs Nifty])</f>
        <v>1.4129987140164151</v>
      </c>
      <c r="M168">
        <v>3.6409430289394402</v>
      </c>
      <c r="N168">
        <f>(Table2[[#This Row],[1W Return vs Nifty]]-AVERAGE(Table2[1W Return vs Nifty]))/_xlfn.STDEV.P(Table2[1W Return vs Nifty])</f>
        <v>1.4150548407468182</v>
      </c>
      <c r="O168">
        <v>2280.31</v>
      </c>
      <c r="P168">
        <v>2199.7414255563499</v>
      </c>
      <c r="Q168">
        <v>1933.87042078182</v>
      </c>
      <c r="R168">
        <v>73.470524473199106</v>
      </c>
      <c r="S168" s="1">
        <f>(Table2[[#This Row],[Close Price]]-Table2[[#This Row],[20D EMA]])/Table2[[#This Row],[20D EMA]]</f>
        <v>3.6591516065798094E-2</v>
      </c>
      <c r="T168" s="1">
        <f>(Table2[[#This Row],[Close Price]]-Table2[[#This Row],[50D EMA]])/Table2[[#This Row],[50D EMA]]</f>
        <v>7.4558115121266907E-2</v>
      </c>
      <c r="U168" s="1">
        <f>(Table2[[#This Row],[Close Price]]-Table2[[#This Row],[200D EMA]])/Table2[[#This Row],[200D EMA]]</f>
        <v>0.22228975354221994</v>
      </c>
      <c r="V168">
        <v>0.62282019568643798</v>
      </c>
      <c r="W168">
        <v>2360.0500000000002</v>
      </c>
      <c r="X168">
        <v>2470</v>
      </c>
      <c r="Y168">
        <v>2360.0500000000002</v>
      </c>
      <c r="Z168">
        <v>2470</v>
      </c>
      <c r="AA168">
        <v>2130</v>
      </c>
      <c r="AB168">
        <v>2470</v>
      </c>
      <c r="AC168" s="1">
        <f>(Table2[[#This Row],[Close Price]]/Table2[[#This Row],[Day Low]])-1</f>
        <v>1.5677633948432135E-3</v>
      </c>
      <c r="AD168" s="1">
        <f>(Table2[[#This Row],[Day High]]/Table2[[#This Row],[Close Price]])-1</f>
        <v>4.4949762030671581E-2</v>
      </c>
      <c r="AE168" s="1">
        <f>(Table2[[#This Row],[Close Price]]/Table2[[#This Row],[Current Week Low]])-1</f>
        <v>1.5677633948432135E-3</v>
      </c>
      <c r="AF168" s="1">
        <f>(Table2[[#This Row],[Current Week High]]/Table2[[#This Row],[Close Price]])-1</f>
        <v>4.4949762030671581E-2</v>
      </c>
      <c r="AG168" s="1">
        <f>(Table2[[#This Row],[Close Price]]/Table2[[#This Row],[Current Month Low]])-1</f>
        <v>0.10974178403755874</v>
      </c>
      <c r="AH168" s="1">
        <f>(Table2[[#This Row],[Current Month High]]/Table2[[#This Row],[Close Price]])-1</f>
        <v>4.4949762030671581E-2</v>
      </c>
      <c r="AI168">
        <v>15.7059756742464</v>
      </c>
      <c r="AJ168">
        <v>67.167609618104606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0.3</v>
      </c>
      <c r="AM168" t="s">
        <v>3167</v>
      </c>
      <c r="AN168">
        <v>3.91</v>
      </c>
      <c r="AO168" t="s">
        <v>3167</v>
      </c>
      <c r="AP168">
        <v>8.5687652044988002E-2</v>
      </c>
      <c r="AQ168">
        <f>(Table2[[#This Row],[Sharpe Ratio]]-AVERAGE(Table2[Sharpe Ratio]))/_xlfn.STDEV.P(Table2[Sharpe Ratio])</f>
        <v>0.35147370920552934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3.9819359811532733</v>
      </c>
      <c r="AS168">
        <f>_xlfn.RANK.AVG(Table2[[#This Row],[1Y Return vs Nifty Z-Score]],Table2[1Y Return vs Nifty Z-Score])</f>
        <v>339</v>
      </c>
      <c r="AT168">
        <f>_xlfn.RANK.AVG(Table2[[#This Row],[6M Return vs Nifty Z-Score]],Table2[6M Return vs Nifty Z-Score])</f>
        <v>64</v>
      </c>
      <c r="AU168">
        <f>_xlfn.RANK.AVG(Table2[[#This Row],[Sharpe Ratio Z-Score]],Table2[Sharpe Ratio Z-Score])</f>
        <v>261</v>
      </c>
      <c r="AV168">
        <f>(Table2[[#This Row],[Rank 1Y]]+Table2[[#This Row],[Rank 6M]]+Table2[[#This Row],[Rank Sharpe]])/3</f>
        <v>221.33333333333334</v>
      </c>
    </row>
    <row r="169" spans="1:48" hidden="1" x14ac:dyDescent="0.3">
      <c r="A169" t="s">
        <v>211</v>
      </c>
      <c r="B169" t="s">
        <v>212</v>
      </c>
      <c r="C169" t="s">
        <v>3126</v>
      </c>
      <c r="D169" t="s">
        <v>88</v>
      </c>
      <c r="E169">
        <v>116706.75258518899</v>
      </c>
      <c r="F169">
        <v>2414.25</v>
      </c>
      <c r="G169">
        <v>9.9873584699885498</v>
      </c>
      <c r="H169">
        <f>(Table2[[#This Row],[1Y Return vs Nifty]]-AVERAGE(Table2[1Y Return vs Nifty]))/_xlfn.STDEV.P(Table2[1Y Return vs Nifty])</f>
        <v>-5.9184143071095499E-2</v>
      </c>
      <c r="I169">
        <v>-3.6520892180142899</v>
      </c>
      <c r="J169">
        <f>(Table2[[#This Row],[1M Return vs Nifty]]-AVERAGE(Table2[1M Return vs Nifty]))/_xlfn.STDEV.P(Table2[1M Return vs Nifty])</f>
        <v>-8.3535437487957706E-2</v>
      </c>
      <c r="K169">
        <v>1.8120576169282201</v>
      </c>
      <c r="L169">
        <f>(Table2[[#This Row],[6M Return vs Nifty]]-AVERAGE(Table2[6M Return vs Nifty]))/_xlfn.STDEV.P(Table2[6M Return vs Nifty])</f>
        <v>-4.620759881025336E-2</v>
      </c>
      <c r="M169">
        <v>-3.0174793118441601</v>
      </c>
      <c r="N169">
        <f>(Table2[[#This Row],[1W Return vs Nifty]]-AVERAGE(Table2[1W Return vs Nifty]))/_xlfn.STDEV.P(Table2[1W Return vs Nifty])</f>
        <v>3.2498912597922223E-2</v>
      </c>
      <c r="O169">
        <v>2473.5</v>
      </c>
      <c r="P169">
        <v>2564.0202957889201</v>
      </c>
      <c r="Q169">
        <v>2372.9913010096898</v>
      </c>
      <c r="R169">
        <v>52.8676139598685</v>
      </c>
      <c r="S169" s="1">
        <f>(Table2[[#This Row],[Close Price]]-Table2[[#This Row],[20D EMA]])/Table2[[#This Row],[20D EMA]]</f>
        <v>-2.3953911461491815E-2</v>
      </c>
      <c r="T169" s="1">
        <f>(Table2[[#This Row],[Close Price]]-Table2[[#This Row],[50D EMA]])/Table2[[#This Row],[50D EMA]]</f>
        <v>-5.8412289495094437E-2</v>
      </c>
      <c r="U169" s="1">
        <f>(Table2[[#This Row],[Close Price]]-Table2[[#This Row],[200D EMA]])/Table2[[#This Row],[200D EMA]]</f>
        <v>1.7386788975060699E-2</v>
      </c>
      <c r="V169">
        <v>0.59978325972817903</v>
      </c>
      <c r="W169">
        <v>2446.0500000000002</v>
      </c>
      <c r="X169">
        <v>2488.85</v>
      </c>
      <c r="Y169">
        <v>2446.0500000000002</v>
      </c>
      <c r="Z169">
        <v>2488.85</v>
      </c>
      <c r="AA169">
        <v>2356.9499999999998</v>
      </c>
      <c r="AB169">
        <v>2525</v>
      </c>
      <c r="AC169" s="1">
        <f>(Table2[[#This Row],[Close Price]]/Table2[[#This Row],[Day Low]])-1</f>
        <v>-1.3000551910222646E-2</v>
      </c>
      <c r="AD169" s="1">
        <f>(Table2[[#This Row],[Day High]]/Table2[[#This Row],[Close Price]])-1</f>
        <v>3.0899865382624014E-2</v>
      </c>
      <c r="AE169" s="1">
        <f>(Table2[[#This Row],[Close Price]]/Table2[[#This Row],[Current Week Low]])-1</f>
        <v>-1.3000551910222646E-2</v>
      </c>
      <c r="AF169" s="1">
        <f>(Table2[[#This Row],[Current Week High]]/Table2[[#This Row],[Close Price]])-1</f>
        <v>3.0899865382624014E-2</v>
      </c>
      <c r="AG169" s="1">
        <f>(Table2[[#This Row],[Close Price]]/Table2[[#This Row],[Current Month Low]])-1</f>
        <v>2.431107999745441E-2</v>
      </c>
      <c r="AH169" s="1">
        <f>(Table2[[#This Row],[Current Month High]]/Table2[[#This Row],[Close Price]])-1</f>
        <v>4.5873459666563088E-2</v>
      </c>
      <c r="AI169">
        <v>22.5225225225225</v>
      </c>
      <c r="AJ169">
        <v>34.199555308504699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-0.03</v>
      </c>
      <c r="AM169" t="s">
        <v>3166</v>
      </c>
      <c r="AN169">
        <v>0</v>
      </c>
      <c r="AO169" t="s">
        <v>3168</v>
      </c>
      <c r="AP169">
        <v>0.20756430285475</v>
      </c>
      <c r="AQ169">
        <f>(Table2[[#This Row],[Sharpe Ratio]]-AVERAGE(Table2[Sharpe Ratio]))/_xlfn.STDEV.P(Table2[Sharpe Ratio])</f>
        <v>1.7584931869139384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324</v>
      </c>
      <c r="AT169">
        <f>_xlfn.RANK.AVG(Table2[[#This Row],[6M Return vs Nifty Z-Score]],Table2[6M Return vs Nifty Z-Score])</f>
        <v>318</v>
      </c>
      <c r="AU169">
        <f>_xlfn.RANK.AVG(Table2[[#This Row],[Sharpe Ratio Z-Score]],Table2[Sharpe Ratio Z-Score])</f>
        <v>23</v>
      </c>
      <c r="AV169">
        <f>(Table2[[#This Row],[Rank 1Y]]+Table2[[#This Row],[Rank 6M]]+Table2[[#This Row],[Rank Sharpe]])/3</f>
        <v>221.66666666666666</v>
      </c>
    </row>
    <row r="170" spans="1:48" x14ac:dyDescent="0.3">
      <c r="A170" t="s">
        <v>206</v>
      </c>
      <c r="B170" t="s">
        <v>207</v>
      </c>
      <c r="C170" t="s">
        <v>3121</v>
      </c>
      <c r="D170" t="s">
        <v>208</v>
      </c>
      <c r="E170">
        <v>117877.07758405</v>
      </c>
      <c r="F170">
        <v>10591.55</v>
      </c>
      <c r="G170">
        <v>22.3138878359524</v>
      </c>
      <c r="H170">
        <f>(Table2[[#This Row],[1Y Return vs Nifty]]-AVERAGE(Table2[1Y Return vs Nifty]))/_xlfn.STDEV.P(Table2[1Y Return vs Nifty])</f>
        <v>0.18502524745737331</v>
      </c>
      <c r="I170">
        <v>3.3775551898470302</v>
      </c>
      <c r="J170">
        <f>(Table2[[#This Row],[1M Return vs Nifty]]-AVERAGE(Table2[1M Return vs Nifty]))/_xlfn.STDEV.P(Table2[1M Return vs Nifty])</f>
        <v>0.61233983864016317</v>
      </c>
      <c r="K170">
        <v>27.078878691419401</v>
      </c>
      <c r="L170">
        <f>(Table2[[#This Row],[6M Return vs Nifty]]-AVERAGE(Table2[6M Return vs Nifty]))/_xlfn.STDEV.P(Table2[6M Return vs Nifty])</f>
        <v>0.78700998423298629</v>
      </c>
      <c r="M170">
        <v>-7.5905940624919204</v>
      </c>
      <c r="N170">
        <f>(Table2[[#This Row],[1W Return vs Nifty]]-AVERAGE(Table2[1W Return vs Nifty]))/_xlfn.STDEV.P(Table2[1W Return vs Nifty])</f>
        <v>-0.91706339886535815</v>
      </c>
      <c r="O170">
        <v>10538.58</v>
      </c>
      <c r="P170">
        <v>10417.0955428991</v>
      </c>
      <c r="Q170">
        <v>9410.4673304266507</v>
      </c>
      <c r="R170">
        <v>52.020638352413499</v>
      </c>
      <c r="S170" s="1">
        <f>(Table2[[#This Row],[Close Price]]-Table2[[#This Row],[20D EMA]])/Table2[[#This Row],[20D EMA]]</f>
        <v>5.0262938650178059E-3</v>
      </c>
      <c r="T170" s="1">
        <f>(Table2[[#This Row],[Close Price]]-Table2[[#This Row],[50D EMA]])/Table2[[#This Row],[50D EMA]]</f>
        <v>1.6746938374758165E-2</v>
      </c>
      <c r="U170" s="1">
        <f>(Table2[[#This Row],[Close Price]]-Table2[[#This Row],[200D EMA]])/Table2[[#This Row],[200D EMA]]</f>
        <v>0.12550733434402145</v>
      </c>
      <c r="V170">
        <v>0.80495282873370599</v>
      </c>
      <c r="W170">
        <v>10300</v>
      </c>
      <c r="X170">
        <v>10659.95</v>
      </c>
      <c r="Y170">
        <v>10300</v>
      </c>
      <c r="Z170">
        <v>10659.95</v>
      </c>
      <c r="AA170">
        <v>10110.049999999999</v>
      </c>
      <c r="AB170">
        <v>11154.5</v>
      </c>
      <c r="AC170" s="1">
        <f>(Table2[[#This Row],[Close Price]]/Table2[[#This Row],[Day Low]])-1</f>
        <v>2.8305825242718408E-2</v>
      </c>
      <c r="AD170" s="1">
        <f>(Table2[[#This Row],[Day High]]/Table2[[#This Row],[Close Price]])-1</f>
        <v>6.4579782940175079E-3</v>
      </c>
      <c r="AE170" s="1">
        <f>(Table2[[#This Row],[Close Price]]/Table2[[#This Row],[Current Week Low]])-1</f>
        <v>2.8305825242718408E-2</v>
      </c>
      <c r="AF170" s="1">
        <f>(Table2[[#This Row],[Current Week High]]/Table2[[#This Row],[Close Price]])-1</f>
        <v>6.4579782940175079E-3</v>
      </c>
      <c r="AG170" s="1">
        <f>(Table2[[#This Row],[Close Price]]/Table2[[#This Row],[Current Month Low]])-1</f>
        <v>4.7625877221180835E-2</v>
      </c>
      <c r="AH170" s="1">
        <f>(Table2[[#This Row],[Current Month High]]/Table2[[#This Row],[Close Price]])-1</f>
        <v>5.3150860827735347E-2</v>
      </c>
      <c r="AI170">
        <v>7.1608971302595101</v>
      </c>
      <c r="AJ170">
        <v>46.9008321775312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-0.05</v>
      </c>
      <c r="AM170" t="s">
        <v>3166</v>
      </c>
      <c r="AN170">
        <v>-0.08</v>
      </c>
      <c r="AO170" t="s">
        <v>3166</v>
      </c>
      <c r="AP170">
        <v>7.3903365219571998E-2</v>
      </c>
      <c r="AQ170">
        <f>(Table2[[#This Row],[Sharpe Ratio]]-AVERAGE(Table2[Sharpe Ratio]))/_xlfn.STDEV.P(Table2[Sharpe Ratio])</f>
        <v>0.21542860963888746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0.882740281104052</v>
      </c>
      <c r="AS170">
        <f>_xlfn.RANK.AVG(Table2[[#This Row],[1Y Return vs Nifty Z-Score]],Table2[1Y Return vs Nifty Z-Score])</f>
        <v>252</v>
      </c>
      <c r="AT170">
        <f>_xlfn.RANK.AVG(Table2[[#This Row],[6M Return vs Nifty Z-Score]],Table2[6M Return vs Nifty Z-Score])</f>
        <v>124</v>
      </c>
      <c r="AU170">
        <f>_xlfn.RANK.AVG(Table2[[#This Row],[Sharpe Ratio Z-Score]],Table2[Sharpe Ratio Z-Score])</f>
        <v>289</v>
      </c>
      <c r="AV170">
        <f>(Table2[[#This Row],[Rank 1Y]]+Table2[[#This Row],[Rank 6M]]+Table2[[#This Row],[Rank Sharpe]])/3</f>
        <v>221.66666666666666</v>
      </c>
    </row>
    <row r="171" spans="1:48" x14ac:dyDescent="0.3">
      <c r="A171" t="s">
        <v>1066</v>
      </c>
      <c r="B171" t="s">
        <v>1067</v>
      </c>
      <c r="C171" t="s">
        <v>3129</v>
      </c>
      <c r="D171" t="s">
        <v>438</v>
      </c>
      <c r="E171">
        <v>12303.382791624999</v>
      </c>
      <c r="F171">
        <v>2516.75</v>
      </c>
      <c r="G171">
        <v>-9.2341560615418796</v>
      </c>
      <c r="H171">
        <f>(Table2[[#This Row],[1Y Return vs Nifty]]-AVERAGE(Table2[1Y Return vs Nifty]))/_xlfn.STDEV.P(Table2[1Y Return vs Nifty])</f>
        <v>-0.43999484894102864</v>
      </c>
      <c r="I171">
        <v>10.7993049245399</v>
      </c>
      <c r="J171">
        <f>(Table2[[#This Row],[1M Return vs Nifty]]-AVERAGE(Table2[1M Return vs Nifty]))/_xlfn.STDEV.P(Table2[1M Return vs Nifty])</f>
        <v>1.3470302221548078</v>
      </c>
      <c r="K171">
        <v>17.345783580592499</v>
      </c>
      <c r="L171">
        <f>(Table2[[#This Row],[6M Return vs Nifty]]-AVERAGE(Table2[6M Return vs Nifty]))/_xlfn.STDEV.P(Table2[6M Return vs Nifty])</f>
        <v>0.46604416269714521</v>
      </c>
      <c r="M171">
        <v>2.3524546957903301</v>
      </c>
      <c r="N171">
        <f>(Table2[[#This Row],[1W Return vs Nifty]]-AVERAGE(Table2[1W Return vs Nifty]))/_xlfn.STDEV.P(Table2[1W Return vs Nifty])</f>
        <v>1.1475129078125452</v>
      </c>
      <c r="O171">
        <v>2368.85</v>
      </c>
      <c r="P171">
        <v>2362.0231262401799</v>
      </c>
      <c r="Q171">
        <v>2187.83162133634</v>
      </c>
      <c r="R171">
        <v>81.642144418575</v>
      </c>
      <c r="S171" s="1">
        <f>(Table2[[#This Row],[Close Price]]-Table2[[#This Row],[20D EMA]])/Table2[[#This Row],[20D EMA]]</f>
        <v>6.2435358929438377E-2</v>
      </c>
      <c r="T171" s="1">
        <f>(Table2[[#This Row],[Close Price]]-Table2[[#This Row],[50D EMA]])/Table2[[#This Row],[50D EMA]]</f>
        <v>6.5506079106901552E-2</v>
      </c>
      <c r="U171" s="1">
        <f>(Table2[[#This Row],[Close Price]]-Table2[[#This Row],[200D EMA]])/Table2[[#This Row],[200D EMA]]</f>
        <v>0.15033989611264267</v>
      </c>
      <c r="V171">
        <v>0.721251262893714</v>
      </c>
      <c r="W171">
        <v>2469.65</v>
      </c>
      <c r="X171">
        <v>2537</v>
      </c>
      <c r="Y171">
        <v>2469.65</v>
      </c>
      <c r="Z171">
        <v>2537</v>
      </c>
      <c r="AA171">
        <v>2150.5</v>
      </c>
      <c r="AB171">
        <v>2537</v>
      </c>
      <c r="AC171" s="1">
        <f>(Table2[[#This Row],[Close Price]]/Table2[[#This Row],[Day Low]])-1</f>
        <v>1.9071528354220213E-2</v>
      </c>
      <c r="AD171" s="1">
        <f>(Table2[[#This Row],[Day High]]/Table2[[#This Row],[Close Price]])-1</f>
        <v>8.046091189033433E-3</v>
      </c>
      <c r="AE171" s="1">
        <f>(Table2[[#This Row],[Close Price]]/Table2[[#This Row],[Current Week Low]])-1</f>
        <v>1.9071528354220213E-2</v>
      </c>
      <c r="AF171" s="1">
        <f>(Table2[[#This Row],[Current Week High]]/Table2[[#This Row],[Close Price]])-1</f>
        <v>8.046091189033433E-3</v>
      </c>
      <c r="AG171" s="1">
        <f>(Table2[[#This Row],[Close Price]]/Table2[[#This Row],[Current Month Low]])-1</f>
        <v>0.17030923041153212</v>
      </c>
      <c r="AH171" s="1">
        <f>(Table2[[#This Row],[Current Month High]]/Table2[[#This Row],[Close Price]])-1</f>
        <v>8.046091189033433E-3</v>
      </c>
      <c r="AI171">
        <v>7.2812158537796696</v>
      </c>
      <c r="AJ171">
        <v>52.659832585223803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0.12</v>
      </c>
      <c r="AM171" t="s">
        <v>3167</v>
      </c>
      <c r="AN171">
        <v>13.08</v>
      </c>
      <c r="AO171" t="s">
        <v>3167</v>
      </c>
      <c r="AP171">
        <v>0.20272808437620801</v>
      </c>
      <c r="AQ171">
        <f>(Table2[[#This Row],[Sharpe Ratio]]-AVERAGE(Table2[Sharpe Ratio]))/_xlfn.STDEV.P(Table2[Sharpe Ratio])</f>
        <v>1.7026608880072076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4.2232533317306773</v>
      </c>
      <c r="AS171">
        <f>_xlfn.RANK.AVG(Table2[[#This Row],[1Y Return vs Nifty Z-Score]],Table2[1Y Return vs Nifty Z-Score])</f>
        <v>462</v>
      </c>
      <c r="AT171">
        <f>_xlfn.RANK.AVG(Table2[[#This Row],[6M Return vs Nifty Z-Score]],Table2[6M Return vs Nifty Z-Score])</f>
        <v>175</v>
      </c>
      <c r="AU171">
        <f>_xlfn.RANK.AVG(Table2[[#This Row],[Sharpe Ratio Z-Score]],Table2[Sharpe Ratio Z-Score])</f>
        <v>28</v>
      </c>
      <c r="AV171">
        <f>(Table2[[#This Row],[Rank 1Y]]+Table2[[#This Row],[Rank 6M]]+Table2[[#This Row],[Rank Sharpe]])/3</f>
        <v>221.66666666666666</v>
      </c>
    </row>
    <row r="172" spans="1:48" x14ac:dyDescent="0.3">
      <c r="A172" t="s">
        <v>1503</v>
      </c>
      <c r="B172" t="s">
        <v>1504</v>
      </c>
      <c r="C172" t="s">
        <v>3128</v>
      </c>
      <c r="D172" t="s">
        <v>69</v>
      </c>
      <c r="E172">
        <v>6700.2327957999996</v>
      </c>
      <c r="F172">
        <v>327.05</v>
      </c>
      <c r="G172">
        <v>9.5360103566355292</v>
      </c>
      <c r="H172">
        <f>(Table2[[#This Row],[1Y Return vs Nifty]]-AVERAGE(Table2[1Y Return vs Nifty]))/_xlfn.STDEV.P(Table2[1Y Return vs Nifty])</f>
        <v>-6.8126112412641507E-2</v>
      </c>
      <c r="I172">
        <v>-2.1729369216786498</v>
      </c>
      <c r="J172">
        <f>(Table2[[#This Row],[1M Return vs Nifty]]-AVERAGE(Table2[1M Return vs Nifty]))/_xlfn.STDEV.P(Table2[1M Return vs Nifty])</f>
        <v>6.2888115813973938E-2</v>
      </c>
      <c r="K172">
        <v>49.124163064022298</v>
      </c>
      <c r="L172">
        <f>(Table2[[#This Row],[6M Return vs Nifty]]-AVERAGE(Table2[6M Return vs Nifty]))/_xlfn.STDEV.P(Table2[6M Return vs Nifty])</f>
        <v>1.513991764342457</v>
      </c>
      <c r="M172">
        <v>-4.1751741050322897</v>
      </c>
      <c r="N172">
        <f>(Table2[[#This Row],[1W Return vs Nifty]]-AVERAGE(Table2[1W Return vs Nifty]))/_xlfn.STDEV.P(Table2[1W Return vs Nifty])</f>
        <v>-0.20788502782977283</v>
      </c>
      <c r="O172">
        <v>332.92</v>
      </c>
      <c r="P172">
        <v>324.08680274418998</v>
      </c>
      <c r="Q172">
        <v>282.20180087863798</v>
      </c>
      <c r="R172">
        <v>38.421609057607903</v>
      </c>
      <c r="S172" s="1">
        <f>(Table2[[#This Row],[Close Price]]-Table2[[#This Row],[20D EMA]])/Table2[[#This Row],[20D EMA]]</f>
        <v>-1.7631863510753347E-2</v>
      </c>
      <c r="T172" s="1">
        <f>(Table2[[#This Row],[Close Price]]-Table2[[#This Row],[50D EMA]])/Table2[[#This Row],[50D EMA]]</f>
        <v>9.1432209849932021E-3</v>
      </c>
      <c r="U172" s="1">
        <f>(Table2[[#This Row],[Close Price]]-Table2[[#This Row],[200D EMA]])/Table2[[#This Row],[200D EMA]]</f>
        <v>0.15892244125206409</v>
      </c>
      <c r="V172">
        <v>0.30925301253712201</v>
      </c>
      <c r="W172">
        <v>326</v>
      </c>
      <c r="X172">
        <v>334</v>
      </c>
      <c r="Y172">
        <v>326</v>
      </c>
      <c r="Z172">
        <v>334</v>
      </c>
      <c r="AA172">
        <v>320.64999999999998</v>
      </c>
      <c r="AB172">
        <v>348</v>
      </c>
      <c r="AC172" s="1">
        <f>(Table2[[#This Row],[Close Price]]/Table2[[#This Row],[Day Low]])-1</f>
        <v>3.2208588957054474E-3</v>
      </c>
      <c r="AD172" s="1">
        <f>(Table2[[#This Row],[Day High]]/Table2[[#This Row],[Close Price]])-1</f>
        <v>2.1250573306833775E-2</v>
      </c>
      <c r="AE172" s="1">
        <f>(Table2[[#This Row],[Close Price]]/Table2[[#This Row],[Current Week Low]])-1</f>
        <v>3.2208588957054474E-3</v>
      </c>
      <c r="AF172" s="1">
        <f>(Table2[[#This Row],[Current Week High]]/Table2[[#This Row],[Close Price]])-1</f>
        <v>2.1250573306833775E-2</v>
      </c>
      <c r="AG172" s="1">
        <f>(Table2[[#This Row],[Close Price]]/Table2[[#This Row],[Current Month Low]])-1</f>
        <v>1.995945735225324E-2</v>
      </c>
      <c r="AH172" s="1">
        <f>(Table2[[#This Row],[Current Month High]]/Table2[[#This Row],[Close Price]])-1</f>
        <v>6.4057483565204132E-2</v>
      </c>
      <c r="AI172">
        <v>15.8844213423023</v>
      </c>
      <c r="AJ172">
        <v>79.697802197802204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0.14000000000000001</v>
      </c>
      <c r="AM172" t="s">
        <v>3167</v>
      </c>
      <c r="AN172">
        <v>-4.3899999999999997</v>
      </c>
      <c r="AO172" t="s">
        <v>3166</v>
      </c>
      <c r="AP172">
        <v>7.5670777942890996E-2</v>
      </c>
      <c r="AQ172">
        <f>(Table2[[#This Row],[Sharpe Ratio]]-AVERAGE(Table2[Sharpe Ratio]))/_xlfn.STDEV.P(Table2[Sharpe Ratio])</f>
        <v>0.23583271584247137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1.536701455756488</v>
      </c>
      <c r="AS172">
        <f>_xlfn.RANK.AVG(Table2[[#This Row],[1Y Return vs Nifty Z-Score]],Table2[1Y Return vs Nifty Z-Score])</f>
        <v>327</v>
      </c>
      <c r="AT172">
        <f>_xlfn.RANK.AVG(Table2[[#This Row],[6M Return vs Nifty Z-Score]],Table2[6M Return vs Nifty Z-Score])</f>
        <v>55</v>
      </c>
      <c r="AU172">
        <f>_xlfn.RANK.AVG(Table2[[#This Row],[Sharpe Ratio Z-Score]],Table2[Sharpe Ratio Z-Score])</f>
        <v>283</v>
      </c>
      <c r="AV172">
        <f>(Table2[[#This Row],[Rank 1Y]]+Table2[[#This Row],[Rank 6M]]+Table2[[#This Row],[Rank Sharpe]])/3</f>
        <v>221.66666666666666</v>
      </c>
    </row>
    <row r="173" spans="1:48" hidden="1" x14ac:dyDescent="0.3">
      <c r="A173" t="s">
        <v>73</v>
      </c>
      <c r="B173" t="s">
        <v>74</v>
      </c>
      <c r="C173" t="s">
        <v>3127</v>
      </c>
      <c r="D173" t="s">
        <v>75</v>
      </c>
      <c r="E173">
        <v>318778.19589622499</v>
      </c>
      <c r="F173">
        <v>342.75</v>
      </c>
      <c r="G173">
        <v>40.693408730244897</v>
      </c>
      <c r="H173">
        <f>(Table2[[#This Row],[1Y Return vs Nifty]]-AVERAGE(Table2[1Y Return vs Nifty]))/_xlfn.STDEV.P(Table2[1Y Return vs Nifty])</f>
        <v>0.5491546355878224</v>
      </c>
      <c r="I173">
        <v>5.3577473180482604</v>
      </c>
      <c r="J173">
        <f>(Table2[[#This Row],[1M Return vs Nifty]]-AVERAGE(Table2[1M Return vs Nifty]))/_xlfn.STDEV.P(Table2[1M Return vs Nifty])</f>
        <v>0.80836209297464545</v>
      </c>
      <c r="K173">
        <v>2.2905618725835799</v>
      </c>
      <c r="L173">
        <f>(Table2[[#This Row],[6M Return vs Nifty]]-AVERAGE(Table2[6M Return vs Nifty]))/_xlfn.STDEV.P(Table2[6M Return vs Nifty])</f>
        <v>-3.0428084711600873E-2</v>
      </c>
      <c r="M173">
        <v>4.1879755246650303</v>
      </c>
      <c r="N173">
        <f>(Table2[[#This Row],[1W Return vs Nifty]]-AVERAGE(Table2[1W Return vs Nifty]))/_xlfn.STDEV.P(Table2[1W Return vs Nifty])</f>
        <v>1.5286407596247868</v>
      </c>
      <c r="O173">
        <v>324.01</v>
      </c>
      <c r="P173">
        <v>327.27124405519999</v>
      </c>
      <c r="Q173">
        <v>308.251779057536</v>
      </c>
      <c r="R173">
        <v>74.084959291257306</v>
      </c>
      <c r="S173" s="1">
        <f>(Table2[[#This Row],[Close Price]]-Table2[[#This Row],[20D EMA]])/Table2[[#This Row],[20D EMA]]</f>
        <v>5.7837721057992064E-2</v>
      </c>
      <c r="T173" s="1">
        <f>(Table2[[#This Row],[Close Price]]-Table2[[#This Row],[50D EMA]])/Table2[[#This Row],[50D EMA]]</f>
        <v>4.7296413070099283E-2</v>
      </c>
      <c r="U173" s="1">
        <f>(Table2[[#This Row],[Close Price]]-Table2[[#This Row],[200D EMA]])/Table2[[#This Row],[200D EMA]]</f>
        <v>0.1119157237240951</v>
      </c>
      <c r="V173">
        <v>1.2765501183219801</v>
      </c>
      <c r="W173">
        <v>336.15</v>
      </c>
      <c r="X173">
        <v>345.4</v>
      </c>
      <c r="Y173">
        <v>336.15</v>
      </c>
      <c r="Z173">
        <v>345.4</v>
      </c>
      <c r="AA173">
        <v>308.7</v>
      </c>
      <c r="AB173">
        <v>345.4</v>
      </c>
      <c r="AC173" s="1">
        <f>(Table2[[#This Row],[Close Price]]/Table2[[#This Row],[Day Low]])-1</f>
        <v>1.963409192324872E-2</v>
      </c>
      <c r="AD173" s="1">
        <f>(Table2[[#This Row],[Day High]]/Table2[[#This Row],[Close Price]])-1</f>
        <v>7.7315827862873832E-3</v>
      </c>
      <c r="AE173" s="1">
        <f>(Table2[[#This Row],[Close Price]]/Table2[[#This Row],[Current Week Low]])-1</f>
        <v>1.963409192324872E-2</v>
      </c>
      <c r="AF173" s="1">
        <f>(Table2[[#This Row],[Current Week High]]/Table2[[#This Row],[Close Price]])-1</f>
        <v>7.7315827862873832E-3</v>
      </c>
      <c r="AG173" s="1">
        <f>(Table2[[#This Row],[Close Price]]/Table2[[#This Row],[Current Month Low]])-1</f>
        <v>0.1103012633624878</v>
      </c>
      <c r="AH173" s="1">
        <f>(Table2[[#This Row],[Current Month High]]/Table2[[#This Row],[Close Price]])-1</f>
        <v>7.7315827862873832E-3</v>
      </c>
      <c r="AI173">
        <v>6.8563092633114398</v>
      </c>
      <c r="AJ173">
        <v>64.585834333733402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0.2</v>
      </c>
      <c r="AM173" t="s">
        <v>3167</v>
      </c>
      <c r="AN173">
        <v>8.26</v>
      </c>
      <c r="AO173" t="s">
        <v>3167</v>
      </c>
      <c r="AP173">
        <v>0.10592902192711599</v>
      </c>
      <c r="AQ173">
        <f>(Table2[[#This Row],[Sharpe Ratio]]-AVERAGE(Table2[Sharpe Ratio]))/_xlfn.STDEV.P(Table2[Sharpe Ratio])</f>
        <v>0.58515260906395306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154</v>
      </c>
      <c r="AT173">
        <f>_xlfn.RANK.AVG(Table2[[#This Row],[6M Return vs Nifty Z-Score]],Table2[6M Return vs Nifty Z-Score])</f>
        <v>315</v>
      </c>
      <c r="AU173">
        <f>_xlfn.RANK.AVG(Table2[[#This Row],[Sharpe Ratio Z-Score]],Table2[Sharpe Ratio Z-Score])</f>
        <v>198</v>
      </c>
      <c r="AV173">
        <f>(Table2[[#This Row],[Rank 1Y]]+Table2[[#This Row],[Rank 6M]]+Table2[[#This Row],[Rank Sharpe]])/3</f>
        <v>222.33333333333334</v>
      </c>
    </row>
    <row r="174" spans="1:48" x14ac:dyDescent="0.3">
      <c r="A174" t="s">
        <v>1605</v>
      </c>
      <c r="B174" t="s">
        <v>1606</v>
      </c>
      <c r="C174" t="s">
        <v>3130</v>
      </c>
      <c r="D174" t="s">
        <v>123</v>
      </c>
      <c r="E174">
        <v>5764.7503311749997</v>
      </c>
      <c r="F174">
        <v>871.75</v>
      </c>
      <c r="G174">
        <v>51.758056562468298</v>
      </c>
      <c r="H174">
        <f>(Table2[[#This Row],[1Y Return vs Nifty]]-AVERAGE(Table2[1Y Return vs Nifty]))/_xlfn.STDEV.P(Table2[1Y Return vs Nifty])</f>
        <v>0.76836401912934571</v>
      </c>
      <c r="I174">
        <v>42.614566348053302</v>
      </c>
      <c r="J174">
        <f>(Table2[[#This Row],[1M Return vs Nifty]]-AVERAGE(Table2[1M Return vs Nifty]))/_xlfn.STDEV.P(Table2[1M Return vs Nifty])</f>
        <v>4.4964717221284021</v>
      </c>
      <c r="K174">
        <v>75.108017958898202</v>
      </c>
      <c r="L174">
        <f>(Table2[[#This Row],[6M Return vs Nifty]]-AVERAGE(Table2[6M Return vs Nifty]))/_xlfn.STDEV.P(Table2[6M Return vs Nifty])</f>
        <v>2.3708547907527051</v>
      </c>
      <c r="M174">
        <v>6.5564936225129404</v>
      </c>
      <c r="N174">
        <f>(Table2[[#This Row],[1W Return vs Nifty]]-AVERAGE(Table2[1W Return vs Nifty]))/_xlfn.STDEV.P(Table2[1W Return vs Nifty])</f>
        <v>2.0204402534854005</v>
      </c>
      <c r="O174">
        <v>742.22</v>
      </c>
      <c r="P174">
        <v>656.25779533275897</v>
      </c>
      <c r="Q174">
        <v>563.68180756507797</v>
      </c>
      <c r="R174">
        <v>81.009107718817205</v>
      </c>
      <c r="S174" s="1">
        <f>(Table2[[#This Row],[Close Price]]-Table2[[#This Row],[20D EMA]])/Table2[[#This Row],[20D EMA]]</f>
        <v>0.17451698957182502</v>
      </c>
      <c r="T174" s="1">
        <f>(Table2[[#This Row],[Close Price]]-Table2[[#This Row],[50D EMA]])/Table2[[#This Row],[50D EMA]]</f>
        <v>0.32836517325935088</v>
      </c>
      <c r="U174" s="1">
        <f>(Table2[[#This Row],[Close Price]]-Table2[[#This Row],[200D EMA]])/Table2[[#This Row],[200D EMA]]</f>
        <v>0.54652853489396158</v>
      </c>
      <c r="V174">
        <v>1.4475315038282801</v>
      </c>
      <c r="W174">
        <v>842.25</v>
      </c>
      <c r="X174">
        <v>884.65</v>
      </c>
      <c r="Y174">
        <v>842.25</v>
      </c>
      <c r="Z174">
        <v>884.65</v>
      </c>
      <c r="AA174">
        <v>575</v>
      </c>
      <c r="AB174">
        <v>897.7</v>
      </c>
      <c r="AC174" s="1">
        <f>(Table2[[#This Row],[Close Price]]/Table2[[#This Row],[Day Low]])-1</f>
        <v>3.5025230038587152E-2</v>
      </c>
      <c r="AD174" s="1">
        <f>(Table2[[#This Row],[Day High]]/Table2[[#This Row],[Close Price]])-1</f>
        <v>1.4797820476053936E-2</v>
      </c>
      <c r="AE174" s="1">
        <f>(Table2[[#This Row],[Close Price]]/Table2[[#This Row],[Current Week Low]])-1</f>
        <v>3.5025230038587152E-2</v>
      </c>
      <c r="AF174" s="1">
        <f>(Table2[[#This Row],[Current Week High]]/Table2[[#This Row],[Close Price]])-1</f>
        <v>1.4797820476053936E-2</v>
      </c>
      <c r="AG174" s="1">
        <f>(Table2[[#This Row],[Close Price]]/Table2[[#This Row],[Current Month Low]])-1</f>
        <v>0.51608695652173919</v>
      </c>
      <c r="AH174" s="1">
        <f>(Table2[[#This Row],[Current Month High]]/Table2[[#This Row],[Close Price]])-1</f>
        <v>2.9767708632062018E-2</v>
      </c>
      <c r="AI174">
        <v>2.9767708632062</v>
      </c>
      <c r="AJ174">
        <v>105.117647058823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0.79</v>
      </c>
      <c r="AM174" t="s">
        <v>3167</v>
      </c>
      <c r="AN174">
        <v>47.58</v>
      </c>
      <c r="AO174" t="s">
        <v>3167</v>
      </c>
      <c r="AQ174">
        <f>(Table2[[#This Row],[Sharpe Ratio]]-AVERAGE(Table2[Sharpe Ratio]))/_xlfn.STDEV.P(Table2[Sharpe Ratio])</f>
        <v>-0.63775757197390104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9.0183732135219525</v>
      </c>
      <c r="AS174">
        <f>_xlfn.RANK.AVG(Table2[[#This Row],[1Y Return vs Nifty Z-Score]],Table2[1Y Return vs Nifty Z-Score])</f>
        <v>126</v>
      </c>
      <c r="AT174">
        <f>_xlfn.RANK.AVG(Table2[[#This Row],[6M Return vs Nifty Z-Score]],Table2[6M Return vs Nifty Z-Score])</f>
        <v>19</v>
      </c>
      <c r="AU174">
        <f>_xlfn.RANK.AVG(Table2[[#This Row],[Sharpe Ratio Z-Score]],Table2[Sharpe Ratio Z-Score])</f>
        <v>529</v>
      </c>
      <c r="AV174">
        <f>(Table2[[#This Row],[Rank 1Y]]+Table2[[#This Row],[Rank 6M]]+Table2[[#This Row],[Rank Sharpe]])/3</f>
        <v>224.66666666666666</v>
      </c>
    </row>
    <row r="175" spans="1:48" x14ac:dyDescent="0.3">
      <c r="A175" t="s">
        <v>233</v>
      </c>
      <c r="B175" t="s">
        <v>234</v>
      </c>
      <c r="C175" t="s">
        <v>3133</v>
      </c>
      <c r="D175" t="s">
        <v>108</v>
      </c>
      <c r="E175">
        <v>105965.52485033</v>
      </c>
      <c r="F175">
        <v>8195.2999999999993</v>
      </c>
      <c r="G175">
        <v>57.750900810001397</v>
      </c>
      <c r="H175">
        <f>(Table2[[#This Row],[1Y Return vs Nifty]]-AVERAGE(Table2[1Y Return vs Nifty]))/_xlfn.STDEV.P(Table2[1Y Return vs Nifty])</f>
        <v>0.88709239739153156</v>
      </c>
      <c r="I175">
        <v>3.1878898827242002</v>
      </c>
      <c r="J175">
        <f>(Table2[[#This Row],[1M Return vs Nifty]]-AVERAGE(Table2[1M Return vs Nifty]))/_xlfn.STDEV.P(Table2[1M Return vs Nifty])</f>
        <v>0.59356457913792926</v>
      </c>
      <c r="K175">
        <v>25.450907169879301</v>
      </c>
      <c r="L175">
        <f>(Table2[[#This Row],[6M Return vs Nifty]]-AVERAGE(Table2[6M Return vs Nifty]))/_xlfn.STDEV.P(Table2[6M Return vs Nifty])</f>
        <v>0.73332477815020314</v>
      </c>
      <c r="M175">
        <v>-1.21133750530161</v>
      </c>
      <c r="N175">
        <f>(Table2[[#This Row],[1W Return vs Nifty]]-AVERAGE(Table2[1W Return vs Nifty]))/_xlfn.STDEV.P(Table2[1W Return vs Nifty])</f>
        <v>0.40752649930085394</v>
      </c>
      <c r="O175">
        <v>7802.65</v>
      </c>
      <c r="P175">
        <v>7758.7844501112304</v>
      </c>
      <c r="Q175">
        <v>6808.4532114424601</v>
      </c>
      <c r="R175">
        <v>65.564332799318095</v>
      </c>
      <c r="S175" s="1">
        <f>(Table2[[#This Row],[Close Price]]-Table2[[#This Row],[20D EMA]])/Table2[[#This Row],[20D EMA]]</f>
        <v>5.0322646793076665E-2</v>
      </c>
      <c r="T175" s="1">
        <f>(Table2[[#This Row],[Close Price]]-Table2[[#This Row],[50D EMA]])/Table2[[#This Row],[50D EMA]]</f>
        <v>5.6260816716271964E-2</v>
      </c>
      <c r="U175" s="1">
        <f>(Table2[[#This Row],[Close Price]]-Table2[[#This Row],[200D EMA]])/Table2[[#This Row],[200D EMA]]</f>
        <v>0.20369484014765191</v>
      </c>
      <c r="V175">
        <v>1.45991140731633</v>
      </c>
      <c r="W175">
        <v>8016</v>
      </c>
      <c r="X175">
        <v>8310</v>
      </c>
      <c r="Y175">
        <v>8016</v>
      </c>
      <c r="Z175">
        <v>8310</v>
      </c>
      <c r="AA175">
        <v>7370.55</v>
      </c>
      <c r="AB175">
        <v>8310</v>
      </c>
      <c r="AC175" s="1">
        <f>(Table2[[#This Row],[Close Price]]/Table2[[#This Row],[Day Low]])-1</f>
        <v>2.2367764471057816E-2</v>
      </c>
      <c r="AD175" s="1">
        <f>(Table2[[#This Row],[Day High]]/Table2[[#This Row],[Close Price]])-1</f>
        <v>1.3995826876380457E-2</v>
      </c>
      <c r="AE175" s="1">
        <f>(Table2[[#This Row],[Close Price]]/Table2[[#This Row],[Current Week Low]])-1</f>
        <v>2.2367764471057816E-2</v>
      </c>
      <c r="AF175" s="1">
        <f>(Table2[[#This Row],[Current Week High]]/Table2[[#This Row],[Close Price]])-1</f>
        <v>1.3995826876380457E-2</v>
      </c>
      <c r="AG175" s="1">
        <f>(Table2[[#This Row],[Close Price]]/Table2[[#This Row],[Current Month Low]])-1</f>
        <v>0.11189802660588399</v>
      </c>
      <c r="AH175" s="1">
        <f>(Table2[[#This Row],[Current Month High]]/Table2[[#This Row],[Close Price]])-1</f>
        <v>1.3995826876380457E-2</v>
      </c>
      <c r="AI175">
        <v>3.3763254548338799</v>
      </c>
      <c r="AJ175">
        <v>81.291892489768799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7.0000000000000007E-2</v>
      </c>
      <c r="AM175" t="s">
        <v>3167</v>
      </c>
      <c r="AN175">
        <v>7.26</v>
      </c>
      <c r="AO175" t="s">
        <v>3167</v>
      </c>
      <c r="AP175">
        <v>2.6146105143443E-2</v>
      </c>
      <c r="AQ175">
        <f>(Table2[[#This Row],[Sharpe Ratio]]-AVERAGE(Table2[Sharpe Ratio]))/_xlfn.STDEV.P(Table2[Sharpe Ratio])</f>
        <v>-0.33591075423964067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2.2855974997408772</v>
      </c>
      <c r="AS175">
        <f>_xlfn.RANK.AVG(Table2[[#This Row],[1Y Return vs Nifty Z-Score]],Table2[1Y Return vs Nifty Z-Score])</f>
        <v>112</v>
      </c>
      <c r="AT175">
        <f>_xlfn.RANK.AVG(Table2[[#This Row],[6M Return vs Nifty Z-Score]],Table2[6M Return vs Nifty Z-Score])</f>
        <v>132</v>
      </c>
      <c r="AU175">
        <f>_xlfn.RANK.AVG(Table2[[#This Row],[Sharpe Ratio Z-Score]],Table2[Sharpe Ratio Z-Score])</f>
        <v>430</v>
      </c>
      <c r="AV175">
        <f>(Table2[[#This Row],[Rank 1Y]]+Table2[[#This Row],[Rank 6M]]+Table2[[#This Row],[Rank Sharpe]])/3</f>
        <v>224.66666666666666</v>
      </c>
    </row>
    <row r="176" spans="1:48" x14ac:dyDescent="0.3">
      <c r="A176" t="s">
        <v>483</v>
      </c>
      <c r="B176" t="s">
        <v>484</v>
      </c>
      <c r="C176" t="s">
        <v>3121</v>
      </c>
      <c r="D176" t="s">
        <v>208</v>
      </c>
      <c r="E176">
        <v>43962.550374655002</v>
      </c>
      <c r="F176">
        <v>694.15</v>
      </c>
      <c r="G176">
        <v>48.439043277769898</v>
      </c>
      <c r="H176">
        <f>(Table2[[#This Row],[1Y Return vs Nifty]]-AVERAGE(Table2[1Y Return vs Nifty]))/_xlfn.STDEV.P(Table2[1Y Return vs Nifty])</f>
        <v>0.70260875360828645</v>
      </c>
      <c r="I176">
        <v>-4.7499077475115898</v>
      </c>
      <c r="J176">
        <f>(Table2[[#This Row],[1M Return vs Nifty]]-AVERAGE(Table2[1M Return vs Nifty]))/_xlfn.STDEV.P(Table2[1M Return vs Nifty])</f>
        <v>-0.19221017663951057</v>
      </c>
      <c r="K176">
        <v>8.7727796921960994</v>
      </c>
      <c r="L176">
        <f>(Table2[[#This Row],[6M Return vs Nifty]]-AVERAGE(Table2[6M Return vs Nifty]))/_xlfn.STDEV.P(Table2[6M Return vs Nifty])</f>
        <v>0.18333437667972111</v>
      </c>
      <c r="M176">
        <v>-2.2936823226308398</v>
      </c>
      <c r="N176">
        <f>(Table2[[#This Row],[1W Return vs Nifty]]-AVERAGE(Table2[1W Return vs Nifty]))/_xlfn.STDEV.P(Table2[1W Return vs Nifty])</f>
        <v>0.18278824045924738</v>
      </c>
      <c r="O176">
        <v>689.32</v>
      </c>
      <c r="P176">
        <v>683.85539583941397</v>
      </c>
      <c r="Q176">
        <v>610.61192711743297</v>
      </c>
      <c r="R176">
        <v>53.684419378734397</v>
      </c>
      <c r="S176" s="1">
        <f>(Table2[[#This Row],[Close Price]]-Table2[[#This Row],[20D EMA]])/Table2[[#This Row],[20D EMA]]</f>
        <v>7.0069053560029111E-3</v>
      </c>
      <c r="T176" s="1">
        <f>(Table2[[#This Row],[Close Price]]-Table2[[#This Row],[50D EMA]])/Table2[[#This Row],[50D EMA]]</f>
        <v>1.5053773390132657E-2</v>
      </c>
      <c r="U176" s="1">
        <f>(Table2[[#This Row],[Close Price]]-Table2[[#This Row],[200D EMA]])/Table2[[#This Row],[200D EMA]]</f>
        <v>0.13681041783270137</v>
      </c>
      <c r="V176">
        <v>0.67879401719894195</v>
      </c>
      <c r="W176">
        <v>688</v>
      </c>
      <c r="X176">
        <v>704.3</v>
      </c>
      <c r="Y176">
        <v>688</v>
      </c>
      <c r="Z176">
        <v>704.3</v>
      </c>
      <c r="AA176">
        <v>660.9</v>
      </c>
      <c r="AB176">
        <v>745</v>
      </c>
      <c r="AC176" s="1">
        <f>(Table2[[#This Row],[Close Price]]/Table2[[#This Row],[Day Low]])-1</f>
        <v>8.9389534883721478E-3</v>
      </c>
      <c r="AD176" s="1">
        <f>(Table2[[#This Row],[Day High]]/Table2[[#This Row],[Close Price]])-1</f>
        <v>1.4622199812720504E-2</v>
      </c>
      <c r="AE176" s="1">
        <f>(Table2[[#This Row],[Close Price]]/Table2[[#This Row],[Current Week Low]])-1</f>
        <v>8.9389534883721478E-3</v>
      </c>
      <c r="AF176" s="1">
        <f>(Table2[[#This Row],[Current Week High]]/Table2[[#This Row],[Close Price]])-1</f>
        <v>1.4622199812720504E-2</v>
      </c>
      <c r="AG176" s="1">
        <f>(Table2[[#This Row],[Close Price]]/Table2[[#This Row],[Current Month Low]])-1</f>
        <v>5.0310183083673854E-2</v>
      </c>
      <c r="AH176" s="1">
        <f>(Table2[[#This Row],[Current Month High]]/Table2[[#This Row],[Close Price]])-1</f>
        <v>7.325506014550176E-2</v>
      </c>
      <c r="AI176">
        <v>7.84412590938559</v>
      </c>
      <c r="AJ176">
        <v>72.267030648963896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</v>
      </c>
      <c r="AM176" t="s">
        <v>3168</v>
      </c>
      <c r="AN176">
        <v>-3.3</v>
      </c>
      <c r="AO176" t="s">
        <v>3166</v>
      </c>
      <c r="AP176">
        <v>7.2373358849406003E-2</v>
      </c>
      <c r="AQ176">
        <f>(Table2[[#This Row],[Sharpe Ratio]]-AVERAGE(Table2[Sharpe Ratio]))/_xlfn.STDEV.P(Table2[Sharpe Ratio])</f>
        <v>0.19776526928994945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1.0742864633976938</v>
      </c>
      <c r="AS176">
        <f>_xlfn.RANK.AVG(Table2[[#This Row],[1Y Return vs Nifty Z-Score]],Table2[1Y Return vs Nifty Z-Score])</f>
        <v>131</v>
      </c>
      <c r="AT176">
        <f>_xlfn.RANK.AVG(Table2[[#This Row],[6M Return vs Nifty Z-Score]],Table2[6M Return vs Nifty Z-Score])</f>
        <v>245</v>
      </c>
      <c r="AU176">
        <f>_xlfn.RANK.AVG(Table2[[#This Row],[Sharpe Ratio Z-Score]],Table2[Sharpe Ratio Z-Score])</f>
        <v>298</v>
      </c>
      <c r="AV176">
        <f>(Table2[[#This Row],[Rank 1Y]]+Table2[[#This Row],[Rank 6M]]+Table2[[#This Row],[Rank Sharpe]])/3</f>
        <v>224.66666666666666</v>
      </c>
    </row>
    <row r="177" spans="1:48" hidden="1" x14ac:dyDescent="0.3">
      <c r="A177" t="s">
        <v>933</v>
      </c>
      <c r="B177" t="s">
        <v>934</v>
      </c>
      <c r="C177" t="s">
        <v>3132</v>
      </c>
      <c r="D177" t="s">
        <v>445</v>
      </c>
      <c r="E177">
        <v>15670.837427164999</v>
      </c>
      <c r="F177">
        <v>1097.6500000000001</v>
      </c>
      <c r="G177">
        <v>11.035152587635601</v>
      </c>
      <c r="H177">
        <f>(Table2[[#This Row],[1Y Return vs Nifty]]-AVERAGE(Table2[1Y Return vs Nifty]))/_xlfn.STDEV.P(Table2[1Y Return vs Nifty])</f>
        <v>-3.8425569812312453E-2</v>
      </c>
      <c r="I177">
        <v>-12.722186786278501</v>
      </c>
      <c r="J177">
        <f>(Table2[[#This Row],[1M Return vs Nifty]]-AVERAGE(Table2[1M Return vs Nifty]))/_xlfn.STDEV.P(Table2[1M Return vs Nifty])</f>
        <v>-0.9813982999062143</v>
      </c>
      <c r="K177">
        <v>3.9436521065396302</v>
      </c>
      <c r="L177">
        <f>(Table2[[#This Row],[6M Return vs Nifty]]-AVERAGE(Table2[6M Return vs Nifty]))/_xlfn.STDEV.P(Table2[6M Return vs Nifty])</f>
        <v>2.4085454812364796E-2</v>
      </c>
      <c r="M177">
        <v>-5.1366511764278</v>
      </c>
      <c r="N177">
        <f>(Table2[[#This Row],[1W Return vs Nifty]]-AVERAGE(Table2[1W Return vs Nifty]))/_xlfn.STDEV.P(Table2[1W Return vs Nifty])</f>
        <v>-0.40752628769624494</v>
      </c>
      <c r="O177">
        <v>1163.19</v>
      </c>
      <c r="P177">
        <v>1214.79944231332</v>
      </c>
      <c r="Q177">
        <v>1153.0005370245001</v>
      </c>
      <c r="R177">
        <v>36.029072749969998</v>
      </c>
      <c r="S177" s="1">
        <f>(Table2[[#This Row],[Close Price]]-Table2[[#This Row],[20D EMA]])/Table2[[#This Row],[20D EMA]]</f>
        <v>-5.6345051109448978E-2</v>
      </c>
      <c r="T177" s="1">
        <f>(Table2[[#This Row],[Close Price]]-Table2[[#This Row],[50D EMA]])/Table2[[#This Row],[50D EMA]]</f>
        <v>-9.6435212457979411E-2</v>
      </c>
      <c r="U177" s="1">
        <f>(Table2[[#This Row],[Close Price]]-Table2[[#This Row],[200D EMA]])/Table2[[#This Row],[200D EMA]]</f>
        <v>-4.8005647219680224E-2</v>
      </c>
      <c r="V177">
        <v>0.85206083753956796</v>
      </c>
      <c r="W177">
        <v>1090.7</v>
      </c>
      <c r="X177">
        <v>1121.9000000000001</v>
      </c>
      <c r="Y177">
        <v>1090.7</v>
      </c>
      <c r="Z177">
        <v>1121.9000000000001</v>
      </c>
      <c r="AA177">
        <v>1040.0999999999999</v>
      </c>
      <c r="AB177">
        <v>1334.6</v>
      </c>
      <c r="AC177" s="1">
        <f>(Table2[[#This Row],[Close Price]]/Table2[[#This Row],[Day Low]])-1</f>
        <v>6.372054643806857E-3</v>
      </c>
      <c r="AD177" s="1">
        <f>(Table2[[#This Row],[Day High]]/Table2[[#This Row],[Close Price]])-1</f>
        <v>2.2092652484853925E-2</v>
      </c>
      <c r="AE177" s="1">
        <f>(Table2[[#This Row],[Close Price]]/Table2[[#This Row],[Current Week Low]])-1</f>
        <v>6.372054643806857E-3</v>
      </c>
      <c r="AF177" s="1">
        <f>(Table2[[#This Row],[Current Week High]]/Table2[[#This Row],[Close Price]])-1</f>
        <v>2.2092652484853925E-2</v>
      </c>
      <c r="AG177" s="1">
        <f>(Table2[[#This Row],[Close Price]]/Table2[[#This Row],[Current Month Low]])-1</f>
        <v>5.5331218152100847E-2</v>
      </c>
      <c r="AH177" s="1">
        <f>(Table2[[#This Row],[Current Month High]]/Table2[[#This Row],[Close Price]])-1</f>
        <v>0.21587026830045986</v>
      </c>
      <c r="AI177">
        <v>40.636815013893298</v>
      </c>
      <c r="AJ177">
        <v>36.693648816936502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-0.11</v>
      </c>
      <c r="AM177" t="s">
        <v>3166</v>
      </c>
      <c r="AN177">
        <v>-15.15</v>
      </c>
      <c r="AO177" t="s">
        <v>3166</v>
      </c>
      <c r="AP177">
        <v>0.16308221347829599</v>
      </c>
      <c r="AQ177">
        <f>(Table2[[#This Row],[Sharpe Ratio]]-AVERAGE(Table2[Sharpe Ratio]))/_xlfn.STDEV.P(Table2[Sharpe Ratio])</f>
        <v>1.2449644203618466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313</v>
      </c>
      <c r="AT177">
        <f>_xlfn.RANK.AVG(Table2[[#This Row],[6M Return vs Nifty Z-Score]],Table2[6M Return vs Nifty Z-Score])</f>
        <v>290</v>
      </c>
      <c r="AU177">
        <f>_xlfn.RANK.AVG(Table2[[#This Row],[Sharpe Ratio Z-Score]],Table2[Sharpe Ratio Z-Score])</f>
        <v>75</v>
      </c>
      <c r="AV177">
        <f>(Table2[[#This Row],[Rank 1Y]]+Table2[[#This Row],[Rank 6M]]+Table2[[#This Row],[Rank Sharpe]])/3</f>
        <v>226</v>
      </c>
    </row>
    <row r="178" spans="1:48" hidden="1" x14ac:dyDescent="0.3">
      <c r="A178" t="s">
        <v>1080</v>
      </c>
      <c r="B178" t="s">
        <v>1081</v>
      </c>
      <c r="C178" t="s">
        <v>3126</v>
      </c>
      <c r="D178" t="s">
        <v>419</v>
      </c>
      <c r="E178">
        <v>11785.538805119901</v>
      </c>
      <c r="F178">
        <v>2913.6</v>
      </c>
      <c r="G178">
        <v>16.9744459879225</v>
      </c>
      <c r="H178">
        <f>(Table2[[#This Row],[1Y Return vs Nifty]]-AVERAGE(Table2[1Y Return vs Nifty]))/_xlfn.STDEV.P(Table2[1Y Return vs Nifty])</f>
        <v>7.9241875613061508E-2</v>
      </c>
      <c r="I178">
        <v>1.05956780391983</v>
      </c>
      <c r="J178">
        <f>(Table2[[#This Row],[1M Return vs Nifty]]-AVERAGE(Table2[1M Return vs Nifty]))/_xlfn.STDEV.P(Table2[1M Return vs Nifty])</f>
        <v>0.38287871391531597</v>
      </c>
      <c r="K178">
        <v>16.957072244669799</v>
      </c>
      <c r="L178">
        <f>(Table2[[#This Row],[6M Return vs Nifty]]-AVERAGE(Table2[6M Return vs Nifty]))/_xlfn.STDEV.P(Table2[6M Return vs Nifty])</f>
        <v>0.45322572705523523</v>
      </c>
      <c r="M178">
        <v>2.7999818169610599E-2</v>
      </c>
      <c r="N178">
        <f>(Table2[[#This Row],[1W Return vs Nifty]]-AVERAGE(Table2[1W Return vs Nifty]))/_xlfn.STDEV.P(Table2[1W Return vs Nifty])</f>
        <v>0.6648627083674109</v>
      </c>
      <c r="O178">
        <v>2825.57</v>
      </c>
      <c r="P178">
        <v>2846.9883438895999</v>
      </c>
      <c r="Q178">
        <v>2680.9955411713499</v>
      </c>
      <c r="R178">
        <v>62.585463684914103</v>
      </c>
      <c r="S178" s="1">
        <f>(Table2[[#This Row],[Close Price]]-Table2[[#This Row],[20D EMA]])/Table2[[#This Row],[20D EMA]]</f>
        <v>3.1154775850536259E-2</v>
      </c>
      <c r="T178" s="1">
        <f>(Table2[[#This Row],[Close Price]]-Table2[[#This Row],[50D EMA]])/Table2[[#This Row],[50D EMA]]</f>
        <v>2.339723527613537E-2</v>
      </c>
      <c r="U178" s="1">
        <f>(Table2[[#This Row],[Close Price]]-Table2[[#This Row],[200D EMA]])/Table2[[#This Row],[200D EMA]]</f>
        <v>8.6760479551944006E-2</v>
      </c>
      <c r="V178">
        <v>0.38953034334197001</v>
      </c>
      <c r="W178">
        <v>2861</v>
      </c>
      <c r="X178">
        <v>2929</v>
      </c>
      <c r="Y178">
        <v>2861</v>
      </c>
      <c r="Z178">
        <v>2929</v>
      </c>
      <c r="AA178">
        <v>2660</v>
      </c>
      <c r="AB178">
        <v>2929</v>
      </c>
      <c r="AC178" s="1">
        <f>(Table2[[#This Row],[Close Price]]/Table2[[#This Row],[Day Low]])-1</f>
        <v>1.838518000699052E-2</v>
      </c>
      <c r="AD178" s="1">
        <f>(Table2[[#This Row],[Day High]]/Table2[[#This Row],[Close Price]])-1</f>
        <v>5.2855573860517424E-3</v>
      </c>
      <c r="AE178" s="1">
        <f>(Table2[[#This Row],[Close Price]]/Table2[[#This Row],[Current Week Low]])-1</f>
        <v>1.838518000699052E-2</v>
      </c>
      <c r="AF178" s="1">
        <f>(Table2[[#This Row],[Current Week High]]/Table2[[#This Row],[Close Price]])-1</f>
        <v>5.2855573860517424E-3</v>
      </c>
      <c r="AG178" s="1">
        <f>(Table2[[#This Row],[Close Price]]/Table2[[#This Row],[Current Month Low]])-1</f>
        <v>9.5338345864661722E-2</v>
      </c>
      <c r="AH178" s="1">
        <f>(Table2[[#This Row],[Current Month High]]/Table2[[#This Row],[Close Price]])-1</f>
        <v>5.2855573860517424E-3</v>
      </c>
      <c r="AI178">
        <v>11.9920373421197</v>
      </c>
      <c r="AJ178">
        <v>39.972616559775098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0.1</v>
      </c>
      <c r="AM178" t="s">
        <v>3167</v>
      </c>
      <c r="AN178">
        <v>6.44</v>
      </c>
      <c r="AO178" t="s">
        <v>3167</v>
      </c>
      <c r="AP178">
        <v>9.9235567769569002E-2</v>
      </c>
      <c r="AQ178">
        <f>(Table2[[#This Row],[Sharpe Ratio]]-AVERAGE(Table2[Sharpe Ratio]))/_xlfn.STDEV.P(Table2[Sharpe Ratio])</f>
        <v>0.50787923216818254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280</v>
      </c>
      <c r="AT178">
        <f>_xlfn.RANK.AVG(Table2[[#This Row],[6M Return vs Nifty Z-Score]],Table2[6M Return vs Nifty Z-Score])</f>
        <v>179</v>
      </c>
      <c r="AU178">
        <f>_xlfn.RANK.AVG(Table2[[#This Row],[Sharpe Ratio Z-Score]],Table2[Sharpe Ratio Z-Score])</f>
        <v>222</v>
      </c>
      <c r="AV178">
        <f>(Table2[[#This Row],[Rank 1Y]]+Table2[[#This Row],[Rank 6M]]+Table2[[#This Row],[Rank Sharpe]])/3</f>
        <v>227</v>
      </c>
    </row>
    <row r="179" spans="1:48" hidden="1" x14ac:dyDescent="0.3">
      <c r="A179" t="s">
        <v>795</v>
      </c>
      <c r="B179" t="s">
        <v>796</v>
      </c>
      <c r="C179" t="s">
        <v>3130</v>
      </c>
      <c r="D179" t="s">
        <v>470</v>
      </c>
      <c r="E179">
        <v>19441.272122760001</v>
      </c>
      <c r="F179">
        <v>305.39999999999998</v>
      </c>
      <c r="G179">
        <v>10.503679856058699</v>
      </c>
      <c r="H179">
        <f>(Table2[[#This Row],[1Y Return vs Nifty]]-AVERAGE(Table2[1Y Return vs Nifty]))/_xlfn.STDEV.P(Table2[1Y Return vs Nifty])</f>
        <v>-4.8954943329182085E-2</v>
      </c>
      <c r="I179">
        <v>-6.5824478988500497</v>
      </c>
      <c r="J179">
        <f>(Table2[[#This Row],[1M Return vs Nifty]]-AVERAGE(Table2[1M Return vs Nifty]))/_xlfn.STDEV.P(Table2[1M Return vs Nifty])</f>
        <v>-0.37361613543913763</v>
      </c>
      <c r="K179">
        <v>2.4534744553113699</v>
      </c>
      <c r="L179">
        <f>(Table2[[#This Row],[6M Return vs Nifty]]-AVERAGE(Table2[6M Return vs Nifty]))/_xlfn.STDEV.P(Table2[6M Return vs Nifty])</f>
        <v>-2.5055757578417399E-2</v>
      </c>
      <c r="M179">
        <v>-3.9438453698384599</v>
      </c>
      <c r="N179">
        <f>(Table2[[#This Row],[1W Return vs Nifty]]-AVERAGE(Table2[1W Return vs Nifty]))/_xlfn.STDEV.P(Table2[1W Return vs Nifty])</f>
        <v>-0.15985189057525367</v>
      </c>
      <c r="O179">
        <v>310.83999999999997</v>
      </c>
      <c r="P179">
        <v>323.477683939337</v>
      </c>
      <c r="Q179">
        <v>291.95269575193402</v>
      </c>
      <c r="R179">
        <v>49.077175423662503</v>
      </c>
      <c r="S179" s="1">
        <f>(Table2[[#This Row],[Close Price]]-Table2[[#This Row],[20D EMA]])/Table2[[#This Row],[20D EMA]]</f>
        <v>-1.7500965126753306E-2</v>
      </c>
      <c r="T179" s="1">
        <f>(Table2[[#This Row],[Close Price]]-Table2[[#This Row],[50D EMA]])/Table2[[#This Row],[50D EMA]]</f>
        <v>-5.5885412926126914E-2</v>
      </c>
      <c r="U179" s="1">
        <f>(Table2[[#This Row],[Close Price]]-Table2[[#This Row],[200D EMA]])/Table2[[#This Row],[200D EMA]]</f>
        <v>4.6059873547089458E-2</v>
      </c>
      <c r="V179">
        <v>0.49674089213394002</v>
      </c>
      <c r="W179">
        <v>300.8</v>
      </c>
      <c r="X179">
        <v>308.89999999999998</v>
      </c>
      <c r="Y179">
        <v>300.8</v>
      </c>
      <c r="Z179">
        <v>308.89999999999998</v>
      </c>
      <c r="AA179">
        <v>287.5</v>
      </c>
      <c r="AB179">
        <v>337.8</v>
      </c>
      <c r="AC179" s="1">
        <f>(Table2[[#This Row],[Close Price]]/Table2[[#This Row],[Day Low]])-1</f>
        <v>1.5292553191489144E-2</v>
      </c>
      <c r="AD179" s="1">
        <f>(Table2[[#This Row],[Day High]]/Table2[[#This Row],[Close Price]])-1</f>
        <v>1.1460379829731471E-2</v>
      </c>
      <c r="AE179" s="1">
        <f>(Table2[[#This Row],[Close Price]]/Table2[[#This Row],[Current Week Low]])-1</f>
        <v>1.5292553191489144E-2</v>
      </c>
      <c r="AF179" s="1">
        <f>(Table2[[#This Row],[Current Week High]]/Table2[[#This Row],[Close Price]])-1</f>
        <v>1.1460379829731471E-2</v>
      </c>
      <c r="AG179" s="1">
        <f>(Table2[[#This Row],[Close Price]]/Table2[[#This Row],[Current Month Low]])-1</f>
        <v>6.2260869565217369E-2</v>
      </c>
      <c r="AH179" s="1">
        <f>(Table2[[#This Row],[Current Month High]]/Table2[[#This Row],[Close Price]])-1</f>
        <v>0.10609037328094306</v>
      </c>
      <c r="AI179">
        <v>25.687622789783902</v>
      </c>
      <c r="AJ179">
        <v>60.757994472956902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-0.12</v>
      </c>
      <c r="AM179" t="s">
        <v>3166</v>
      </c>
      <c r="AN179">
        <v>-6.12</v>
      </c>
      <c r="AO179" t="s">
        <v>3166</v>
      </c>
      <c r="AP179">
        <v>0.17548282390333</v>
      </c>
      <c r="AQ179">
        <f>(Table2[[#This Row],[Sharpe Ratio]]-AVERAGE(Table2[Sharpe Ratio]))/_xlfn.STDEV.P(Table2[Sharpe Ratio])</f>
        <v>1.3881247409611659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318</v>
      </c>
      <c r="AT179">
        <f>_xlfn.RANK.AVG(Table2[[#This Row],[6M Return vs Nifty Z-Score]],Table2[6M Return vs Nifty Z-Score])</f>
        <v>309</v>
      </c>
      <c r="AU179">
        <f>_xlfn.RANK.AVG(Table2[[#This Row],[Sharpe Ratio Z-Score]],Table2[Sharpe Ratio Z-Score])</f>
        <v>57</v>
      </c>
      <c r="AV179">
        <f>(Table2[[#This Row],[Rank 1Y]]+Table2[[#This Row],[Rank 6M]]+Table2[[#This Row],[Rank Sharpe]])/3</f>
        <v>228</v>
      </c>
    </row>
    <row r="180" spans="1:48" hidden="1" x14ac:dyDescent="0.3">
      <c r="A180" t="s">
        <v>762</v>
      </c>
      <c r="B180" t="s">
        <v>763</v>
      </c>
      <c r="C180" t="s">
        <v>3125</v>
      </c>
      <c r="D180" t="s">
        <v>248</v>
      </c>
      <c r="E180">
        <v>21878.080541300002</v>
      </c>
      <c r="F180">
        <v>439.3</v>
      </c>
      <c r="G180">
        <v>9.6951417787126193</v>
      </c>
      <c r="H180">
        <f>(Table2[[#This Row],[1Y Return vs Nifty]]-AVERAGE(Table2[1Y Return vs Nifty]))/_xlfn.STDEV.P(Table2[1Y Return vs Nifty])</f>
        <v>-6.497344985486761E-2</v>
      </c>
      <c r="I180">
        <v>-1.7522120213646899</v>
      </c>
      <c r="J180">
        <f>(Table2[[#This Row],[1M Return vs Nifty]]-AVERAGE(Table2[1M Return vs Nifty]))/_xlfn.STDEV.P(Table2[1M Return vs Nifty])</f>
        <v>0.10453631865230573</v>
      </c>
      <c r="K180">
        <v>11.5748150724705</v>
      </c>
      <c r="L180">
        <f>(Table2[[#This Row],[6M Return vs Nifty]]-AVERAGE(Table2[6M Return vs Nifty]))/_xlfn.STDEV.P(Table2[6M Return vs Nifty])</f>
        <v>0.2757363903826221</v>
      </c>
      <c r="M180">
        <v>-2.9733249188378199</v>
      </c>
      <c r="N180">
        <f>(Table2[[#This Row],[1W Return vs Nifty]]-AVERAGE(Table2[1W Return vs Nifty]))/_xlfn.STDEV.P(Table2[1W Return vs Nifty])</f>
        <v>4.1667138144508314E-2</v>
      </c>
      <c r="O180">
        <v>433.2</v>
      </c>
      <c r="P180">
        <v>424.00972314478503</v>
      </c>
      <c r="Q180">
        <v>395.78363901741602</v>
      </c>
      <c r="R180">
        <v>59.442343071234099</v>
      </c>
      <c r="S180" s="1">
        <f>(Table2[[#This Row],[Close Price]]-Table2[[#This Row],[20D EMA]])/Table2[[#This Row],[20D EMA]]</f>
        <v>1.4081255771006516E-2</v>
      </c>
      <c r="T180" s="1">
        <f>(Table2[[#This Row],[Close Price]]-Table2[[#This Row],[50D EMA]])/Table2[[#This Row],[50D EMA]]</f>
        <v>3.6061146762886541E-2</v>
      </c>
      <c r="U180" s="1">
        <f>(Table2[[#This Row],[Close Price]]-Table2[[#This Row],[200D EMA]])/Table2[[#This Row],[200D EMA]]</f>
        <v>0.10994987334650562</v>
      </c>
      <c r="V180">
        <v>0.73825448050540898</v>
      </c>
      <c r="W180">
        <v>432.55</v>
      </c>
      <c r="X180">
        <v>442.65</v>
      </c>
      <c r="Y180">
        <v>432.55</v>
      </c>
      <c r="Z180">
        <v>442.65</v>
      </c>
      <c r="AA180">
        <v>426</v>
      </c>
      <c r="AB180">
        <v>452.85</v>
      </c>
      <c r="AC180" s="1">
        <f>(Table2[[#This Row],[Close Price]]/Table2[[#This Row],[Day Low]])-1</f>
        <v>1.5605132354641116E-2</v>
      </c>
      <c r="AD180" s="1">
        <f>(Table2[[#This Row],[Day High]]/Table2[[#This Row],[Close Price]])-1</f>
        <v>7.6257682676985628E-3</v>
      </c>
      <c r="AE180" s="1">
        <f>(Table2[[#This Row],[Close Price]]/Table2[[#This Row],[Current Week Low]])-1</f>
        <v>1.5605132354641116E-2</v>
      </c>
      <c r="AF180" s="1">
        <f>(Table2[[#This Row],[Current Week High]]/Table2[[#This Row],[Close Price]])-1</f>
        <v>7.6257682676985628E-3</v>
      </c>
      <c r="AG180" s="1">
        <f>(Table2[[#This Row],[Close Price]]/Table2[[#This Row],[Current Month Low]])-1</f>
        <v>3.1220657276995301E-2</v>
      </c>
      <c r="AH180" s="1">
        <f>(Table2[[#This Row],[Current Month High]]/Table2[[#This Row],[Close Price]])-1</f>
        <v>3.0844525381288346E-2</v>
      </c>
      <c r="AI180">
        <v>27.020259503755899</v>
      </c>
      <c r="AJ180">
        <v>41.2086145933783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0.13</v>
      </c>
      <c r="AM180" t="s">
        <v>3167</v>
      </c>
      <c r="AN180">
        <v>0.01</v>
      </c>
      <c r="AO180" t="s">
        <v>3167</v>
      </c>
      <c r="AP180">
        <v>0.12308700365728199</v>
      </c>
      <c r="AQ180">
        <f>(Table2[[#This Row],[Sharpe Ratio]]-AVERAGE(Table2[Sharpe Ratio]))/_xlfn.STDEV.P(Table2[Sharpe Ratio])</f>
        <v>0.7832349680072701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1.1402013653318386</v>
      </c>
      <c r="AS180">
        <f>_xlfn.RANK.AVG(Table2[[#This Row],[1Y Return vs Nifty Z-Score]],Table2[1Y Return vs Nifty Z-Score])</f>
        <v>326</v>
      </c>
      <c r="AT180">
        <f>_xlfn.RANK.AVG(Table2[[#This Row],[6M Return vs Nifty Z-Score]],Table2[6M Return vs Nifty Z-Score])</f>
        <v>214</v>
      </c>
      <c r="AU180">
        <f>_xlfn.RANK.AVG(Table2[[#This Row],[Sharpe Ratio Z-Score]],Table2[Sharpe Ratio Z-Score])</f>
        <v>148</v>
      </c>
      <c r="AV180">
        <f>(Table2[[#This Row],[Rank 1Y]]+Table2[[#This Row],[Rank 6M]]+Table2[[#This Row],[Rank Sharpe]])/3</f>
        <v>229.33333333333334</v>
      </c>
    </row>
    <row r="181" spans="1:48" hidden="1" x14ac:dyDescent="0.3">
      <c r="A181" t="s">
        <v>1397</v>
      </c>
      <c r="B181" t="s">
        <v>1398</v>
      </c>
      <c r="C181" t="s">
        <v>3133</v>
      </c>
      <c r="D181" t="s">
        <v>114</v>
      </c>
      <c r="E181">
        <v>7648.7812835199902</v>
      </c>
      <c r="F181">
        <v>3845.05</v>
      </c>
      <c r="G181">
        <v>92.255834502080305</v>
      </c>
      <c r="H181">
        <f>(Table2[[#This Row],[1Y Return vs Nifty]]-AVERAGE(Table2[1Y Return vs Nifty]))/_xlfn.STDEV.P(Table2[1Y Return vs Nifty])</f>
        <v>1.5706934806319583</v>
      </c>
      <c r="I181">
        <v>-10.206235355796199</v>
      </c>
      <c r="J181">
        <f>(Table2[[#This Row],[1M Return vs Nifty]]-AVERAGE(Table2[1M Return vs Nifty]))/_xlfn.STDEV.P(Table2[1M Return vs Nifty])</f>
        <v>-0.73234041093904434</v>
      </c>
      <c r="K181">
        <v>63.381287985084697</v>
      </c>
      <c r="L181">
        <f>(Table2[[#This Row],[6M Return vs Nifty]]-AVERAGE(Table2[6M Return vs Nifty]))/_xlfn.STDEV.P(Table2[6M Return vs Nifty])</f>
        <v>1.9841453753903546</v>
      </c>
      <c r="M181">
        <v>2.8334484455055899</v>
      </c>
      <c r="N181">
        <f>(Table2[[#This Row],[1W Return vs Nifty]]-AVERAGE(Table2[1W Return vs Nifty]))/_xlfn.STDEV.P(Table2[1W Return vs Nifty])</f>
        <v>1.2473865304270486</v>
      </c>
      <c r="O181">
        <v>3912.13</v>
      </c>
      <c r="P181">
        <v>3954.3350322688202</v>
      </c>
      <c r="Q181">
        <v>3239.1344097403498</v>
      </c>
      <c r="R181">
        <v>51.427310188515399</v>
      </c>
      <c r="S181" s="1">
        <f>(Table2[[#This Row],[Close Price]]-Table2[[#This Row],[20D EMA]])/Table2[[#This Row],[20D EMA]]</f>
        <v>-1.7146669461393135E-2</v>
      </c>
      <c r="T181" s="1">
        <f>(Table2[[#This Row],[Close Price]]-Table2[[#This Row],[50D EMA]])/Table2[[#This Row],[50D EMA]]</f>
        <v>-2.7636766074956774E-2</v>
      </c>
      <c r="U181" s="1">
        <f>(Table2[[#This Row],[Close Price]]-Table2[[#This Row],[200D EMA]])/Table2[[#This Row],[200D EMA]]</f>
        <v>0.18706095938396725</v>
      </c>
      <c r="V181">
        <v>1.1170556744894</v>
      </c>
      <c r="W181">
        <v>3813.75</v>
      </c>
      <c r="X181">
        <v>3961.4</v>
      </c>
      <c r="Y181">
        <v>3813.75</v>
      </c>
      <c r="Z181">
        <v>3961.4</v>
      </c>
      <c r="AA181">
        <v>3389.05</v>
      </c>
      <c r="AB181">
        <v>4475.95</v>
      </c>
      <c r="AC181" s="1">
        <f>(Table2[[#This Row],[Close Price]]/Table2[[#This Row],[Day Low]])-1</f>
        <v>8.2071451982956845E-3</v>
      </c>
      <c r="AD181" s="1">
        <f>(Table2[[#This Row],[Day High]]/Table2[[#This Row],[Close Price]])-1</f>
        <v>3.025968452946004E-2</v>
      </c>
      <c r="AE181" s="1">
        <f>(Table2[[#This Row],[Close Price]]/Table2[[#This Row],[Current Week Low]])-1</f>
        <v>8.2071451982956845E-3</v>
      </c>
      <c r="AF181" s="1">
        <f>(Table2[[#This Row],[Current Week High]]/Table2[[#This Row],[Close Price]])-1</f>
        <v>3.025968452946004E-2</v>
      </c>
      <c r="AG181" s="1">
        <f>(Table2[[#This Row],[Close Price]]/Table2[[#This Row],[Current Month Low]])-1</f>
        <v>0.13455098036322855</v>
      </c>
      <c r="AH181" s="1">
        <f>(Table2[[#This Row],[Current Month High]]/Table2[[#This Row],[Close Price]])-1</f>
        <v>0.16408109127319537</v>
      </c>
      <c r="AI181">
        <v>17.5537379227838</v>
      </c>
      <c r="AJ181">
        <v>121.616714697406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0.12</v>
      </c>
      <c r="AM181" t="s">
        <v>3167</v>
      </c>
      <c r="AN181">
        <v>-7.5</v>
      </c>
      <c r="AO181" t="s">
        <v>3166</v>
      </c>
      <c r="AP181">
        <v>-2.4896659227448999E-2</v>
      </c>
      <c r="AQ181">
        <f>(Table2[[#This Row],[Sharpe Ratio]]-AVERAGE(Table2[Sharpe Ratio]))/_xlfn.STDEV.P(Table2[Sharpe Ratio])</f>
        <v>-0.92518001286102547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50</v>
      </c>
      <c r="AT181">
        <f>_xlfn.RANK.AVG(Table2[[#This Row],[6M Return vs Nifty Z-Score]],Table2[6M Return vs Nifty Z-Score])</f>
        <v>32</v>
      </c>
      <c r="AU181">
        <f>_xlfn.RANK.AVG(Table2[[#This Row],[Sharpe Ratio Z-Score]],Table2[Sharpe Ratio Z-Score])</f>
        <v>608</v>
      </c>
      <c r="AV181">
        <f>(Table2[[#This Row],[Rank 1Y]]+Table2[[#This Row],[Rank 6M]]+Table2[[#This Row],[Rank Sharpe]])/3</f>
        <v>230</v>
      </c>
    </row>
    <row r="182" spans="1:48" x14ac:dyDescent="0.3">
      <c r="A182" t="s">
        <v>1779</v>
      </c>
      <c r="B182" t="s">
        <v>1780</v>
      </c>
      <c r="C182" t="s">
        <v>3131</v>
      </c>
      <c r="D182" t="s">
        <v>117</v>
      </c>
      <c r="E182">
        <v>4402.9248201299997</v>
      </c>
      <c r="F182">
        <v>816.05</v>
      </c>
      <c r="G182">
        <v>39.7259854730789</v>
      </c>
      <c r="H182">
        <f>(Table2[[#This Row],[1Y Return vs Nifty]]-AVERAGE(Table2[1Y Return vs Nifty]))/_xlfn.STDEV.P(Table2[1Y Return vs Nifty])</f>
        <v>0.5299883449798658</v>
      </c>
      <c r="I182">
        <v>26.2864340200097</v>
      </c>
      <c r="J182">
        <f>(Table2[[#This Row],[1M Return vs Nifty]]-AVERAGE(Table2[1M Return vs Nifty]))/_xlfn.STDEV.P(Table2[1M Return vs Nifty])</f>
        <v>2.8801248725313977</v>
      </c>
      <c r="K182">
        <v>6.9949015890451802</v>
      </c>
      <c r="L182">
        <f>(Table2[[#This Row],[6M Return vs Nifty]]-AVERAGE(Table2[6M Return vs Nifty]))/_xlfn.STDEV.P(Table2[6M Return vs Nifty])</f>
        <v>0.12470573908080863</v>
      </c>
      <c r="M182">
        <v>9.4058149348607003</v>
      </c>
      <c r="N182">
        <f>(Table2[[#This Row],[1W Return vs Nifty]]-AVERAGE(Table2[1W Return vs Nifty]))/_xlfn.STDEV.P(Table2[1W Return vs Nifty])</f>
        <v>2.6120738071965315</v>
      </c>
      <c r="O182">
        <v>746.4</v>
      </c>
      <c r="P182">
        <v>714.89848547593499</v>
      </c>
      <c r="Q182">
        <v>661.88251978099402</v>
      </c>
      <c r="R182">
        <v>70.7895403824986</v>
      </c>
      <c r="S182" s="1">
        <f>(Table2[[#This Row],[Close Price]]-Table2[[#This Row],[20D EMA]])/Table2[[#This Row],[20D EMA]]</f>
        <v>9.33145766345123E-2</v>
      </c>
      <c r="T182" s="1">
        <f>(Table2[[#This Row],[Close Price]]-Table2[[#This Row],[50D EMA]])/Table2[[#This Row],[50D EMA]]</f>
        <v>0.14149073830632691</v>
      </c>
      <c r="U182" s="1">
        <f>(Table2[[#This Row],[Close Price]]-Table2[[#This Row],[200D EMA]])/Table2[[#This Row],[200D EMA]]</f>
        <v>0.23292272512351198</v>
      </c>
      <c r="V182">
        <v>1.7981068477047</v>
      </c>
      <c r="W182">
        <v>805</v>
      </c>
      <c r="X182">
        <v>848.5</v>
      </c>
      <c r="Y182">
        <v>805</v>
      </c>
      <c r="Z182">
        <v>848.5</v>
      </c>
      <c r="AA182">
        <v>668.2</v>
      </c>
      <c r="AB182">
        <v>848.5</v>
      </c>
      <c r="AC182" s="1">
        <f>(Table2[[#This Row],[Close Price]]/Table2[[#This Row],[Day Low]])-1</f>
        <v>1.3726708074534022E-2</v>
      </c>
      <c r="AD182" s="1">
        <f>(Table2[[#This Row],[Day High]]/Table2[[#This Row],[Close Price]])-1</f>
        <v>3.9764720299001244E-2</v>
      </c>
      <c r="AE182" s="1">
        <f>(Table2[[#This Row],[Close Price]]/Table2[[#This Row],[Current Week Low]])-1</f>
        <v>1.3726708074534022E-2</v>
      </c>
      <c r="AF182" s="1">
        <f>(Table2[[#This Row],[Current Week High]]/Table2[[#This Row],[Close Price]])-1</f>
        <v>3.9764720299001244E-2</v>
      </c>
      <c r="AG182" s="1">
        <f>(Table2[[#This Row],[Close Price]]/Table2[[#This Row],[Current Month Low]])-1</f>
        <v>0.22126608799760539</v>
      </c>
      <c r="AH182" s="1">
        <f>(Table2[[#This Row],[Current Month High]]/Table2[[#This Row],[Close Price]])-1</f>
        <v>3.9764720299001244E-2</v>
      </c>
      <c r="AI182">
        <v>7.8365296244102796</v>
      </c>
      <c r="AJ182">
        <v>73.038592027141604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0.31</v>
      </c>
      <c r="AM182" t="s">
        <v>3167</v>
      </c>
      <c r="AN182">
        <v>18.68</v>
      </c>
      <c r="AO182" t="s">
        <v>3167</v>
      </c>
      <c r="AP182">
        <v>8.2155646460619E-2</v>
      </c>
      <c r="AQ182">
        <f>(Table2[[#This Row],[Sharpe Ratio]]-AVERAGE(Table2[Sharpe Ratio]))/_xlfn.STDEV.P(Table2[Sharpe Ratio])</f>
        <v>0.31069805103340631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6.4575908148220105</v>
      </c>
      <c r="AS182">
        <f>_xlfn.RANK.AVG(Table2[[#This Row],[1Y Return vs Nifty Z-Score]],Table2[1Y Return vs Nifty Z-Score])</f>
        <v>160</v>
      </c>
      <c r="AT182">
        <f>_xlfn.RANK.AVG(Table2[[#This Row],[6M Return vs Nifty Z-Score]],Table2[6M Return vs Nifty Z-Score])</f>
        <v>262</v>
      </c>
      <c r="AU182">
        <f>_xlfn.RANK.AVG(Table2[[#This Row],[Sharpe Ratio Z-Score]],Table2[Sharpe Ratio Z-Score])</f>
        <v>272</v>
      </c>
      <c r="AV182">
        <f>(Table2[[#This Row],[Rank 1Y]]+Table2[[#This Row],[Rank 6M]]+Table2[[#This Row],[Rank Sharpe]])/3</f>
        <v>231.33333333333334</v>
      </c>
    </row>
    <row r="183" spans="1:48" x14ac:dyDescent="0.3">
      <c r="A183" t="s">
        <v>726</v>
      </c>
      <c r="B183" t="s">
        <v>727</v>
      </c>
      <c r="C183" t="s">
        <v>3121</v>
      </c>
      <c r="D183" t="s">
        <v>411</v>
      </c>
      <c r="E183">
        <v>23659.673513909998</v>
      </c>
      <c r="F183">
        <v>6605.05</v>
      </c>
      <c r="G183">
        <v>84.919954490084606</v>
      </c>
      <c r="H183">
        <f>(Table2[[#This Row],[1Y Return vs Nifty]]-AVERAGE(Table2[1Y Return vs Nifty]))/_xlfn.STDEV.P(Table2[1Y Return vs Nifty])</f>
        <v>1.4253572928428691</v>
      </c>
      <c r="I183">
        <v>-6.7200117117279303</v>
      </c>
      <c r="J183">
        <f>(Table2[[#This Row],[1M Return vs Nifty]]-AVERAGE(Table2[1M Return vs Nifty]))/_xlfn.STDEV.P(Table2[1M Return vs Nifty])</f>
        <v>-0.3872337881563333</v>
      </c>
      <c r="K183">
        <v>30.388583160088</v>
      </c>
      <c r="L183">
        <f>(Table2[[#This Row],[6M Return vs Nifty]]-AVERAGE(Table2[6M Return vs Nifty]))/_xlfn.STDEV.P(Table2[6M Return vs Nifty])</f>
        <v>0.89615327336466011</v>
      </c>
      <c r="M183">
        <v>-7.1566742599732001</v>
      </c>
      <c r="N183">
        <f>(Table2[[#This Row],[1W Return vs Nifty]]-AVERAGE(Table2[1W Return vs Nifty]))/_xlfn.STDEV.P(Table2[1W Return vs Nifty])</f>
        <v>-0.82696421851765245</v>
      </c>
      <c r="O183">
        <v>6719.87</v>
      </c>
      <c r="P183">
        <v>6651.8006951629804</v>
      </c>
      <c r="Q183">
        <v>5500.56671616728</v>
      </c>
      <c r="R183">
        <v>45.620379261223199</v>
      </c>
      <c r="S183" s="1">
        <f>(Table2[[#This Row],[Close Price]]-Table2[[#This Row],[20D EMA]])/Table2[[#This Row],[20D EMA]]</f>
        <v>-1.7086640068929862E-2</v>
      </c>
      <c r="T183" s="1">
        <f>(Table2[[#This Row],[Close Price]]-Table2[[#This Row],[50D EMA]])/Table2[[#This Row],[50D EMA]]</f>
        <v>-7.028276598391797E-3</v>
      </c>
      <c r="U183" s="1">
        <f>(Table2[[#This Row],[Close Price]]-Table2[[#This Row],[200D EMA]])/Table2[[#This Row],[200D EMA]]</f>
        <v>0.20079445279454936</v>
      </c>
      <c r="V183">
        <v>0.77207141251243505</v>
      </c>
      <c r="W183">
        <v>6480</v>
      </c>
      <c r="X183">
        <v>6668.7</v>
      </c>
      <c r="Y183">
        <v>6480</v>
      </c>
      <c r="Z183">
        <v>6668.7</v>
      </c>
      <c r="AA183">
        <v>6273.05</v>
      </c>
      <c r="AB183">
        <v>7489.75</v>
      </c>
      <c r="AC183" s="1">
        <f>(Table2[[#This Row],[Close Price]]/Table2[[#This Row],[Day Low]])-1</f>
        <v>1.929783950617292E-2</v>
      </c>
      <c r="AD183" s="1">
        <f>(Table2[[#This Row],[Day High]]/Table2[[#This Row],[Close Price]])-1</f>
        <v>9.6365659608934617E-3</v>
      </c>
      <c r="AE183" s="1">
        <f>(Table2[[#This Row],[Close Price]]/Table2[[#This Row],[Current Week Low]])-1</f>
        <v>1.929783950617292E-2</v>
      </c>
      <c r="AF183" s="1">
        <f>(Table2[[#This Row],[Current Week High]]/Table2[[#This Row],[Close Price]])-1</f>
        <v>9.6365659608934617E-3</v>
      </c>
      <c r="AG183" s="1">
        <f>(Table2[[#This Row],[Close Price]]/Table2[[#This Row],[Current Month Low]])-1</f>
        <v>5.2924813288591777E-2</v>
      </c>
      <c r="AH183" s="1">
        <f>(Table2[[#This Row],[Current Month High]]/Table2[[#This Row],[Close Price]])-1</f>
        <v>0.13394296788063675</v>
      </c>
      <c r="AI183">
        <v>13.394296788063601</v>
      </c>
      <c r="AJ183">
        <v>114.449675324675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-0.02</v>
      </c>
      <c r="AM183" t="s">
        <v>3166</v>
      </c>
      <c r="AN183">
        <v>-6.26</v>
      </c>
      <c r="AO183" t="s">
        <v>3166</v>
      </c>
      <c r="AQ183">
        <f>(Table2[[#This Row],[Sharpe Ratio]]-AVERAGE(Table2[Sharpe Ratio]))/_xlfn.STDEV.P(Table2[Sharpe Ratio])</f>
        <v>-0.63775757197390104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0.46955498755964231</v>
      </c>
      <c r="AS183">
        <f>_xlfn.RANK.AVG(Table2[[#This Row],[1Y Return vs Nifty Z-Score]],Table2[1Y Return vs Nifty Z-Score])</f>
        <v>60</v>
      </c>
      <c r="AT183">
        <f>_xlfn.RANK.AVG(Table2[[#This Row],[6M Return vs Nifty Z-Score]],Table2[6M Return vs Nifty Z-Score])</f>
        <v>107</v>
      </c>
      <c r="AU183">
        <f>_xlfn.RANK.AVG(Table2[[#This Row],[Sharpe Ratio Z-Score]],Table2[Sharpe Ratio Z-Score])</f>
        <v>529</v>
      </c>
      <c r="AV183">
        <f>(Table2[[#This Row],[Rank 1Y]]+Table2[[#This Row],[Rank 6M]]+Table2[[#This Row],[Rank Sharpe]])/3</f>
        <v>232</v>
      </c>
    </row>
    <row r="184" spans="1:48" hidden="1" x14ac:dyDescent="0.3">
      <c r="A184" t="s">
        <v>1937</v>
      </c>
      <c r="B184" t="s">
        <v>1938</v>
      </c>
      <c r="C184" t="s">
        <v>3135</v>
      </c>
      <c r="D184" t="s">
        <v>292</v>
      </c>
      <c r="E184">
        <v>3578.0657474999998</v>
      </c>
      <c r="F184">
        <v>1155.6500000000001</v>
      </c>
      <c r="G184">
        <v>35.650415105782898</v>
      </c>
      <c r="H184">
        <f>(Table2[[#This Row],[1Y Return vs Nifty]]-AVERAGE(Table2[1Y Return vs Nifty]))/_xlfn.STDEV.P(Table2[1Y Return vs Nifty])</f>
        <v>0.44924440433737983</v>
      </c>
      <c r="I184">
        <v>-9.8082835555300605</v>
      </c>
      <c r="J184">
        <f>(Table2[[#This Row],[1M Return vs Nifty]]-AVERAGE(Table2[1M Return vs Nifty]))/_xlfn.STDEV.P(Table2[1M Return vs Nifty])</f>
        <v>-0.69294655218479573</v>
      </c>
      <c r="K184">
        <v>40.221993071862798</v>
      </c>
      <c r="L184">
        <f>(Table2[[#This Row],[6M Return vs Nifty]]-AVERAGE(Table2[6M Return vs Nifty]))/_xlfn.STDEV.P(Table2[6M Return vs Nifty])</f>
        <v>1.2204271507791116</v>
      </c>
      <c r="M184">
        <v>-5.6950679015801997</v>
      </c>
      <c r="N184">
        <f>(Table2[[#This Row],[1W Return vs Nifty]]-AVERAGE(Table2[1W Return vs Nifty]))/_xlfn.STDEV.P(Table2[1W Return vs Nifty])</f>
        <v>-0.52347602987587438</v>
      </c>
      <c r="O184">
        <v>1193.8599999999999</v>
      </c>
      <c r="P184">
        <v>1229.6482762373701</v>
      </c>
      <c r="Q184">
        <v>1072.7357165554899</v>
      </c>
      <c r="R184">
        <v>45.200174149821301</v>
      </c>
      <c r="S184" s="1">
        <f>(Table2[[#This Row],[Close Price]]-Table2[[#This Row],[20D EMA]])/Table2[[#This Row],[20D EMA]]</f>
        <v>-3.2005427772100421E-2</v>
      </c>
      <c r="T184" s="1">
        <f>(Table2[[#This Row],[Close Price]]-Table2[[#This Row],[50D EMA]])/Table2[[#This Row],[50D EMA]]</f>
        <v>-6.0178408466361653E-2</v>
      </c>
      <c r="U184" s="1">
        <f>(Table2[[#This Row],[Close Price]]-Table2[[#This Row],[200D EMA]])/Table2[[#This Row],[200D EMA]]</f>
        <v>7.7292367695879924E-2</v>
      </c>
      <c r="V184">
        <v>0.49060340685979098</v>
      </c>
      <c r="W184">
        <v>1140</v>
      </c>
      <c r="X184">
        <v>1170</v>
      </c>
      <c r="Y184">
        <v>1140</v>
      </c>
      <c r="Z184">
        <v>1170</v>
      </c>
      <c r="AA184">
        <v>1090.8</v>
      </c>
      <c r="AB184">
        <v>1337.65</v>
      </c>
      <c r="AC184" s="1">
        <f>(Table2[[#This Row],[Close Price]]/Table2[[#This Row],[Day Low]])-1</f>
        <v>1.3728070175438756E-2</v>
      </c>
      <c r="AD184" s="1">
        <f>(Table2[[#This Row],[Day High]]/Table2[[#This Row],[Close Price]])-1</f>
        <v>1.2417254359018637E-2</v>
      </c>
      <c r="AE184" s="1">
        <f>(Table2[[#This Row],[Close Price]]/Table2[[#This Row],[Current Week Low]])-1</f>
        <v>1.3728070175438756E-2</v>
      </c>
      <c r="AF184" s="1">
        <f>(Table2[[#This Row],[Current Week High]]/Table2[[#This Row],[Close Price]])-1</f>
        <v>1.2417254359018637E-2</v>
      </c>
      <c r="AG184" s="1">
        <f>(Table2[[#This Row],[Close Price]]/Table2[[#This Row],[Current Month Low]])-1</f>
        <v>5.945177851118455E-2</v>
      </c>
      <c r="AH184" s="1">
        <f>(Table2[[#This Row],[Current Month High]]/Table2[[#This Row],[Close Price]])-1</f>
        <v>0.15748712845584745</v>
      </c>
      <c r="AI184">
        <v>34.032795396529998</v>
      </c>
      <c r="AJ184">
        <v>70.311694053496396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-0.02</v>
      </c>
      <c r="AM184" t="s">
        <v>3166</v>
      </c>
      <c r="AN184">
        <v>-8.3000000000000007</v>
      </c>
      <c r="AO184" t="s">
        <v>3166</v>
      </c>
      <c r="AP184">
        <v>2.2472857080136001E-2</v>
      </c>
      <c r="AQ184">
        <f>(Table2[[#This Row],[Sharpe Ratio]]-AVERAGE(Table2[Sharpe Ratio]))/_xlfn.STDEV.P(Table2[Sharpe Ratio])</f>
        <v>-0.37831700299351328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182</v>
      </c>
      <c r="AT184">
        <f>_xlfn.RANK.AVG(Table2[[#This Row],[6M Return vs Nifty Z-Score]],Table2[6M Return vs Nifty Z-Score])</f>
        <v>73</v>
      </c>
      <c r="AU184">
        <f>_xlfn.RANK.AVG(Table2[[#This Row],[Sharpe Ratio Z-Score]],Table2[Sharpe Ratio Z-Score])</f>
        <v>442</v>
      </c>
      <c r="AV184">
        <f>(Table2[[#This Row],[Rank 1Y]]+Table2[[#This Row],[Rank 6M]]+Table2[[#This Row],[Rank Sharpe]])/3</f>
        <v>232.33333333333334</v>
      </c>
    </row>
    <row r="185" spans="1:48" hidden="1" x14ac:dyDescent="0.3">
      <c r="A185" t="s">
        <v>908</v>
      </c>
      <c r="B185" t="s">
        <v>909</v>
      </c>
      <c r="C185" t="s">
        <v>3130</v>
      </c>
      <c r="D185" t="s">
        <v>257</v>
      </c>
      <c r="E185">
        <v>16180.039178499999</v>
      </c>
      <c r="F185">
        <v>1115</v>
      </c>
      <c r="G185">
        <v>76.315814299932697</v>
      </c>
      <c r="H185">
        <f>(Table2[[#This Row],[1Y Return vs Nifty]]-AVERAGE(Table2[1Y Return vs Nifty]))/_xlfn.STDEV.P(Table2[1Y Return vs Nifty])</f>
        <v>1.2548947263348631</v>
      </c>
      <c r="I185">
        <v>2.16174852018136</v>
      </c>
      <c r="J185">
        <f>(Table2[[#This Row],[1M Return vs Nifty]]-AVERAGE(Table2[1M Return vs Nifty]))/_xlfn.STDEV.P(Table2[1M Return vs Nifty])</f>
        <v>0.49198527262173652</v>
      </c>
      <c r="K185">
        <v>-18.0584262837734</v>
      </c>
      <c r="L185">
        <f>(Table2[[#This Row],[6M Return vs Nifty]]-AVERAGE(Table2[6M Return vs Nifty]))/_xlfn.STDEV.P(Table2[6M Return vs Nifty])</f>
        <v>-0.70147153252121852</v>
      </c>
      <c r="M185">
        <v>-10.741326489115201</v>
      </c>
      <c r="N185">
        <f>(Table2[[#This Row],[1W Return vs Nifty]]-AVERAGE(Table2[1W Return vs Nifty]))/_xlfn.STDEV.P(Table2[1W Return vs Nifty])</f>
        <v>-1.5712820067415187</v>
      </c>
      <c r="O185">
        <v>1126.1600000000001</v>
      </c>
      <c r="P185">
        <v>1162.46618190498</v>
      </c>
      <c r="Q185">
        <v>1087.1352113758701</v>
      </c>
      <c r="R185">
        <v>49.139596635500297</v>
      </c>
      <c r="S185" s="1">
        <f>(Table2[[#This Row],[Close Price]]-Table2[[#This Row],[20D EMA]])/Table2[[#This Row],[20D EMA]]</f>
        <v>-9.9097819137601052E-3</v>
      </c>
      <c r="T185" s="1">
        <f>(Table2[[#This Row],[Close Price]]-Table2[[#This Row],[50D EMA]])/Table2[[#This Row],[50D EMA]]</f>
        <v>-4.0832312065367131E-2</v>
      </c>
      <c r="U185" s="1">
        <f>(Table2[[#This Row],[Close Price]]-Table2[[#This Row],[200D EMA]])/Table2[[#This Row],[200D EMA]]</f>
        <v>2.5631391875224473E-2</v>
      </c>
      <c r="V185">
        <v>1.1305491309397799</v>
      </c>
      <c r="W185">
        <v>1077</v>
      </c>
      <c r="X185">
        <v>1125</v>
      </c>
      <c r="Y185">
        <v>1077</v>
      </c>
      <c r="Z185">
        <v>1125</v>
      </c>
      <c r="AA185">
        <v>1039.6500000000001</v>
      </c>
      <c r="AB185">
        <v>1209</v>
      </c>
      <c r="AC185" s="1">
        <f>(Table2[[#This Row],[Close Price]]/Table2[[#This Row],[Day Low]])-1</f>
        <v>3.5283194057567302E-2</v>
      </c>
      <c r="AD185" s="1">
        <f>(Table2[[#This Row],[Day High]]/Table2[[#This Row],[Close Price]])-1</f>
        <v>8.9686098654708779E-3</v>
      </c>
      <c r="AE185" s="1">
        <f>(Table2[[#This Row],[Close Price]]/Table2[[#This Row],[Current Week Low]])-1</f>
        <v>3.5283194057567302E-2</v>
      </c>
      <c r="AF185" s="1">
        <f>(Table2[[#This Row],[Current Week High]]/Table2[[#This Row],[Close Price]])-1</f>
        <v>8.9686098654708779E-3</v>
      </c>
      <c r="AG185" s="1">
        <f>(Table2[[#This Row],[Close Price]]/Table2[[#This Row],[Current Month Low]])-1</f>
        <v>7.2476314144183096E-2</v>
      </c>
      <c r="AH185" s="1">
        <f>(Table2[[#This Row],[Current Month High]]/Table2[[#This Row],[Close Price]])-1</f>
        <v>8.4304932735425941E-2</v>
      </c>
      <c r="AI185">
        <v>30.044843049327302</v>
      </c>
      <c r="AJ185">
        <v>106.615398869637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-0.12</v>
      </c>
      <c r="AM185" t="s">
        <v>3166</v>
      </c>
      <c r="AN185">
        <v>0.81</v>
      </c>
      <c r="AO185" t="s">
        <v>3167</v>
      </c>
      <c r="AP185">
        <v>0.178232728935834</v>
      </c>
      <c r="AQ185">
        <f>(Table2[[#This Row],[Sharpe Ratio]]-AVERAGE(Table2[Sharpe Ratio]))/_xlfn.STDEV.P(Table2[Sharpe Ratio])</f>
        <v>1.4198713463763484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72</v>
      </c>
      <c r="AT185">
        <f>_xlfn.RANK.AVG(Table2[[#This Row],[6M Return vs Nifty Z-Score]],Table2[6M Return vs Nifty Z-Score])</f>
        <v>571</v>
      </c>
      <c r="AU185">
        <f>_xlfn.RANK.AVG(Table2[[#This Row],[Sharpe Ratio Z-Score]],Table2[Sharpe Ratio Z-Score])</f>
        <v>55</v>
      </c>
      <c r="AV185">
        <f>(Table2[[#This Row],[Rank 1Y]]+Table2[[#This Row],[Rank 6M]]+Table2[[#This Row],[Rank Sharpe]])/3</f>
        <v>232.66666666666666</v>
      </c>
    </row>
    <row r="186" spans="1:48" hidden="1" x14ac:dyDescent="0.3">
      <c r="A186" t="s">
        <v>559</v>
      </c>
      <c r="B186" t="s">
        <v>560</v>
      </c>
      <c r="C186" t="s">
        <v>3137</v>
      </c>
      <c r="D186" t="s">
        <v>169</v>
      </c>
      <c r="E186">
        <v>35537.447952169998</v>
      </c>
      <c r="F186">
        <v>1055.3</v>
      </c>
      <c r="G186">
        <v>31.139979900850101</v>
      </c>
      <c r="H186">
        <f>(Table2[[#This Row],[1Y Return vs Nifty]]-AVERAGE(Table2[1Y Return vs Nifty]))/_xlfn.STDEV.P(Table2[1Y Return vs Nifty])</f>
        <v>0.35988505591800757</v>
      </c>
      <c r="I186">
        <v>-2.72471408817565</v>
      </c>
      <c r="J186">
        <f>(Table2[[#This Row],[1M Return vs Nifty]]-AVERAGE(Table2[1M Return vs Nifty]))/_xlfn.STDEV.P(Table2[1M Return vs Nifty])</f>
        <v>8.2668482477373205E-3</v>
      </c>
      <c r="K186">
        <v>19.127418645907301</v>
      </c>
      <c r="L186">
        <f>(Table2[[#This Row],[6M Return vs Nifty]]-AVERAGE(Table2[6M Return vs Nifty]))/_xlfn.STDEV.P(Table2[6M Return vs Nifty])</f>
        <v>0.52479669268934881</v>
      </c>
      <c r="M186">
        <v>6.3730509512317699</v>
      </c>
      <c r="N186">
        <f>(Table2[[#This Row],[1W Return vs Nifty]]-AVERAGE(Table2[1W Return vs Nifty]))/_xlfn.STDEV.P(Table2[1W Return vs Nifty])</f>
        <v>1.9823501865484023</v>
      </c>
      <c r="O186">
        <v>1017.15</v>
      </c>
      <c r="P186">
        <v>1037.6292949153001</v>
      </c>
      <c r="Q186">
        <v>930.41521731869204</v>
      </c>
      <c r="R186">
        <v>63.9989568758225</v>
      </c>
      <c r="S186" s="1">
        <f>(Table2[[#This Row],[Close Price]]-Table2[[#This Row],[20D EMA]])/Table2[[#This Row],[20D EMA]]</f>
        <v>3.7506759081747998E-2</v>
      </c>
      <c r="T186" s="1">
        <f>(Table2[[#This Row],[Close Price]]-Table2[[#This Row],[50D EMA]])/Table2[[#This Row],[50D EMA]]</f>
        <v>1.7029882609609925E-2</v>
      </c>
      <c r="U186" s="1">
        <f>(Table2[[#This Row],[Close Price]]-Table2[[#This Row],[200D EMA]])/Table2[[#This Row],[200D EMA]]</f>
        <v>0.13422478518913941</v>
      </c>
      <c r="V186">
        <v>0.98762758081695201</v>
      </c>
      <c r="W186">
        <v>1021.55</v>
      </c>
      <c r="X186">
        <v>1079.8499999999999</v>
      </c>
      <c r="Y186">
        <v>1021.55</v>
      </c>
      <c r="Z186">
        <v>1079.8499999999999</v>
      </c>
      <c r="AA186">
        <v>921</v>
      </c>
      <c r="AB186">
        <v>1079.8499999999999</v>
      </c>
      <c r="AC186" s="1">
        <f>(Table2[[#This Row],[Close Price]]/Table2[[#This Row],[Day Low]])-1</f>
        <v>3.3038030443933275E-2</v>
      </c>
      <c r="AD186" s="1">
        <f>(Table2[[#This Row],[Day High]]/Table2[[#This Row],[Close Price]])-1</f>
        <v>2.3263526959158565E-2</v>
      </c>
      <c r="AE186" s="1">
        <f>(Table2[[#This Row],[Close Price]]/Table2[[#This Row],[Current Week Low]])-1</f>
        <v>3.3038030443933275E-2</v>
      </c>
      <c r="AF186" s="1">
        <f>(Table2[[#This Row],[Current Week High]]/Table2[[#This Row],[Close Price]])-1</f>
        <v>2.3263526959158565E-2</v>
      </c>
      <c r="AG186" s="1">
        <f>(Table2[[#This Row],[Close Price]]/Table2[[#This Row],[Current Month Low]])-1</f>
        <v>0.14581976112920736</v>
      </c>
      <c r="AH186" s="1">
        <f>(Table2[[#This Row],[Current Month High]]/Table2[[#This Row],[Close Price]])-1</f>
        <v>2.3263526959158565E-2</v>
      </c>
      <c r="AI186">
        <v>24.514356107268</v>
      </c>
      <c r="AJ186">
        <v>64.236246206520903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-0.01</v>
      </c>
      <c r="AM186" t="s">
        <v>3166</v>
      </c>
      <c r="AN186">
        <v>3.96</v>
      </c>
      <c r="AO186" t="s">
        <v>3167</v>
      </c>
      <c r="AP186">
        <v>6.1066293441143997E-2</v>
      </c>
      <c r="AQ186">
        <f>(Table2[[#This Row],[Sharpe Ratio]]-AVERAGE(Table2[Sharpe Ratio]))/_xlfn.STDEV.P(Table2[Sharpe Ratio])</f>
        <v>6.7229509081207839E-2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204</v>
      </c>
      <c r="AT186">
        <f>_xlfn.RANK.AVG(Table2[[#This Row],[6M Return vs Nifty Z-Score]],Table2[6M Return vs Nifty Z-Score])</f>
        <v>163</v>
      </c>
      <c r="AU186">
        <f>_xlfn.RANK.AVG(Table2[[#This Row],[Sharpe Ratio Z-Score]],Table2[Sharpe Ratio Z-Score])</f>
        <v>334</v>
      </c>
      <c r="AV186">
        <f>(Table2[[#This Row],[Rank 1Y]]+Table2[[#This Row],[Rank 6M]]+Table2[[#This Row],[Rank Sharpe]])/3</f>
        <v>233.66666666666666</v>
      </c>
    </row>
    <row r="187" spans="1:48" x14ac:dyDescent="0.3">
      <c r="A187" t="s">
        <v>753</v>
      </c>
      <c r="B187" t="s">
        <v>754</v>
      </c>
      <c r="C187" t="s">
        <v>3121</v>
      </c>
      <c r="D187" t="s">
        <v>411</v>
      </c>
      <c r="E187">
        <v>22398.855723735</v>
      </c>
      <c r="F187">
        <v>4544.95</v>
      </c>
      <c r="G187">
        <v>42.261783045577999</v>
      </c>
      <c r="H187">
        <f>(Table2[[#This Row],[1Y Return vs Nifty]]-AVERAGE(Table2[1Y Return vs Nifty]))/_xlfn.STDEV.P(Table2[1Y Return vs Nifty])</f>
        <v>0.58022678284815155</v>
      </c>
      <c r="I187">
        <v>-1.6839975632922399</v>
      </c>
      <c r="J187">
        <f>(Table2[[#This Row],[1M Return vs Nifty]]-AVERAGE(Table2[1M Return vs Nifty]))/_xlfn.STDEV.P(Table2[1M Return vs Nifty])</f>
        <v>0.11128897242722662</v>
      </c>
      <c r="K187">
        <v>23.375984734451499</v>
      </c>
      <c r="L187">
        <f>(Table2[[#This Row],[6M Return vs Nifty]]-AVERAGE(Table2[6M Return vs Nifty]))/_xlfn.STDEV.P(Table2[6M Return vs Nifty])</f>
        <v>0.66490058455844314</v>
      </c>
      <c r="M187">
        <v>-6.5499490487682097</v>
      </c>
      <c r="N187">
        <f>(Table2[[#This Row],[1W Return vs Nifty]]-AVERAGE(Table2[1W Return vs Nifty]))/_xlfn.STDEV.P(Table2[1W Return vs Nifty])</f>
        <v>-0.70098369421673645</v>
      </c>
      <c r="O187">
        <v>4541.07</v>
      </c>
      <c r="P187">
        <v>4480.1239274208301</v>
      </c>
      <c r="Q187">
        <v>3887.94005888328</v>
      </c>
      <c r="R187">
        <v>50.405812267065201</v>
      </c>
      <c r="S187" s="1">
        <f>(Table2[[#This Row],[Close Price]]-Table2[[#This Row],[20D EMA]])/Table2[[#This Row],[20D EMA]]</f>
        <v>8.5442417756170005E-4</v>
      </c>
      <c r="T187" s="1">
        <f>(Table2[[#This Row],[Close Price]]-Table2[[#This Row],[50D EMA]])/Table2[[#This Row],[50D EMA]]</f>
        <v>1.4469705220071788E-2</v>
      </c>
      <c r="U187" s="1">
        <f>(Table2[[#This Row],[Close Price]]-Table2[[#This Row],[200D EMA]])/Table2[[#This Row],[200D EMA]]</f>
        <v>0.16898664361235821</v>
      </c>
      <c r="V187">
        <v>0.78365127449794603</v>
      </c>
      <c r="W187">
        <v>4465.1499999999996</v>
      </c>
      <c r="X187">
        <v>4579.95</v>
      </c>
      <c r="Y187">
        <v>4465.1499999999996</v>
      </c>
      <c r="Z187">
        <v>4579.95</v>
      </c>
      <c r="AA187">
        <v>4420</v>
      </c>
      <c r="AB187">
        <v>4892.2</v>
      </c>
      <c r="AC187" s="1">
        <f>(Table2[[#This Row],[Close Price]]/Table2[[#This Row],[Day Low]])-1</f>
        <v>1.7871740031130123E-2</v>
      </c>
      <c r="AD187" s="1">
        <f>(Table2[[#This Row],[Day High]]/Table2[[#This Row],[Close Price]])-1</f>
        <v>7.7008547948822503E-3</v>
      </c>
      <c r="AE187" s="1">
        <f>(Table2[[#This Row],[Close Price]]/Table2[[#This Row],[Current Week Low]])-1</f>
        <v>1.7871740031130123E-2</v>
      </c>
      <c r="AF187" s="1">
        <f>(Table2[[#This Row],[Current Week High]]/Table2[[#This Row],[Close Price]])-1</f>
        <v>7.7008547948822503E-3</v>
      </c>
      <c r="AG187" s="1">
        <f>(Table2[[#This Row],[Close Price]]/Table2[[#This Row],[Current Month Low]])-1</f>
        <v>2.8269230769230713E-2</v>
      </c>
      <c r="AH187" s="1">
        <f>(Table2[[#This Row],[Current Month High]]/Table2[[#This Row],[Close Price]])-1</f>
        <v>7.6403480786367384E-2</v>
      </c>
      <c r="AI187">
        <v>9.3488377209870404</v>
      </c>
      <c r="AJ187">
        <v>73.6005805847863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0.01</v>
      </c>
      <c r="AM187" t="s">
        <v>3167</v>
      </c>
      <c r="AN187">
        <v>-0.43</v>
      </c>
      <c r="AO187" t="s">
        <v>3166</v>
      </c>
      <c r="AP187">
        <v>3.5045398598444001E-2</v>
      </c>
      <c r="AQ187">
        <f>(Table2[[#This Row],[Sharpe Ratio]]-AVERAGE(Table2[Sharpe Ratio]))/_xlfn.STDEV.P(Table2[Sharpe Ratio])</f>
        <v>-0.2331718034575567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0.42226084215952819</v>
      </c>
      <c r="AS187">
        <f>_xlfn.RANK.AVG(Table2[[#This Row],[1Y Return vs Nifty Z-Score]],Table2[1Y Return vs Nifty Z-Score])</f>
        <v>149</v>
      </c>
      <c r="AT187">
        <f>_xlfn.RANK.AVG(Table2[[#This Row],[6M Return vs Nifty Z-Score]],Table2[6M Return vs Nifty Z-Score])</f>
        <v>146</v>
      </c>
      <c r="AU187">
        <f>_xlfn.RANK.AVG(Table2[[#This Row],[Sharpe Ratio Z-Score]],Table2[Sharpe Ratio Z-Score])</f>
        <v>410</v>
      </c>
      <c r="AV187">
        <f>(Table2[[#This Row],[Rank 1Y]]+Table2[[#This Row],[Rank 6M]]+Table2[[#This Row],[Rank Sharpe]])/3</f>
        <v>235</v>
      </c>
    </row>
    <row r="188" spans="1:48" x14ac:dyDescent="0.3">
      <c r="A188" t="s">
        <v>28</v>
      </c>
      <c r="B188" t="s">
        <v>29</v>
      </c>
      <c r="C188" t="s">
        <v>3121</v>
      </c>
      <c r="D188" t="s">
        <v>24</v>
      </c>
      <c r="E188">
        <v>917934.83466205501</v>
      </c>
      <c r="F188">
        <v>1300.95</v>
      </c>
      <c r="G188">
        <v>18.2016782335503</v>
      </c>
      <c r="H188">
        <f>(Table2[[#This Row],[1Y Return vs Nifty]]-AVERAGE(Table2[1Y Return vs Nifty]))/_xlfn.STDEV.P(Table2[1Y Return vs Nifty])</f>
        <v>0.10355542161159607</v>
      </c>
      <c r="I188">
        <v>1.9229329416654299</v>
      </c>
      <c r="J188">
        <f>(Table2[[#This Row],[1M Return vs Nifty]]-AVERAGE(Table2[1M Return vs Nifty]))/_xlfn.STDEV.P(Table2[1M Return vs Nifty])</f>
        <v>0.46834455240868811</v>
      </c>
      <c r="K188">
        <v>9.6392922088280297</v>
      </c>
      <c r="L188">
        <f>(Table2[[#This Row],[6M Return vs Nifty]]-AVERAGE(Table2[6M Return vs Nifty]))/_xlfn.STDEV.P(Table2[6M Return vs Nifty])</f>
        <v>0.2119091412951907</v>
      </c>
      <c r="M188">
        <v>-1.9107899497477201</v>
      </c>
      <c r="N188">
        <f>(Table2[[#This Row],[1W Return vs Nifty]]-AVERAGE(Table2[1W Return vs Nifty]))/_xlfn.STDEV.P(Table2[1W Return vs Nifty])</f>
        <v>0.26229207678547473</v>
      </c>
      <c r="O188">
        <v>1270.77</v>
      </c>
      <c r="P188">
        <v>1261.83002986424</v>
      </c>
      <c r="Q188">
        <v>1176.81226778417</v>
      </c>
      <c r="R188">
        <v>67.395196504848101</v>
      </c>
      <c r="S188" s="1">
        <f>(Table2[[#This Row],[Close Price]]-Table2[[#This Row],[20D EMA]])/Table2[[#This Row],[20D EMA]]</f>
        <v>2.3749380296985343E-2</v>
      </c>
      <c r="T188" s="1">
        <f>(Table2[[#This Row],[Close Price]]-Table2[[#This Row],[50D EMA]])/Table2[[#This Row],[50D EMA]]</f>
        <v>3.1002567073133393E-2</v>
      </c>
      <c r="U188" s="1">
        <f>(Table2[[#This Row],[Close Price]]-Table2[[#This Row],[200D EMA]])/Table2[[#This Row],[200D EMA]]</f>
        <v>0.10548643620920953</v>
      </c>
      <c r="V188">
        <v>0.84592424787121101</v>
      </c>
      <c r="W188">
        <v>1290</v>
      </c>
      <c r="X188">
        <v>1311.2</v>
      </c>
      <c r="Y188">
        <v>1290</v>
      </c>
      <c r="Z188">
        <v>1311.2</v>
      </c>
      <c r="AA188">
        <v>1232.55</v>
      </c>
      <c r="AB188">
        <v>1315</v>
      </c>
      <c r="AC188" s="1">
        <f>(Table2[[#This Row],[Close Price]]/Table2[[#This Row],[Day Low]])-1</f>
        <v>8.4883720930233331E-3</v>
      </c>
      <c r="AD188" s="1">
        <f>(Table2[[#This Row],[Day High]]/Table2[[#This Row],[Close Price]])-1</f>
        <v>7.8788577577924013E-3</v>
      </c>
      <c r="AE188" s="1">
        <f>(Table2[[#This Row],[Close Price]]/Table2[[#This Row],[Current Week Low]])-1</f>
        <v>8.4883720930233331E-3</v>
      </c>
      <c r="AF188" s="1">
        <f>(Table2[[#This Row],[Current Week High]]/Table2[[#This Row],[Close Price]])-1</f>
        <v>7.8788577577924013E-3</v>
      </c>
      <c r="AG188" s="1">
        <f>(Table2[[#This Row],[Close Price]]/Table2[[#This Row],[Current Month Low]])-1</f>
        <v>5.549470609711582E-2</v>
      </c>
      <c r="AH188" s="1">
        <f>(Table2[[#This Row],[Current Month High]]/Table2[[#This Row],[Close Price]])-1</f>
        <v>1.0799800146046978E-2</v>
      </c>
      <c r="AI188">
        <v>4.7196279641800096</v>
      </c>
      <c r="AJ188">
        <v>41.146793967668401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0.04</v>
      </c>
      <c r="AM188" t="s">
        <v>3167</v>
      </c>
      <c r="AN188">
        <v>0.33</v>
      </c>
      <c r="AO188" t="s">
        <v>3167</v>
      </c>
      <c r="AP188">
        <v>0.10613197354288</v>
      </c>
      <c r="AQ188">
        <f>(Table2[[#This Row],[Sharpe Ratio]]-AVERAGE(Table2[Sharpe Ratio]))/_xlfn.STDEV.P(Table2[Sharpe Ratio])</f>
        <v>0.58749560810860246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1.6335968002095522</v>
      </c>
      <c r="AS188">
        <f>_xlfn.RANK.AVG(Table2[[#This Row],[1Y Return vs Nifty Z-Score]],Table2[1Y Return vs Nifty Z-Score])</f>
        <v>274</v>
      </c>
      <c r="AT188">
        <f>_xlfn.RANK.AVG(Table2[[#This Row],[6M Return vs Nifty Z-Score]],Table2[6M Return vs Nifty Z-Score])</f>
        <v>237</v>
      </c>
      <c r="AU188">
        <f>_xlfn.RANK.AVG(Table2[[#This Row],[Sharpe Ratio Z-Score]],Table2[Sharpe Ratio Z-Score])</f>
        <v>196</v>
      </c>
      <c r="AV188">
        <f>(Table2[[#This Row],[Rank 1Y]]+Table2[[#This Row],[Rank 6M]]+Table2[[#This Row],[Rank Sharpe]])/3</f>
        <v>235.66666666666666</v>
      </c>
    </row>
    <row r="189" spans="1:48" x14ac:dyDescent="0.3">
      <c r="A189" t="s">
        <v>893</v>
      </c>
      <c r="B189" t="s">
        <v>894</v>
      </c>
      <c r="C189" t="s">
        <v>3121</v>
      </c>
      <c r="D189" t="s">
        <v>208</v>
      </c>
      <c r="E189">
        <v>16423.1776645299</v>
      </c>
      <c r="F189">
        <v>1301.75</v>
      </c>
      <c r="G189">
        <v>42.059073097484003</v>
      </c>
      <c r="H189">
        <f>(Table2[[#This Row],[1Y Return vs Nifty]]-AVERAGE(Table2[1Y Return vs Nifty]))/_xlfn.STDEV.P(Table2[1Y Return vs Nifty])</f>
        <v>0.57621075600001193</v>
      </c>
      <c r="I189">
        <v>5.9523962303852702</v>
      </c>
      <c r="J189">
        <f>(Table2[[#This Row],[1M Return vs Nifty]]-AVERAGE(Table2[1M Return vs Nifty]))/_xlfn.STDEV.P(Table2[1M Return vs Nifty])</f>
        <v>0.86722730038244056</v>
      </c>
      <c r="K189">
        <v>36.378434623323002</v>
      </c>
      <c r="L189">
        <f>(Table2[[#This Row],[6M Return vs Nifty]]-AVERAGE(Table2[6M Return vs Nifty]))/_xlfn.STDEV.P(Table2[6M Return vs Nifty])</f>
        <v>1.0936790936596132</v>
      </c>
      <c r="M189">
        <v>-2.7265382813793599</v>
      </c>
      <c r="N189">
        <f>(Table2[[#This Row],[1W Return vs Nifty]]-AVERAGE(Table2[1W Return vs Nifty]))/_xlfn.STDEV.P(Table2[1W Return vs Nifty])</f>
        <v>9.2909956809863858E-2</v>
      </c>
      <c r="O189">
        <v>1290.8900000000001</v>
      </c>
      <c r="P189">
        <v>1254.2049712998801</v>
      </c>
      <c r="Q189">
        <v>1082.0951116722699</v>
      </c>
      <c r="R189">
        <v>47.898700266118396</v>
      </c>
      <c r="S189" s="1">
        <f>(Table2[[#This Row],[Close Price]]-Table2[[#This Row],[20D EMA]])/Table2[[#This Row],[20D EMA]]</f>
        <v>8.4128004709928036E-3</v>
      </c>
      <c r="T189" s="1">
        <f>(Table2[[#This Row],[Close Price]]-Table2[[#This Row],[50D EMA]])/Table2[[#This Row],[50D EMA]]</f>
        <v>3.7908499637697518E-2</v>
      </c>
      <c r="U189" s="1">
        <f>(Table2[[#This Row],[Close Price]]-Table2[[#This Row],[200D EMA]])/Table2[[#This Row],[200D EMA]]</f>
        <v>0.20299037114055102</v>
      </c>
      <c r="V189">
        <v>0.65163862672087003</v>
      </c>
      <c r="W189">
        <v>1281</v>
      </c>
      <c r="X189">
        <v>1343</v>
      </c>
      <c r="Y189">
        <v>1281</v>
      </c>
      <c r="Z189">
        <v>1343</v>
      </c>
      <c r="AA189">
        <v>1253.8499999999999</v>
      </c>
      <c r="AB189">
        <v>1400</v>
      </c>
      <c r="AC189" s="1">
        <f>(Table2[[#This Row],[Close Price]]/Table2[[#This Row],[Day Low]])-1</f>
        <v>1.6198282591725288E-2</v>
      </c>
      <c r="AD189" s="1">
        <f>(Table2[[#This Row],[Day High]]/Table2[[#This Row],[Close Price]])-1</f>
        <v>3.1688112156712078E-2</v>
      </c>
      <c r="AE189" s="1">
        <f>(Table2[[#This Row],[Close Price]]/Table2[[#This Row],[Current Week Low]])-1</f>
        <v>1.6198282591725288E-2</v>
      </c>
      <c r="AF189" s="1">
        <f>(Table2[[#This Row],[Current Week High]]/Table2[[#This Row],[Close Price]])-1</f>
        <v>3.1688112156712078E-2</v>
      </c>
      <c r="AG189" s="1">
        <f>(Table2[[#This Row],[Close Price]]/Table2[[#This Row],[Current Month Low]])-1</f>
        <v>3.820233680264784E-2</v>
      </c>
      <c r="AH189" s="1">
        <f>(Table2[[#This Row],[Current Month High]]/Table2[[#This Row],[Close Price]])-1</f>
        <v>7.5475321682350716E-2</v>
      </c>
      <c r="AI189">
        <v>7.5475321682350698</v>
      </c>
      <c r="AJ189">
        <v>65.175739119401001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7.0000000000000007E-2</v>
      </c>
      <c r="AM189" t="s">
        <v>3167</v>
      </c>
      <c r="AN189">
        <v>-2.99</v>
      </c>
      <c r="AO189" t="s">
        <v>3166</v>
      </c>
      <c r="AP189">
        <v>1.2118505381154001E-2</v>
      </c>
      <c r="AQ189">
        <f>(Table2[[#This Row],[Sharpe Ratio]]-AVERAGE(Table2[Sharpe Ratio]))/_xlfn.STDEV.P(Table2[Sharpe Ratio])</f>
        <v>-0.49785404657580967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2.13217306027612</v>
      </c>
      <c r="AS189">
        <f>_xlfn.RANK.AVG(Table2[[#This Row],[1Y Return vs Nifty Z-Score]],Table2[1Y Return vs Nifty Z-Score])</f>
        <v>151</v>
      </c>
      <c r="AT189">
        <f>_xlfn.RANK.AVG(Table2[[#This Row],[6M Return vs Nifty Z-Score]],Table2[6M Return vs Nifty Z-Score])</f>
        <v>88</v>
      </c>
      <c r="AU189">
        <f>_xlfn.RANK.AVG(Table2[[#This Row],[Sharpe Ratio Z-Score]],Table2[Sharpe Ratio Z-Score])</f>
        <v>472</v>
      </c>
      <c r="AV189">
        <f>(Table2[[#This Row],[Rank 1Y]]+Table2[[#This Row],[Rank 6M]]+Table2[[#This Row],[Rank Sharpe]])/3</f>
        <v>237</v>
      </c>
    </row>
    <row r="190" spans="1:48" hidden="1" x14ac:dyDescent="0.3">
      <c r="A190" t="s">
        <v>385</v>
      </c>
      <c r="B190" t="s">
        <v>386</v>
      </c>
      <c r="C190" t="s">
        <v>3134</v>
      </c>
      <c r="D190" t="s">
        <v>131</v>
      </c>
      <c r="E190">
        <v>59729.344244250002</v>
      </c>
      <c r="F190">
        <v>1670.75</v>
      </c>
      <c r="G190">
        <v>17.451982882036301</v>
      </c>
      <c r="H190">
        <f>(Table2[[#This Row],[1Y Return vs Nifty]]-AVERAGE(Table2[1Y Return vs Nifty]))/_xlfn.STDEV.P(Table2[1Y Return vs Nifty])</f>
        <v>8.8702688985915587E-2</v>
      </c>
      <c r="I190">
        <v>6.6255416593169203</v>
      </c>
      <c r="J190">
        <f>(Table2[[#This Row],[1M Return vs Nifty]]-AVERAGE(Table2[1M Return vs Nifty]))/_xlfn.STDEV.P(Table2[1M Return vs Nifty])</f>
        <v>0.93386299830029673</v>
      </c>
      <c r="K190">
        <v>-0.84221795235946495</v>
      </c>
      <c r="L190">
        <f>(Table2[[#This Row],[6M Return vs Nifty]]-AVERAGE(Table2[6M Return vs Nifty]))/_xlfn.STDEV.P(Table2[6M Return vs Nifty])</f>
        <v>-0.13373697451020539</v>
      </c>
      <c r="M190">
        <v>11.3069907505628</v>
      </c>
      <c r="N190">
        <f>(Table2[[#This Row],[1W Return vs Nifty]]-AVERAGE(Table2[1W Return vs Nifty]))/_xlfn.STDEV.P(Table2[1W Return vs Nifty])</f>
        <v>3.0068342714513294</v>
      </c>
      <c r="O190">
        <v>1537.93</v>
      </c>
      <c r="P190">
        <v>1599.23737480045</v>
      </c>
      <c r="Q190">
        <v>1555.96444785474</v>
      </c>
      <c r="R190">
        <v>73.878431990657901</v>
      </c>
      <c r="S190" s="1">
        <f>(Table2[[#This Row],[Close Price]]-Table2[[#This Row],[20D EMA]])/Table2[[#This Row],[20D EMA]]</f>
        <v>8.636283836065356E-2</v>
      </c>
      <c r="T190" s="1">
        <f>(Table2[[#This Row],[Close Price]]-Table2[[#This Row],[50D EMA]])/Table2[[#This Row],[50D EMA]]</f>
        <v>4.4716704553302004E-2</v>
      </c>
      <c r="U190" s="1">
        <f>(Table2[[#This Row],[Close Price]]-Table2[[#This Row],[200D EMA]])/Table2[[#This Row],[200D EMA]]</f>
        <v>7.3771320613088984E-2</v>
      </c>
      <c r="V190">
        <v>1.04436572549645</v>
      </c>
      <c r="W190">
        <v>1634.45</v>
      </c>
      <c r="X190">
        <v>1691</v>
      </c>
      <c r="Y190">
        <v>1634.45</v>
      </c>
      <c r="Z190">
        <v>1691</v>
      </c>
      <c r="AA190">
        <v>1392.1</v>
      </c>
      <c r="AB190">
        <v>1691</v>
      </c>
      <c r="AC190" s="1">
        <f>(Table2[[#This Row],[Close Price]]/Table2[[#This Row],[Day Low]])-1</f>
        <v>2.220930588271286E-2</v>
      </c>
      <c r="AD190" s="1">
        <f>(Table2[[#This Row],[Day High]]/Table2[[#This Row],[Close Price]])-1</f>
        <v>1.2120305252132368E-2</v>
      </c>
      <c r="AE190" s="1">
        <f>(Table2[[#This Row],[Close Price]]/Table2[[#This Row],[Current Week Low]])-1</f>
        <v>2.220930588271286E-2</v>
      </c>
      <c r="AF190" s="1">
        <f>(Table2[[#This Row],[Current Week High]]/Table2[[#This Row],[Close Price]])-1</f>
        <v>1.2120305252132368E-2</v>
      </c>
      <c r="AG190" s="1">
        <f>(Table2[[#This Row],[Close Price]]/Table2[[#This Row],[Current Month Low]])-1</f>
        <v>0.20016521801594722</v>
      </c>
      <c r="AH190" s="1">
        <f>(Table2[[#This Row],[Current Month High]]/Table2[[#This Row],[Close Price]])-1</f>
        <v>1.2120305252132368E-2</v>
      </c>
      <c r="AI190">
        <v>23.806673649558501</v>
      </c>
      <c r="AJ190">
        <v>55.999066293183901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-0.06</v>
      </c>
      <c r="AM190" t="s">
        <v>3166</v>
      </c>
      <c r="AN190">
        <v>11.33</v>
      </c>
      <c r="AO190" t="s">
        <v>3167</v>
      </c>
      <c r="AP190">
        <v>0.155749694131811</v>
      </c>
      <c r="AQ190">
        <f>(Table2[[#This Row],[Sharpe Ratio]]-AVERAGE(Table2[Sharpe Ratio]))/_xlfn.STDEV.P(Table2[Sharpe Ratio])</f>
        <v>1.1603132794531421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277</v>
      </c>
      <c r="AT190">
        <f>_xlfn.RANK.AVG(Table2[[#This Row],[6M Return vs Nifty Z-Score]],Table2[6M Return vs Nifty Z-Score])</f>
        <v>345</v>
      </c>
      <c r="AU190">
        <f>_xlfn.RANK.AVG(Table2[[#This Row],[Sharpe Ratio Z-Score]],Table2[Sharpe Ratio Z-Score])</f>
        <v>91</v>
      </c>
      <c r="AV190">
        <f>(Table2[[#This Row],[Rank 1Y]]+Table2[[#This Row],[Rank 6M]]+Table2[[#This Row],[Rank Sharpe]])/3</f>
        <v>237.66666666666666</v>
      </c>
    </row>
    <row r="191" spans="1:48" hidden="1" x14ac:dyDescent="0.3">
      <c r="A191" t="s">
        <v>290</v>
      </c>
      <c r="B191" t="s">
        <v>291</v>
      </c>
      <c r="C191" t="s">
        <v>3135</v>
      </c>
      <c r="D191" t="s">
        <v>292</v>
      </c>
      <c r="E191">
        <v>90145.740340724995</v>
      </c>
      <c r="F191">
        <v>9961.9500000000007</v>
      </c>
      <c r="G191">
        <v>27.057316820288001</v>
      </c>
      <c r="H191">
        <f>(Table2[[#This Row],[1Y Return vs Nifty]]-AVERAGE(Table2[1Y Return vs Nifty]))/_xlfn.STDEV.P(Table2[1Y Return vs Nifty])</f>
        <v>0.27900059663215643</v>
      </c>
      <c r="I191">
        <v>-4.5708648859923304</v>
      </c>
      <c r="J191">
        <f>(Table2[[#This Row],[1M Return vs Nifty]]-AVERAGE(Table2[1M Return vs Nifty]))/_xlfn.STDEV.P(Table2[1M Return vs Nifty])</f>
        <v>-0.17448644931140395</v>
      </c>
      <c r="K191">
        <v>-2.6694741901377301</v>
      </c>
      <c r="L191">
        <f>(Table2[[#This Row],[6M Return vs Nifty]]-AVERAGE(Table2[6M Return vs Nifty]))/_xlfn.STDEV.P(Table2[6M Return vs Nifty])</f>
        <v>-0.19399394239523043</v>
      </c>
      <c r="M191">
        <v>-3.88936631780475</v>
      </c>
      <c r="N191">
        <f>(Table2[[#This Row],[1W Return vs Nifty]]-AVERAGE(Table2[1W Return vs Nifty]))/_xlfn.STDEV.P(Table2[1W Return vs Nifty])</f>
        <v>-0.14853985110190993</v>
      </c>
      <c r="O191">
        <v>10182.1</v>
      </c>
      <c r="P191">
        <v>10489.908503241501</v>
      </c>
      <c r="Q191">
        <v>9563.5518281285003</v>
      </c>
      <c r="R191">
        <v>44.617791810206299</v>
      </c>
      <c r="S191" s="1">
        <f>(Table2[[#This Row],[Close Price]]-Table2[[#This Row],[20D EMA]])/Table2[[#This Row],[20D EMA]]</f>
        <v>-2.1621276553952486E-2</v>
      </c>
      <c r="T191" s="1">
        <f>(Table2[[#This Row],[Close Price]]-Table2[[#This Row],[50D EMA]])/Table2[[#This Row],[50D EMA]]</f>
        <v>-5.033013425029919E-2</v>
      </c>
      <c r="U191" s="1">
        <f>(Table2[[#This Row],[Close Price]]-Table2[[#This Row],[200D EMA]])/Table2[[#This Row],[200D EMA]]</f>
        <v>4.1657971748500812E-2</v>
      </c>
      <c r="V191">
        <v>1.0998040334386501</v>
      </c>
      <c r="W191">
        <v>9901</v>
      </c>
      <c r="X191">
        <v>10407.700000000001</v>
      </c>
      <c r="Y191">
        <v>9901</v>
      </c>
      <c r="Z191">
        <v>10407.700000000001</v>
      </c>
      <c r="AA191">
        <v>9630.5499999999993</v>
      </c>
      <c r="AB191">
        <v>10533.6</v>
      </c>
      <c r="AC191" s="1">
        <f>(Table2[[#This Row],[Close Price]]/Table2[[#This Row],[Day Low]])-1</f>
        <v>6.1559438440561554E-3</v>
      </c>
      <c r="AD191" s="1">
        <f>(Table2[[#This Row],[Day High]]/Table2[[#This Row],[Close Price]])-1</f>
        <v>4.4745255697930642E-2</v>
      </c>
      <c r="AE191" s="1">
        <f>(Table2[[#This Row],[Close Price]]/Table2[[#This Row],[Current Week Low]])-1</f>
        <v>6.1559438440561554E-3</v>
      </c>
      <c r="AF191" s="1">
        <f>(Table2[[#This Row],[Current Week High]]/Table2[[#This Row],[Close Price]])-1</f>
        <v>4.4745255697930642E-2</v>
      </c>
      <c r="AG191" s="1">
        <f>(Table2[[#This Row],[Close Price]]/Table2[[#This Row],[Current Month Low]])-1</f>
        <v>3.4411326455913827E-2</v>
      </c>
      <c r="AH191" s="1">
        <f>(Table2[[#This Row],[Current Month High]]/Table2[[#This Row],[Close Price]])-1</f>
        <v>5.738334362248354E-2</v>
      </c>
      <c r="AI191">
        <v>33.487921541465198</v>
      </c>
      <c r="AJ191">
        <v>68.579454593144703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0.02</v>
      </c>
      <c r="AM191" t="s">
        <v>3167</v>
      </c>
      <c r="AN191">
        <v>-0.55000000000000004</v>
      </c>
      <c r="AO191" t="s">
        <v>3166</v>
      </c>
      <c r="AP191">
        <v>0.14321366813116701</v>
      </c>
      <c r="AQ191">
        <f>(Table2[[#This Row],[Sharpe Ratio]]-AVERAGE(Table2[Sharpe Ratio]))/_xlfn.STDEV.P(Table2[Sharpe Ratio])</f>
        <v>1.0155896376499467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231</v>
      </c>
      <c r="AT191">
        <f>_xlfn.RANK.AVG(Table2[[#This Row],[6M Return vs Nifty Z-Score]],Table2[6M Return vs Nifty Z-Score])</f>
        <v>369</v>
      </c>
      <c r="AU191">
        <f>_xlfn.RANK.AVG(Table2[[#This Row],[Sharpe Ratio Z-Score]],Table2[Sharpe Ratio Z-Score])</f>
        <v>116</v>
      </c>
      <c r="AV191">
        <f>(Table2[[#This Row],[Rank 1Y]]+Table2[[#This Row],[Rank 6M]]+Table2[[#This Row],[Rank Sharpe]])/3</f>
        <v>238.66666666666666</v>
      </c>
    </row>
    <row r="192" spans="1:48" hidden="1" x14ac:dyDescent="0.3">
      <c r="A192" t="s">
        <v>575</v>
      </c>
      <c r="B192" t="s">
        <v>576</v>
      </c>
      <c r="C192" t="s">
        <v>3121</v>
      </c>
      <c r="D192" t="s">
        <v>208</v>
      </c>
      <c r="E192">
        <v>33734.413608000003</v>
      </c>
      <c r="F192">
        <v>6492.2</v>
      </c>
      <c r="G192">
        <v>38.241002653337802</v>
      </c>
      <c r="H192">
        <f>(Table2[[#This Row],[1Y Return vs Nifty]]-AVERAGE(Table2[1Y Return vs Nifty]))/_xlfn.STDEV.P(Table2[1Y Return vs Nifty])</f>
        <v>0.50056832425971354</v>
      </c>
      <c r="I192">
        <v>-3.4173131193561299</v>
      </c>
      <c r="J192">
        <f>(Table2[[#This Row],[1M Return vs Nifty]]-AVERAGE(Table2[1M Return vs Nifty]))/_xlfn.STDEV.P(Table2[1M Return vs Nifty])</f>
        <v>-6.0294591578408378E-2</v>
      </c>
      <c r="K192">
        <v>-6.6777821392844396</v>
      </c>
      <c r="L192">
        <f>(Table2[[#This Row],[6M Return vs Nifty]]-AVERAGE(Table2[6M Return vs Nifty]))/_xlfn.STDEV.P(Table2[6M Return vs Nifty])</f>
        <v>-0.32617490222530598</v>
      </c>
      <c r="M192">
        <v>-5.32383257320999</v>
      </c>
      <c r="N192">
        <f>(Table2[[#This Row],[1W Return vs Nifty]]-AVERAGE(Table2[1W Return vs Nifty]))/_xlfn.STDEV.P(Table2[1W Return vs Nifty])</f>
        <v>-0.44639266422140117</v>
      </c>
      <c r="O192">
        <v>6691.32</v>
      </c>
      <c r="P192">
        <v>6723.9617801764898</v>
      </c>
      <c r="Q192">
        <v>6225.4875000626298</v>
      </c>
      <c r="R192">
        <v>50.002318082101802</v>
      </c>
      <c r="S192" s="1">
        <f>(Table2[[#This Row],[Close Price]]-Table2[[#This Row],[20D EMA]])/Table2[[#This Row],[20D EMA]]</f>
        <v>-2.9757955082106356E-2</v>
      </c>
      <c r="T192" s="1">
        <f>(Table2[[#This Row],[Close Price]]-Table2[[#This Row],[50D EMA]])/Table2[[#This Row],[50D EMA]]</f>
        <v>-3.4468039491207032E-2</v>
      </c>
      <c r="U192" s="1">
        <f>(Table2[[#This Row],[Close Price]]-Table2[[#This Row],[200D EMA]])/Table2[[#This Row],[200D EMA]]</f>
        <v>4.2842026417157987E-2</v>
      </c>
      <c r="V192">
        <v>0.39366116759200798</v>
      </c>
      <c r="W192">
        <v>6570</v>
      </c>
      <c r="X192">
        <v>6696.85</v>
      </c>
      <c r="Y192">
        <v>6570</v>
      </c>
      <c r="Z192">
        <v>6696.85</v>
      </c>
      <c r="AA192">
        <v>6485</v>
      </c>
      <c r="AB192">
        <v>7140</v>
      </c>
      <c r="AC192" s="1">
        <f>(Table2[[#This Row],[Close Price]]/Table2[[#This Row],[Day Low]])-1</f>
        <v>-1.1841704718417057E-2</v>
      </c>
      <c r="AD192" s="1">
        <f>(Table2[[#This Row],[Day High]]/Table2[[#This Row],[Close Price]])-1</f>
        <v>3.1522442315393917E-2</v>
      </c>
      <c r="AE192" s="1">
        <f>(Table2[[#This Row],[Close Price]]/Table2[[#This Row],[Current Week Low]])-1</f>
        <v>-1.1841704718417057E-2</v>
      </c>
      <c r="AF192" s="1">
        <f>(Table2[[#This Row],[Current Week High]]/Table2[[#This Row],[Close Price]])-1</f>
        <v>3.1522442315393917E-2</v>
      </c>
      <c r="AG192" s="1">
        <f>(Table2[[#This Row],[Close Price]]/Table2[[#This Row],[Current Month Low]])-1</f>
        <v>1.1102544333077002E-3</v>
      </c>
      <c r="AH192" s="1">
        <f>(Table2[[#This Row],[Current Month High]]/Table2[[#This Row],[Close Price]])-1</f>
        <v>9.9781275992729679E-2</v>
      </c>
      <c r="AI192">
        <v>50.285727488370597</v>
      </c>
      <c r="AJ192">
        <v>61.495503787266301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-0.09</v>
      </c>
      <c r="AM192" t="s">
        <v>3166</v>
      </c>
      <c r="AN192">
        <v>-0.32</v>
      </c>
      <c r="AO192" t="s">
        <v>3166</v>
      </c>
      <c r="AP192">
        <v>0.137418384236317</v>
      </c>
      <c r="AQ192">
        <f>(Table2[[#This Row],[Sharpe Ratio]]-AVERAGE(Table2[Sharpe Ratio]))/_xlfn.STDEV.P(Table2[Sharpe Ratio])</f>
        <v>0.94868529408022084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172</v>
      </c>
      <c r="AT192">
        <f>_xlfn.RANK.AVG(Table2[[#This Row],[6M Return vs Nifty Z-Score]],Table2[6M Return vs Nifty Z-Score])</f>
        <v>422</v>
      </c>
      <c r="AU192">
        <f>_xlfn.RANK.AVG(Table2[[#This Row],[Sharpe Ratio Z-Score]],Table2[Sharpe Ratio Z-Score])</f>
        <v>122</v>
      </c>
      <c r="AV192">
        <f>(Table2[[#This Row],[Rank 1Y]]+Table2[[#This Row],[Rank 6M]]+Table2[[#This Row],[Rank Sharpe]])/3</f>
        <v>238.66666666666666</v>
      </c>
    </row>
    <row r="193" spans="1:48" hidden="1" x14ac:dyDescent="0.3">
      <c r="A193" t="s">
        <v>1795</v>
      </c>
      <c r="B193" t="s">
        <v>1796</v>
      </c>
      <c r="C193" t="s">
        <v>3130</v>
      </c>
      <c r="D193" t="s">
        <v>163</v>
      </c>
      <c r="E193">
        <v>4361.0654999999997</v>
      </c>
      <c r="F193">
        <v>3859.35</v>
      </c>
      <c r="G193">
        <v>75.681952106717006</v>
      </c>
      <c r="H193">
        <f>(Table2[[#This Row],[1Y Return vs Nifty]]-AVERAGE(Table2[1Y Return vs Nifty]))/_xlfn.STDEV.P(Table2[1Y Return vs Nifty])</f>
        <v>1.242336844445443</v>
      </c>
      <c r="I193">
        <v>-18.719565335473298</v>
      </c>
      <c r="J193">
        <f>(Table2[[#This Row],[1M Return vs Nifty]]-AVERAGE(Table2[1M Return vs Nifty]))/_xlfn.STDEV.P(Table2[1M Return vs Nifty])</f>
        <v>-1.5750879962582254</v>
      </c>
      <c r="K193">
        <v>-16.480698155647499</v>
      </c>
      <c r="L193">
        <f>(Table2[[#This Row],[6M Return vs Nifty]]-AVERAGE(Table2[6M Return vs Nifty]))/_xlfn.STDEV.P(Table2[6M Return vs Nifty])</f>
        <v>-0.64944319014523288</v>
      </c>
      <c r="M193">
        <v>-5.6163011304073001</v>
      </c>
      <c r="N193">
        <f>(Table2[[#This Row],[1W Return vs Nifty]]-AVERAGE(Table2[1W Return vs Nifty]))/_xlfn.STDEV.P(Table2[1W Return vs Nifty])</f>
        <v>-0.50712088433948832</v>
      </c>
      <c r="O193">
        <v>4088.31</v>
      </c>
      <c r="P193">
        <v>4402.2081568266904</v>
      </c>
      <c r="Q193">
        <v>4055.3405503470899</v>
      </c>
      <c r="R193">
        <v>43.877113676762001</v>
      </c>
      <c r="S193" s="1">
        <f>(Table2[[#This Row],[Close Price]]-Table2[[#This Row],[20D EMA]])/Table2[[#This Row],[20D EMA]]</f>
        <v>-5.6003580941758342E-2</v>
      </c>
      <c r="T193" s="1">
        <f>(Table2[[#This Row],[Close Price]]-Table2[[#This Row],[50D EMA]])/Table2[[#This Row],[50D EMA]]</f>
        <v>-0.12331496773610247</v>
      </c>
      <c r="U193" s="1">
        <f>(Table2[[#This Row],[Close Price]]-Table2[[#This Row],[200D EMA]])/Table2[[#This Row],[200D EMA]]</f>
        <v>-4.8328999232953564E-2</v>
      </c>
      <c r="V193">
        <v>1.31435026782068</v>
      </c>
      <c r="W193">
        <v>3770.95</v>
      </c>
      <c r="X193">
        <v>3887</v>
      </c>
      <c r="Y193">
        <v>3770.95</v>
      </c>
      <c r="Z193">
        <v>3887</v>
      </c>
      <c r="AA193">
        <v>3528</v>
      </c>
      <c r="AB193">
        <v>4816.25</v>
      </c>
      <c r="AC193" s="1">
        <f>(Table2[[#This Row],[Close Price]]/Table2[[#This Row],[Day Low]])-1</f>
        <v>2.3442368633898703E-2</v>
      </c>
      <c r="AD193" s="1">
        <f>(Table2[[#This Row],[Day High]]/Table2[[#This Row],[Close Price]])-1</f>
        <v>7.1644188788266838E-3</v>
      </c>
      <c r="AE193" s="1">
        <f>(Table2[[#This Row],[Close Price]]/Table2[[#This Row],[Current Week Low]])-1</f>
        <v>2.3442368633898703E-2</v>
      </c>
      <c r="AF193" s="1">
        <f>(Table2[[#This Row],[Current Week High]]/Table2[[#This Row],[Close Price]])-1</f>
        <v>7.1644188788266838E-3</v>
      </c>
      <c r="AG193" s="1">
        <f>(Table2[[#This Row],[Close Price]]/Table2[[#This Row],[Current Month Low]])-1</f>
        <v>9.3920068027210757E-2</v>
      </c>
      <c r="AH193" s="1">
        <f>(Table2[[#This Row],[Current Month High]]/Table2[[#This Row],[Close Price]])-1</f>
        <v>0.2479433065153458</v>
      </c>
      <c r="AI193">
        <v>47.425084534960497</v>
      </c>
      <c r="AJ193">
        <v>105.83199999999999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-0.22</v>
      </c>
      <c r="AM193" t="s">
        <v>3166</v>
      </c>
      <c r="AN193">
        <v>-16.489999999999998</v>
      </c>
      <c r="AO193" t="s">
        <v>3166</v>
      </c>
      <c r="AP193">
        <v>0.15384446769761101</v>
      </c>
      <c r="AQ193">
        <f>(Table2[[#This Row],[Sharpe Ratio]]-AVERAGE(Table2[Sharpe Ratio]))/_xlfn.STDEV.P(Table2[Sharpe Ratio])</f>
        <v>1.1383181664880786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74</v>
      </c>
      <c r="AT193">
        <f>_xlfn.RANK.AVG(Table2[[#This Row],[6M Return vs Nifty Z-Score]],Table2[6M Return vs Nifty Z-Score])</f>
        <v>550</v>
      </c>
      <c r="AU193">
        <f>_xlfn.RANK.AVG(Table2[[#This Row],[Sharpe Ratio Z-Score]],Table2[Sharpe Ratio Z-Score])</f>
        <v>93</v>
      </c>
      <c r="AV193">
        <f>(Table2[[#This Row],[Rank 1Y]]+Table2[[#This Row],[Rank 6M]]+Table2[[#This Row],[Rank Sharpe]])/3</f>
        <v>239</v>
      </c>
    </row>
    <row r="194" spans="1:48" hidden="1" x14ac:dyDescent="0.3">
      <c r="A194" t="s">
        <v>83</v>
      </c>
      <c r="B194" t="s">
        <v>84</v>
      </c>
      <c r="C194" t="s">
        <v>3130</v>
      </c>
      <c r="D194" t="s">
        <v>85</v>
      </c>
      <c r="E194">
        <v>286901.13112500001</v>
      </c>
      <c r="F194">
        <v>4289.95</v>
      </c>
      <c r="G194">
        <v>65.2142161566574</v>
      </c>
      <c r="H194">
        <f>(Table2[[#This Row],[1Y Return vs Nifty]]-AVERAGE(Table2[1Y Return vs Nifty]))/_xlfn.STDEV.P(Table2[1Y Return vs Nifty])</f>
        <v>1.0349532946495421</v>
      </c>
      <c r="I194">
        <v>-2.39708014526791</v>
      </c>
      <c r="J194">
        <f>(Table2[[#This Row],[1M Return vs Nifty]]-AVERAGE(Table2[1M Return vs Nifty]))/_xlfn.STDEV.P(Table2[1M Return vs Nifty])</f>
        <v>4.0699834507312904E-2</v>
      </c>
      <c r="K194">
        <v>-22.0854857059458</v>
      </c>
      <c r="L194">
        <f>(Table2[[#This Row],[6M Return vs Nifty]]-AVERAGE(Table2[6M Return vs Nifty]))/_xlfn.STDEV.P(Table2[6M Return vs Nifty])</f>
        <v>-0.83427085494573783</v>
      </c>
      <c r="M194">
        <v>-5.3996455207008003</v>
      </c>
      <c r="N194">
        <f>(Table2[[#This Row],[1W Return vs Nifty]]-AVERAGE(Table2[1W Return vs Nifty]))/_xlfn.STDEV.P(Table2[1W Return vs Nifty])</f>
        <v>-0.46213447731454982</v>
      </c>
      <c r="O194">
        <v>4222.6099999999997</v>
      </c>
      <c r="P194">
        <v>4362.0213725440299</v>
      </c>
      <c r="Q194">
        <v>4126.9263262787399</v>
      </c>
      <c r="R194">
        <v>58.550753995371601</v>
      </c>
      <c r="S194" s="1">
        <f>(Table2[[#This Row],[Close Price]]-Table2[[#This Row],[20D EMA]])/Table2[[#This Row],[20D EMA]]</f>
        <v>1.5947482718034617E-2</v>
      </c>
      <c r="T194" s="1">
        <f>(Table2[[#This Row],[Close Price]]-Table2[[#This Row],[50D EMA]])/Table2[[#This Row],[50D EMA]]</f>
        <v>-1.6522471209717251E-2</v>
      </c>
      <c r="U194" s="1">
        <f>(Table2[[#This Row],[Close Price]]-Table2[[#This Row],[200D EMA]])/Table2[[#This Row],[200D EMA]]</f>
        <v>3.9502443424585865E-2</v>
      </c>
      <c r="V194">
        <v>1.2514835058759199</v>
      </c>
      <c r="W194">
        <v>4231.25</v>
      </c>
      <c r="X194">
        <v>4319.1000000000004</v>
      </c>
      <c r="Y194">
        <v>4231.25</v>
      </c>
      <c r="Z194">
        <v>4319.1000000000004</v>
      </c>
      <c r="AA194">
        <v>3920.35</v>
      </c>
      <c r="AB194">
        <v>4489.8999999999996</v>
      </c>
      <c r="AC194" s="1">
        <f>(Table2[[#This Row],[Close Price]]/Table2[[#This Row],[Day Low]])-1</f>
        <v>1.3872968980797484E-2</v>
      </c>
      <c r="AD194" s="1">
        <f>(Table2[[#This Row],[Day High]]/Table2[[#This Row],[Close Price]])-1</f>
        <v>6.7949509901048533E-3</v>
      </c>
      <c r="AE194" s="1">
        <f>(Table2[[#This Row],[Close Price]]/Table2[[#This Row],[Current Week Low]])-1</f>
        <v>1.3872968980797484E-2</v>
      </c>
      <c r="AF194" s="1">
        <f>(Table2[[#This Row],[Current Week High]]/Table2[[#This Row],[Close Price]])-1</f>
        <v>6.7949509901048533E-3</v>
      </c>
      <c r="AG194" s="1">
        <f>(Table2[[#This Row],[Close Price]]/Table2[[#This Row],[Current Month Low]])-1</f>
        <v>9.4277296669940114E-2</v>
      </c>
      <c r="AH194" s="1">
        <f>(Table2[[#This Row],[Current Month High]]/Table2[[#This Row],[Close Price]])-1</f>
        <v>4.6608934836070315E-2</v>
      </c>
      <c r="AI194">
        <v>32.280096504621199</v>
      </c>
      <c r="AJ194">
        <v>89.318181818181799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0</v>
      </c>
      <c r="AM194">
        <v>0</v>
      </c>
      <c r="AN194">
        <v>0.66</v>
      </c>
      <c r="AO194" t="s">
        <v>3167</v>
      </c>
      <c r="AP194">
        <v>0.24627793016416699</v>
      </c>
      <c r="AQ194">
        <f>(Table2[[#This Row],[Sharpe Ratio]]-AVERAGE(Table2[Sharpe Ratio]))/_xlfn.STDEV.P(Table2[Sharpe Ratio])</f>
        <v>2.2054272576746925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90</v>
      </c>
      <c r="AT194">
        <f>_xlfn.RANK.AVG(Table2[[#This Row],[6M Return vs Nifty Z-Score]],Table2[6M Return vs Nifty Z-Score])</f>
        <v>617</v>
      </c>
      <c r="AU194">
        <f>_xlfn.RANK.AVG(Table2[[#This Row],[Sharpe Ratio Z-Score]],Table2[Sharpe Ratio Z-Score])</f>
        <v>11</v>
      </c>
      <c r="AV194">
        <f>(Table2[[#This Row],[Rank 1Y]]+Table2[[#This Row],[Rank 6M]]+Table2[[#This Row],[Rank Sharpe]])/3</f>
        <v>239.33333333333334</v>
      </c>
    </row>
    <row r="195" spans="1:48" hidden="1" x14ac:dyDescent="0.3">
      <c r="A195" t="s">
        <v>1106</v>
      </c>
      <c r="B195" t="s">
        <v>1107</v>
      </c>
      <c r="C195" t="s">
        <v>3135</v>
      </c>
      <c r="D195" t="s">
        <v>491</v>
      </c>
      <c r="E195">
        <v>11227.349836089999</v>
      </c>
      <c r="F195">
        <v>710.35</v>
      </c>
      <c r="G195">
        <v>44.677333225322698</v>
      </c>
      <c r="H195">
        <f>(Table2[[#This Row],[1Y Return vs Nifty]]-AVERAGE(Table2[1Y Return vs Nifty]))/_xlfn.STDEV.P(Table2[1Y Return vs Nifty])</f>
        <v>0.6280829165312648</v>
      </c>
      <c r="I195">
        <v>-0.92069842560196702</v>
      </c>
      <c r="J195">
        <f>(Table2[[#This Row],[1M Return vs Nifty]]-AVERAGE(Table2[1M Return vs Nifty]))/_xlfn.STDEV.P(Table2[1M Return vs Nifty])</f>
        <v>0.18684912417751612</v>
      </c>
      <c r="K195">
        <v>34.959250630773198</v>
      </c>
      <c r="L195">
        <f>(Table2[[#This Row],[6M Return vs Nifty]]-AVERAGE(Table2[6M Return vs Nifty]))/_xlfn.STDEV.P(Table2[6M Return vs Nifty])</f>
        <v>1.046879021237372</v>
      </c>
      <c r="M195">
        <v>1.4631480206879801</v>
      </c>
      <c r="N195">
        <f>(Table2[[#This Row],[1W Return vs Nifty]]-AVERAGE(Table2[1W Return vs Nifty]))/_xlfn.STDEV.P(Table2[1W Return vs Nifty])</f>
        <v>0.96285712109949606</v>
      </c>
      <c r="O195">
        <v>695.6</v>
      </c>
      <c r="P195">
        <v>703.05546761432504</v>
      </c>
      <c r="Q195">
        <v>615.82497251349901</v>
      </c>
      <c r="R195">
        <v>61.394544458019901</v>
      </c>
      <c r="S195" s="1">
        <f>(Table2[[#This Row],[Close Price]]-Table2[[#This Row],[20D EMA]])/Table2[[#This Row],[20D EMA]]</f>
        <v>2.1204715353651524E-2</v>
      </c>
      <c r="T195" s="1">
        <f>(Table2[[#This Row],[Close Price]]-Table2[[#This Row],[50D EMA]])/Table2[[#This Row],[50D EMA]]</f>
        <v>1.0375472095292122E-2</v>
      </c>
      <c r="U195" s="1">
        <f>(Table2[[#This Row],[Close Price]]-Table2[[#This Row],[200D EMA]])/Table2[[#This Row],[200D EMA]]</f>
        <v>0.15349333285510602</v>
      </c>
      <c r="V195">
        <v>0.18011835211938401</v>
      </c>
      <c r="W195">
        <v>688.05</v>
      </c>
      <c r="X195">
        <v>722</v>
      </c>
      <c r="Y195">
        <v>688.05</v>
      </c>
      <c r="Z195">
        <v>722</v>
      </c>
      <c r="AA195">
        <v>642</v>
      </c>
      <c r="AB195">
        <v>762.25</v>
      </c>
      <c r="AC195" s="1">
        <f>(Table2[[#This Row],[Close Price]]/Table2[[#This Row],[Day Low]])-1</f>
        <v>3.2410435288133144E-2</v>
      </c>
      <c r="AD195" s="1">
        <f>(Table2[[#This Row],[Day High]]/Table2[[#This Row],[Close Price]])-1</f>
        <v>1.640036601675221E-2</v>
      </c>
      <c r="AE195" s="1">
        <f>(Table2[[#This Row],[Close Price]]/Table2[[#This Row],[Current Week Low]])-1</f>
        <v>3.2410435288133144E-2</v>
      </c>
      <c r="AF195" s="1">
        <f>(Table2[[#This Row],[Current Week High]]/Table2[[#This Row],[Close Price]])-1</f>
        <v>1.640036601675221E-2</v>
      </c>
      <c r="AG195" s="1">
        <f>(Table2[[#This Row],[Close Price]]/Table2[[#This Row],[Current Month Low]])-1</f>
        <v>0.1064641744548287</v>
      </c>
      <c r="AH195" s="1">
        <f>(Table2[[#This Row],[Current Month High]]/Table2[[#This Row],[Close Price]])-1</f>
        <v>7.3062574787076784E-2</v>
      </c>
      <c r="AI195">
        <v>17.829239107482199</v>
      </c>
      <c r="AJ195">
        <v>69.130952380952394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0.08</v>
      </c>
      <c r="AM195" t="s">
        <v>3167</v>
      </c>
      <c r="AN195">
        <v>-2.4500000000000002</v>
      </c>
      <c r="AO195" t="s">
        <v>3166</v>
      </c>
      <c r="AP195">
        <v>6.8288721605939996E-3</v>
      </c>
      <c r="AQ195">
        <f>(Table2[[#This Row],[Sharpe Ratio]]-AVERAGE(Table2[Sharpe Ratio]))/_xlfn.STDEV.P(Table2[Sharpe Ratio])</f>
        <v>-0.55892084585041901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140</v>
      </c>
      <c r="AT195">
        <f>_xlfn.RANK.AVG(Table2[[#This Row],[6M Return vs Nifty Z-Score]],Table2[6M Return vs Nifty Z-Score])</f>
        <v>94</v>
      </c>
      <c r="AU195">
        <f>_xlfn.RANK.AVG(Table2[[#This Row],[Sharpe Ratio Z-Score]],Table2[Sharpe Ratio Z-Score])</f>
        <v>486</v>
      </c>
      <c r="AV195">
        <f>(Table2[[#This Row],[Rank 1Y]]+Table2[[#This Row],[Rank 6M]]+Table2[[#This Row],[Rank Sharpe]])/3</f>
        <v>240</v>
      </c>
    </row>
    <row r="196" spans="1:48" x14ac:dyDescent="0.3">
      <c r="A196" t="s">
        <v>156</v>
      </c>
      <c r="B196" t="s">
        <v>157</v>
      </c>
      <c r="C196" t="s">
        <v>3125</v>
      </c>
      <c r="D196" t="s">
        <v>158</v>
      </c>
      <c r="E196">
        <v>162956.5604901</v>
      </c>
      <c r="F196">
        <v>6138.45</v>
      </c>
      <c r="G196">
        <v>40.884553591272002</v>
      </c>
      <c r="H196">
        <f>(Table2[[#This Row],[1Y Return vs Nifty]]-AVERAGE(Table2[1Y Return vs Nifty]))/_xlfn.STDEV.P(Table2[1Y Return vs Nifty])</f>
        <v>0.55294153850495409</v>
      </c>
      <c r="I196">
        <v>4.1872739523946798</v>
      </c>
      <c r="J196">
        <f>(Table2[[#This Row],[1M Return vs Nifty]]-AVERAGE(Table2[1M Return vs Nifty]))/_xlfn.STDEV.P(Table2[1M Return vs Nifty])</f>
        <v>0.69249514021471226</v>
      </c>
      <c r="K196">
        <v>38.746512482755897</v>
      </c>
      <c r="L196">
        <f>(Table2[[#This Row],[6M Return vs Nifty]]-AVERAGE(Table2[6M Return vs Nifty]))/_xlfn.STDEV.P(Table2[6M Return vs Nifty])</f>
        <v>1.171770599697423</v>
      </c>
      <c r="M196">
        <v>1.96110772415762</v>
      </c>
      <c r="N196">
        <f>(Table2[[#This Row],[1W Return vs Nifty]]-AVERAGE(Table2[1W Return vs Nifty]))/_xlfn.STDEV.P(Table2[1W Return vs Nifty])</f>
        <v>1.066253557188318</v>
      </c>
      <c r="O196">
        <v>5890.23</v>
      </c>
      <c r="P196">
        <v>5698.7743997297803</v>
      </c>
      <c r="Q196">
        <v>4849.1128259618599</v>
      </c>
      <c r="R196">
        <v>76.345707015636904</v>
      </c>
      <c r="S196" s="1">
        <f>(Table2[[#This Row],[Close Price]]-Table2[[#This Row],[20D EMA]])/Table2[[#This Row],[20D EMA]]</f>
        <v>4.2140969028374151E-2</v>
      </c>
      <c r="T196" s="1">
        <f>(Table2[[#This Row],[Close Price]]-Table2[[#This Row],[50D EMA]])/Table2[[#This Row],[50D EMA]]</f>
        <v>7.7152659401829929E-2</v>
      </c>
      <c r="U196" s="1">
        <f>(Table2[[#This Row],[Close Price]]-Table2[[#This Row],[200D EMA]])/Table2[[#This Row],[200D EMA]]</f>
        <v>0.26589135380292778</v>
      </c>
      <c r="V196">
        <v>0.76614857302364403</v>
      </c>
      <c r="W196">
        <v>6020.95</v>
      </c>
      <c r="X196">
        <v>6185</v>
      </c>
      <c r="Y196">
        <v>6020.95</v>
      </c>
      <c r="Z196">
        <v>6185</v>
      </c>
      <c r="AA196">
        <v>5678.35</v>
      </c>
      <c r="AB196">
        <v>6185</v>
      </c>
      <c r="AC196" s="1">
        <f>(Table2[[#This Row],[Close Price]]/Table2[[#This Row],[Day Low]])-1</f>
        <v>1.9515192785191759E-2</v>
      </c>
      <c r="AD196" s="1">
        <f>(Table2[[#This Row],[Day High]]/Table2[[#This Row],[Close Price]])-1</f>
        <v>7.5833475877460366E-3</v>
      </c>
      <c r="AE196" s="1">
        <f>(Table2[[#This Row],[Close Price]]/Table2[[#This Row],[Current Week Low]])-1</f>
        <v>1.9515192785191759E-2</v>
      </c>
      <c r="AF196" s="1">
        <f>(Table2[[#This Row],[Current Week High]]/Table2[[#This Row],[Close Price]])-1</f>
        <v>7.5833475877460366E-3</v>
      </c>
      <c r="AG196" s="1">
        <f>(Table2[[#This Row],[Close Price]]/Table2[[#This Row],[Current Month Low]])-1</f>
        <v>8.1027058916762762E-2</v>
      </c>
      <c r="AH196" s="1">
        <f>(Table2[[#This Row],[Current Month High]]/Table2[[#This Row],[Close Price]])-1</f>
        <v>7.5833475877460366E-3</v>
      </c>
      <c r="AI196">
        <v>2.2383500720866101</v>
      </c>
      <c r="AJ196">
        <v>83.237313432835805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0.26</v>
      </c>
      <c r="AM196" t="s">
        <v>3167</v>
      </c>
      <c r="AN196">
        <v>5.63</v>
      </c>
      <c r="AO196" t="s">
        <v>3167</v>
      </c>
      <c r="AP196">
        <v>6.2877901718969998E-3</v>
      </c>
      <c r="AQ196">
        <f>(Table2[[#This Row],[Sharpe Ratio]]-AVERAGE(Table2[Sharpe Ratio]))/_xlfn.STDEV.P(Table2[Sharpe Ratio])</f>
        <v>-0.56516743116496138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2.9182934044404458</v>
      </c>
      <c r="AS196">
        <f>_xlfn.RANK.AVG(Table2[[#This Row],[1Y Return vs Nifty Z-Score]],Table2[1Y Return vs Nifty Z-Score])</f>
        <v>153</v>
      </c>
      <c r="AT196">
        <f>_xlfn.RANK.AVG(Table2[[#This Row],[6M Return vs Nifty Z-Score]],Table2[6M Return vs Nifty Z-Score])</f>
        <v>80</v>
      </c>
      <c r="AU196">
        <f>_xlfn.RANK.AVG(Table2[[#This Row],[Sharpe Ratio Z-Score]],Table2[Sharpe Ratio Z-Score])</f>
        <v>488</v>
      </c>
      <c r="AV196">
        <f>(Table2[[#This Row],[Rank 1Y]]+Table2[[#This Row],[Rank 6M]]+Table2[[#This Row],[Rank Sharpe]])/3</f>
        <v>240.33333333333334</v>
      </c>
    </row>
    <row r="197" spans="1:48" hidden="1" x14ac:dyDescent="0.3">
      <c r="A197" t="s">
        <v>1236</v>
      </c>
      <c r="B197" t="s">
        <v>1237</v>
      </c>
      <c r="C197" t="s">
        <v>3129</v>
      </c>
      <c r="D197" t="s">
        <v>273</v>
      </c>
      <c r="E197">
        <v>9260.3382899999997</v>
      </c>
      <c r="F197">
        <v>1405.05</v>
      </c>
      <c r="G197">
        <v>39.329566611660503</v>
      </c>
      <c r="H197">
        <f>(Table2[[#This Row],[1Y Return vs Nifty]]-AVERAGE(Table2[1Y Return vs Nifty]))/_xlfn.STDEV.P(Table2[1Y Return vs Nifty])</f>
        <v>0.52213461700285002</v>
      </c>
      <c r="I197">
        <v>-15.622627744774601</v>
      </c>
      <c r="J197">
        <f>(Table2[[#This Row],[1M Return vs Nifty]]-AVERAGE(Table2[1M Return vs Nifty]))/_xlfn.STDEV.P(Table2[1M Return vs Nifty])</f>
        <v>-1.268517396660191</v>
      </c>
      <c r="K197">
        <v>27.714885743355602</v>
      </c>
      <c r="L197">
        <f>(Table2[[#This Row],[6M Return vs Nifty]]-AVERAGE(Table2[6M Return vs Nifty]))/_xlfn.STDEV.P(Table2[6M Return vs Nifty])</f>
        <v>0.8079834283022026</v>
      </c>
      <c r="M197">
        <v>-4.61956356920075</v>
      </c>
      <c r="N197">
        <f>(Table2[[#This Row],[1W Return vs Nifty]]-AVERAGE(Table2[1W Return vs Nifty]))/_xlfn.STDEV.P(Table2[1W Return vs Nifty])</f>
        <v>-0.30015813047299011</v>
      </c>
      <c r="O197">
        <v>1488.62</v>
      </c>
      <c r="P197">
        <v>1541.3721934385901</v>
      </c>
      <c r="Q197">
        <v>1315.1124552830299</v>
      </c>
      <c r="R197">
        <v>26.2904220165955</v>
      </c>
      <c r="S197" s="1">
        <f>(Table2[[#This Row],[Close Price]]-Table2[[#This Row],[20D EMA]])/Table2[[#This Row],[20D EMA]]</f>
        <v>-5.6139243057328224E-2</v>
      </c>
      <c r="T197" s="1">
        <f>(Table2[[#This Row],[Close Price]]-Table2[[#This Row],[50D EMA]])/Table2[[#This Row],[50D EMA]]</f>
        <v>-8.8442099850311956E-2</v>
      </c>
      <c r="U197" s="1">
        <f>(Table2[[#This Row],[Close Price]]-Table2[[#This Row],[200D EMA]])/Table2[[#This Row],[200D EMA]]</f>
        <v>6.8387721791908856E-2</v>
      </c>
      <c r="V197">
        <v>0.43077554942868101</v>
      </c>
      <c r="W197">
        <v>1333.2</v>
      </c>
      <c r="X197">
        <v>1429.8</v>
      </c>
      <c r="Y197">
        <v>1333.2</v>
      </c>
      <c r="Z197">
        <v>1429.8</v>
      </c>
      <c r="AA197">
        <v>1333.2</v>
      </c>
      <c r="AB197">
        <v>1644.25</v>
      </c>
      <c r="AC197" s="1">
        <f>(Table2[[#This Row],[Close Price]]/Table2[[#This Row],[Day Low]])-1</f>
        <v>5.3892889288928769E-2</v>
      </c>
      <c r="AD197" s="1">
        <f>(Table2[[#This Row],[Day High]]/Table2[[#This Row],[Close Price]])-1</f>
        <v>1.7615031493541267E-2</v>
      </c>
      <c r="AE197" s="1">
        <f>(Table2[[#This Row],[Close Price]]/Table2[[#This Row],[Current Week Low]])-1</f>
        <v>5.3892889288928769E-2</v>
      </c>
      <c r="AF197" s="1">
        <f>(Table2[[#This Row],[Current Week High]]/Table2[[#This Row],[Close Price]])-1</f>
        <v>1.7615031493541267E-2</v>
      </c>
      <c r="AG197" s="1">
        <f>(Table2[[#This Row],[Close Price]]/Table2[[#This Row],[Current Month Low]])-1</f>
        <v>5.3892889288928769E-2</v>
      </c>
      <c r="AH197" s="1">
        <f>(Table2[[#This Row],[Current Month High]]/Table2[[#This Row],[Close Price]])-1</f>
        <v>0.1702430518486886</v>
      </c>
      <c r="AI197">
        <v>33.870680758691798</v>
      </c>
      <c r="AJ197">
        <v>71.347560975609696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-0.1</v>
      </c>
      <c r="AM197" t="s">
        <v>3166</v>
      </c>
      <c r="AN197">
        <v>-15.54</v>
      </c>
      <c r="AO197" t="s">
        <v>3166</v>
      </c>
      <c r="AP197">
        <v>2.2835735235389999E-2</v>
      </c>
      <c r="AQ197">
        <f>(Table2[[#This Row],[Sharpe Ratio]]-AVERAGE(Table2[Sharpe Ratio]))/_xlfn.STDEV.P(Table2[Sharpe Ratio])</f>
        <v>-0.37412771300987052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162</v>
      </c>
      <c r="AT197">
        <f>_xlfn.RANK.AVG(Table2[[#This Row],[6M Return vs Nifty Z-Score]],Table2[6M Return vs Nifty Z-Score])</f>
        <v>118</v>
      </c>
      <c r="AU197">
        <f>_xlfn.RANK.AVG(Table2[[#This Row],[Sharpe Ratio Z-Score]],Table2[Sharpe Ratio Z-Score])</f>
        <v>441</v>
      </c>
      <c r="AV197">
        <f>(Table2[[#This Row],[Rank 1Y]]+Table2[[#This Row],[Rank 6M]]+Table2[[#This Row],[Rank Sharpe]])/3</f>
        <v>240.33333333333334</v>
      </c>
    </row>
    <row r="198" spans="1:48" hidden="1" x14ac:dyDescent="0.3">
      <c r="A198" t="s">
        <v>485</v>
      </c>
      <c r="B198" t="s">
        <v>486</v>
      </c>
      <c r="C198" t="s">
        <v>3121</v>
      </c>
      <c r="D198" t="s">
        <v>139</v>
      </c>
      <c r="E198">
        <v>43449.2376</v>
      </c>
      <c r="F198">
        <v>217.04</v>
      </c>
      <c r="G198">
        <v>143.61480945037999</v>
      </c>
      <c r="H198">
        <f>(Table2[[#This Row],[1Y Return vs Nifty]]-AVERAGE(Table2[1Y Return vs Nifty]))/_xlfn.STDEV.P(Table2[1Y Return vs Nifty])</f>
        <v>2.5882016208326566</v>
      </c>
      <c r="I198">
        <v>0.35711682097353897</v>
      </c>
      <c r="J198">
        <f>(Table2[[#This Row],[1M Return vs Nifty]]-AVERAGE(Table2[1M Return vs Nifty]))/_xlfn.STDEV.P(Table2[1M Return vs Nifty])</f>
        <v>0.31334201428118225</v>
      </c>
      <c r="K198">
        <v>-23.016058139252198</v>
      </c>
      <c r="L198">
        <f>(Table2[[#This Row],[6M Return vs Nifty]]-AVERAGE(Table2[6M Return vs Nifty]))/_xlfn.STDEV.P(Table2[6M Return vs Nifty])</f>
        <v>-0.86495810726926092</v>
      </c>
      <c r="M198">
        <v>-1.8719066621192799</v>
      </c>
      <c r="N198">
        <f>(Table2[[#This Row],[1W Return vs Nifty]]-AVERAGE(Table2[1W Return vs Nifty]))/_xlfn.STDEV.P(Table2[1W Return vs Nifty])</f>
        <v>0.27036580913004871</v>
      </c>
      <c r="O198">
        <v>212.31</v>
      </c>
      <c r="P198">
        <v>225.278047333899</v>
      </c>
      <c r="Q198">
        <v>222.915998930971</v>
      </c>
      <c r="R198">
        <v>59.665965323350299</v>
      </c>
      <c r="S198" s="1">
        <f>(Table2[[#This Row],[Close Price]]-Table2[[#This Row],[20D EMA]])/Table2[[#This Row],[20D EMA]]</f>
        <v>2.2278743346992556E-2</v>
      </c>
      <c r="T198" s="1">
        <f>(Table2[[#This Row],[Close Price]]-Table2[[#This Row],[50D EMA]])/Table2[[#This Row],[50D EMA]]</f>
        <v>-3.6568353780556645E-2</v>
      </c>
      <c r="U198" s="1">
        <f>(Table2[[#This Row],[Close Price]]-Table2[[#This Row],[200D EMA]])/Table2[[#This Row],[200D EMA]]</f>
        <v>-2.6359700331740621E-2</v>
      </c>
      <c r="V198">
        <v>0.54603149637999004</v>
      </c>
      <c r="W198">
        <v>213.6</v>
      </c>
      <c r="X198">
        <v>223.5</v>
      </c>
      <c r="Y198">
        <v>213.6</v>
      </c>
      <c r="Z198">
        <v>223.5</v>
      </c>
      <c r="AA198">
        <v>198.01</v>
      </c>
      <c r="AB198">
        <v>231.74</v>
      </c>
      <c r="AC198" s="1">
        <f>(Table2[[#This Row],[Close Price]]/Table2[[#This Row],[Day Low]])-1</f>
        <v>1.6104868913857651E-2</v>
      </c>
      <c r="AD198" s="1">
        <f>(Table2[[#This Row],[Day High]]/Table2[[#This Row],[Close Price]])-1</f>
        <v>2.9764098783634285E-2</v>
      </c>
      <c r="AE198" s="1">
        <f>(Table2[[#This Row],[Close Price]]/Table2[[#This Row],[Current Week Low]])-1</f>
        <v>1.6104868913857651E-2</v>
      </c>
      <c r="AF198" s="1">
        <f>(Table2[[#This Row],[Current Week High]]/Table2[[#This Row],[Close Price]])-1</f>
        <v>2.9764098783634285E-2</v>
      </c>
      <c r="AG198" s="1">
        <f>(Table2[[#This Row],[Close Price]]/Table2[[#This Row],[Current Month Low]])-1</f>
        <v>9.6106257259734429E-2</v>
      </c>
      <c r="AH198" s="1">
        <f>(Table2[[#This Row],[Current Month High]]/Table2[[#This Row],[Close Price]])-1</f>
        <v>6.7729450792480828E-2</v>
      </c>
      <c r="AI198">
        <v>62.965352008846203</v>
      </c>
      <c r="AJ198">
        <v>167.290640394088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-0.19</v>
      </c>
      <c r="AM198" t="s">
        <v>3166</v>
      </c>
      <c r="AN198">
        <v>-2.5499999999999998</v>
      </c>
      <c r="AO198" t="s">
        <v>3166</v>
      </c>
      <c r="AP198">
        <v>0.163871626769962</v>
      </c>
      <c r="AQ198">
        <f>(Table2[[#This Row],[Sharpe Ratio]]-AVERAGE(Table2[Sharpe Ratio]))/_xlfn.STDEV.P(Table2[Sharpe Ratio])</f>
        <v>1.2540778959123826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23</v>
      </c>
      <c r="AT198">
        <f>_xlfn.RANK.AVG(Table2[[#This Row],[6M Return vs Nifty Z-Score]],Table2[6M Return vs Nifty Z-Score])</f>
        <v>629</v>
      </c>
      <c r="AU198">
        <f>_xlfn.RANK.AVG(Table2[[#This Row],[Sharpe Ratio Z-Score]],Table2[Sharpe Ratio Z-Score])</f>
        <v>71</v>
      </c>
      <c r="AV198">
        <f>(Table2[[#This Row],[Rank 1Y]]+Table2[[#This Row],[Rank 6M]]+Table2[[#This Row],[Rank Sharpe]])/3</f>
        <v>241</v>
      </c>
    </row>
    <row r="199" spans="1:48" x14ac:dyDescent="0.3">
      <c r="A199" t="s">
        <v>1159</v>
      </c>
      <c r="B199" t="s">
        <v>1160</v>
      </c>
      <c r="C199" t="s">
        <v>3130</v>
      </c>
      <c r="D199" t="s">
        <v>300</v>
      </c>
      <c r="E199">
        <v>10370.192361989901</v>
      </c>
      <c r="F199">
        <v>1754.3</v>
      </c>
      <c r="G199">
        <v>110.57168666621099</v>
      </c>
      <c r="H199">
        <f>(Table2[[#This Row],[1Y Return vs Nifty]]-AVERAGE(Table2[1Y Return vs Nifty]))/_xlfn.STDEV.P(Table2[1Y Return vs Nifty])</f>
        <v>1.9335614835560031</v>
      </c>
      <c r="I199">
        <v>8.5854573548826494</v>
      </c>
      <c r="J199">
        <f>(Table2[[#This Row],[1M Return vs Nifty]]-AVERAGE(Table2[1M Return vs Nifty]))/_xlfn.STDEV.P(Table2[1M Return vs Nifty])</f>
        <v>1.1278780574851435</v>
      </c>
      <c r="K199">
        <v>20.640235577692</v>
      </c>
      <c r="L199">
        <f>(Table2[[#This Row],[6M Return vs Nifty]]-AVERAGE(Table2[6M Return vs Nifty]))/_xlfn.STDEV.P(Table2[6M Return vs Nifty])</f>
        <v>0.57468447492251284</v>
      </c>
      <c r="M199">
        <v>-4.1013174268238899</v>
      </c>
      <c r="N199">
        <f>(Table2[[#This Row],[1W Return vs Nifty]]-AVERAGE(Table2[1W Return vs Nifty]))/_xlfn.STDEV.P(Table2[1W Return vs Nifty])</f>
        <v>-0.19254941481751811</v>
      </c>
      <c r="O199">
        <v>1583.97</v>
      </c>
      <c r="P199">
        <v>1553.8099946403099</v>
      </c>
      <c r="Q199">
        <v>1408.28593423862</v>
      </c>
      <c r="R199">
        <v>75.766334387643795</v>
      </c>
      <c r="S199" s="1">
        <f>(Table2[[#This Row],[Close Price]]-Table2[[#This Row],[20D EMA]])/Table2[[#This Row],[20D EMA]]</f>
        <v>0.10753360227782087</v>
      </c>
      <c r="T199" s="1">
        <f>(Table2[[#This Row],[Close Price]]-Table2[[#This Row],[50D EMA]])/Table2[[#This Row],[50D EMA]]</f>
        <v>0.12903122392780159</v>
      </c>
      <c r="U199" s="1">
        <f>(Table2[[#This Row],[Close Price]]-Table2[[#This Row],[200D EMA]])/Table2[[#This Row],[200D EMA]]</f>
        <v>0.24569873017190222</v>
      </c>
      <c r="V199">
        <v>1.3902269048998199</v>
      </c>
      <c r="W199">
        <v>1582.75</v>
      </c>
      <c r="X199">
        <v>1804</v>
      </c>
      <c r="Y199">
        <v>1582.75</v>
      </c>
      <c r="Z199">
        <v>1804</v>
      </c>
      <c r="AA199">
        <v>1450.05</v>
      </c>
      <c r="AB199">
        <v>1804</v>
      </c>
      <c r="AC199" s="1">
        <f>(Table2[[#This Row],[Close Price]]/Table2[[#This Row],[Day Low]])-1</f>
        <v>0.10838730058442581</v>
      </c>
      <c r="AD199" s="1">
        <f>(Table2[[#This Row],[Day High]]/Table2[[#This Row],[Close Price]])-1</f>
        <v>2.8330388189021338E-2</v>
      </c>
      <c r="AE199" s="1">
        <f>(Table2[[#This Row],[Close Price]]/Table2[[#This Row],[Current Week Low]])-1</f>
        <v>0.10838730058442581</v>
      </c>
      <c r="AF199" s="1">
        <f>(Table2[[#This Row],[Current Week High]]/Table2[[#This Row],[Close Price]])-1</f>
        <v>2.8330388189021338E-2</v>
      </c>
      <c r="AG199" s="1">
        <f>(Table2[[#This Row],[Close Price]]/Table2[[#This Row],[Current Month Low]])-1</f>
        <v>0.20982035102237862</v>
      </c>
      <c r="AH199" s="1">
        <f>(Table2[[#This Row],[Current Month High]]/Table2[[#This Row],[Close Price]])-1</f>
        <v>2.8330388189021338E-2</v>
      </c>
      <c r="AI199">
        <v>18.565809724676502</v>
      </c>
      <c r="AJ199">
        <v>173.085305105853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0.2</v>
      </c>
      <c r="AM199" t="s">
        <v>3167</v>
      </c>
      <c r="AN199">
        <v>7.19</v>
      </c>
      <c r="AO199" t="s">
        <v>3167</v>
      </c>
      <c r="AQ199">
        <f>(Table2[[#This Row],[Sharpe Ratio]]-AVERAGE(Table2[Sharpe Ratio]))/_xlfn.STDEV.P(Table2[Sharpe Ratio])</f>
        <v>-0.63775757197390104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2.80581702917224</v>
      </c>
      <c r="AS199">
        <f>_xlfn.RANK.AVG(Table2[[#This Row],[1Y Return vs Nifty Z-Score]],Table2[1Y Return vs Nifty Z-Score])</f>
        <v>39</v>
      </c>
      <c r="AT199">
        <f>_xlfn.RANK.AVG(Table2[[#This Row],[6M Return vs Nifty Z-Score]],Table2[6M Return vs Nifty Z-Score])</f>
        <v>156</v>
      </c>
      <c r="AU199">
        <f>_xlfn.RANK.AVG(Table2[[#This Row],[Sharpe Ratio Z-Score]],Table2[Sharpe Ratio Z-Score])</f>
        <v>529</v>
      </c>
      <c r="AV199">
        <f>(Table2[[#This Row],[Rank 1Y]]+Table2[[#This Row],[Rank 6M]]+Table2[[#This Row],[Rank Sharpe]])/3</f>
        <v>241.33333333333334</v>
      </c>
    </row>
    <row r="200" spans="1:48" hidden="1" x14ac:dyDescent="0.3">
      <c r="A200" t="s">
        <v>1633</v>
      </c>
      <c r="B200" t="s">
        <v>1634</v>
      </c>
      <c r="C200" t="s">
        <v>3126</v>
      </c>
      <c r="D200" t="s">
        <v>215</v>
      </c>
      <c r="E200">
        <v>5632.1440225799997</v>
      </c>
      <c r="F200">
        <v>462.1</v>
      </c>
      <c r="G200">
        <v>12.870004065540201</v>
      </c>
      <c r="H200">
        <f>(Table2[[#This Row],[1Y Return vs Nifty]]-AVERAGE(Table2[1Y Return vs Nifty]))/_xlfn.STDEV.P(Table2[1Y Return vs Nifty])</f>
        <v>-2.0740593566112705E-3</v>
      </c>
      <c r="I200">
        <v>-0.23613630281346601</v>
      </c>
      <c r="J200">
        <f>(Table2[[#This Row],[1M Return vs Nifty]]-AVERAGE(Table2[1M Return vs Nifty]))/_xlfn.STDEV.P(Table2[1M Return vs Nifty])</f>
        <v>0.25461497812164613</v>
      </c>
      <c r="K200">
        <v>-1.52650838610134</v>
      </c>
      <c r="L200">
        <f>(Table2[[#This Row],[6M Return vs Nifty]]-AVERAGE(Table2[6M Return vs Nifty]))/_xlfn.STDEV.P(Table2[6M Return vs Nifty])</f>
        <v>-0.15630264747797093</v>
      </c>
      <c r="M200">
        <v>-3.9000175869851201</v>
      </c>
      <c r="N200">
        <f>(Table2[[#This Row],[1W Return vs Nifty]]-AVERAGE(Table2[1W Return vs Nifty]))/_xlfn.STDEV.P(Table2[1W Return vs Nifty])</f>
        <v>-0.15075148241544678</v>
      </c>
      <c r="O200">
        <v>459.72</v>
      </c>
      <c r="P200">
        <v>466.92071342024701</v>
      </c>
      <c r="Q200">
        <v>444.64593604234</v>
      </c>
      <c r="R200">
        <v>54.977389401217003</v>
      </c>
      <c r="S200" s="1">
        <f>(Table2[[#This Row],[Close Price]]-Table2[[#This Row],[20D EMA]])/Table2[[#This Row],[20D EMA]]</f>
        <v>5.177064300008691E-3</v>
      </c>
      <c r="T200" s="1">
        <f>(Table2[[#This Row],[Close Price]]-Table2[[#This Row],[50D EMA]])/Table2[[#This Row],[50D EMA]]</f>
        <v>-1.0324479685072692E-2</v>
      </c>
      <c r="U200" s="1">
        <f>(Table2[[#This Row],[Close Price]]-Table2[[#This Row],[200D EMA]])/Table2[[#This Row],[200D EMA]]</f>
        <v>3.9253847933511797E-2</v>
      </c>
      <c r="V200">
        <v>0.50687775282991898</v>
      </c>
      <c r="W200">
        <v>457.1</v>
      </c>
      <c r="X200">
        <v>463.6</v>
      </c>
      <c r="Y200">
        <v>457.1</v>
      </c>
      <c r="Z200">
        <v>463.6</v>
      </c>
      <c r="AA200">
        <v>437</v>
      </c>
      <c r="AB200">
        <v>486</v>
      </c>
      <c r="AC200" s="1">
        <f>(Table2[[#This Row],[Close Price]]/Table2[[#This Row],[Day Low]])-1</f>
        <v>1.0938525486764439E-2</v>
      </c>
      <c r="AD200" s="1">
        <f>(Table2[[#This Row],[Day High]]/Table2[[#This Row],[Close Price]])-1</f>
        <v>3.2460506383900078E-3</v>
      </c>
      <c r="AE200" s="1">
        <f>(Table2[[#This Row],[Close Price]]/Table2[[#This Row],[Current Week Low]])-1</f>
        <v>1.0938525486764439E-2</v>
      </c>
      <c r="AF200" s="1">
        <f>(Table2[[#This Row],[Current Week High]]/Table2[[#This Row],[Close Price]])-1</f>
        <v>3.2460506383900078E-3</v>
      </c>
      <c r="AG200" s="1">
        <f>(Table2[[#This Row],[Close Price]]/Table2[[#This Row],[Current Month Low]])-1</f>
        <v>5.7437070938215262E-2</v>
      </c>
      <c r="AH200" s="1">
        <f>(Table2[[#This Row],[Current Month High]]/Table2[[#This Row],[Close Price]])-1</f>
        <v>5.1720406838346555E-2</v>
      </c>
      <c r="AI200">
        <v>17.398831421770101</v>
      </c>
      <c r="AJ200">
        <v>40.884146341463399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0.03</v>
      </c>
      <c r="AM200" t="s">
        <v>3167</v>
      </c>
      <c r="AN200">
        <v>-0.66</v>
      </c>
      <c r="AO200" t="s">
        <v>3166</v>
      </c>
      <c r="AP200">
        <v>0.16387684250398901</v>
      </c>
      <c r="AQ200">
        <f>(Table2[[#This Row],[Sharpe Ratio]]-AVERAGE(Table2[Sharpe Ratio]))/_xlfn.STDEV.P(Table2[Sharpe Ratio])</f>
        <v>1.2541381095736359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301</v>
      </c>
      <c r="AT200">
        <f>_xlfn.RANK.AVG(Table2[[#This Row],[6M Return vs Nifty Z-Score]],Table2[6M Return vs Nifty Z-Score])</f>
        <v>353</v>
      </c>
      <c r="AU200">
        <f>_xlfn.RANK.AVG(Table2[[#This Row],[Sharpe Ratio Z-Score]],Table2[Sharpe Ratio Z-Score])</f>
        <v>70</v>
      </c>
      <c r="AV200">
        <f>(Table2[[#This Row],[Rank 1Y]]+Table2[[#This Row],[Rank 6M]]+Table2[[#This Row],[Rank Sharpe]])/3</f>
        <v>241.33333333333334</v>
      </c>
    </row>
    <row r="201" spans="1:48" x14ac:dyDescent="0.3">
      <c r="A201" t="s">
        <v>448</v>
      </c>
      <c r="B201" t="s">
        <v>449</v>
      </c>
      <c r="C201" t="s">
        <v>3131</v>
      </c>
      <c r="D201" t="s">
        <v>117</v>
      </c>
      <c r="E201">
        <v>49582.4885299542</v>
      </c>
      <c r="F201">
        <v>965.5</v>
      </c>
      <c r="G201">
        <v>61.995692832948897</v>
      </c>
      <c r="H201">
        <f>(Table2[[#This Row],[1Y Return vs Nifty]]-AVERAGE(Table2[1Y Return vs Nifty]))/_xlfn.STDEV.P(Table2[1Y Return vs Nifty])</f>
        <v>0.97118890518118051</v>
      </c>
      <c r="I201">
        <v>-8.6990425330293704</v>
      </c>
      <c r="J201">
        <f>(Table2[[#This Row],[1M Return vs Nifty]]-AVERAGE(Table2[1M Return vs Nifty]))/_xlfn.STDEV.P(Table2[1M Return vs Nifty])</f>
        <v>-0.58314108294056333</v>
      </c>
      <c r="K201">
        <v>33.271677124558302</v>
      </c>
      <c r="L201">
        <f>(Table2[[#This Row],[6M Return vs Nifty]]-AVERAGE(Table2[6M Return vs Nifty]))/_xlfn.STDEV.P(Table2[6M Return vs Nifty])</f>
        <v>0.9912283355452266</v>
      </c>
      <c r="M201">
        <v>-4.9757025471535803</v>
      </c>
      <c r="N201">
        <f>(Table2[[#This Row],[1W Return vs Nifty]]-AVERAGE(Table2[1W Return vs Nifty]))/_xlfn.STDEV.P(Table2[1W Return vs Nifty])</f>
        <v>-0.3741068874026427</v>
      </c>
      <c r="O201">
        <v>955.45</v>
      </c>
      <c r="P201">
        <v>926.857246952541</v>
      </c>
      <c r="Q201">
        <v>774.40276676329904</v>
      </c>
      <c r="R201">
        <v>43.509989918282997</v>
      </c>
      <c r="S201" s="1">
        <f>(Table2[[#This Row],[Close Price]]-Table2[[#This Row],[20D EMA]])/Table2[[#This Row],[20D EMA]]</f>
        <v>1.0518603799256846E-2</v>
      </c>
      <c r="T201" s="1">
        <f>(Table2[[#This Row],[Close Price]]-Table2[[#This Row],[50D EMA]])/Table2[[#This Row],[50D EMA]]</f>
        <v>4.1692238124602661E-2</v>
      </c>
      <c r="U201" s="1">
        <f>(Table2[[#This Row],[Close Price]]-Table2[[#This Row],[200D EMA]])/Table2[[#This Row],[200D EMA]]</f>
        <v>0.24676723978584519</v>
      </c>
      <c r="V201">
        <v>0.61202643240455701</v>
      </c>
      <c r="W201">
        <v>951.55</v>
      </c>
      <c r="X201">
        <v>1010</v>
      </c>
      <c r="Y201">
        <v>951.55</v>
      </c>
      <c r="Z201">
        <v>1010</v>
      </c>
      <c r="AA201">
        <v>907.95</v>
      </c>
      <c r="AB201">
        <v>1036.25</v>
      </c>
      <c r="AC201" s="1">
        <f>(Table2[[#This Row],[Close Price]]/Table2[[#This Row],[Day Low]])-1</f>
        <v>1.4660291103988365E-2</v>
      </c>
      <c r="AD201" s="1">
        <f>(Table2[[#This Row],[Day High]]/Table2[[#This Row],[Close Price]])-1</f>
        <v>4.6090108751942083E-2</v>
      </c>
      <c r="AE201" s="1">
        <f>(Table2[[#This Row],[Close Price]]/Table2[[#This Row],[Current Week Low]])-1</f>
        <v>1.4660291103988365E-2</v>
      </c>
      <c r="AF201" s="1">
        <f>(Table2[[#This Row],[Current Week High]]/Table2[[#This Row],[Close Price]])-1</f>
        <v>4.6090108751942083E-2</v>
      </c>
      <c r="AG201" s="1">
        <f>(Table2[[#This Row],[Close Price]]/Table2[[#This Row],[Current Month Low]])-1</f>
        <v>6.3384547607246988E-2</v>
      </c>
      <c r="AH201" s="1">
        <f>(Table2[[#This Row],[Current Month High]]/Table2[[#This Row],[Close Price]])-1</f>
        <v>7.3278094251683079E-2</v>
      </c>
      <c r="AI201">
        <v>7.7162092180217403</v>
      </c>
      <c r="AJ201">
        <v>86.246141975308603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0.28000000000000003</v>
      </c>
      <c r="AM201" t="s">
        <v>3167</v>
      </c>
      <c r="AN201">
        <v>-1.03</v>
      </c>
      <c r="AO201" t="s">
        <v>3166</v>
      </c>
      <c r="AQ201">
        <f>(Table2[[#This Row],[Sharpe Ratio]]-AVERAGE(Table2[Sharpe Ratio]))/_xlfn.STDEV.P(Table2[Sharpe Ratio])</f>
        <v>-0.63775757197390104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0.36741169840930005</v>
      </c>
      <c r="AS201">
        <f>_xlfn.RANK.AVG(Table2[[#This Row],[1Y Return vs Nifty Z-Score]],Table2[1Y Return vs Nifty Z-Score])</f>
        <v>99</v>
      </c>
      <c r="AT201">
        <f>_xlfn.RANK.AVG(Table2[[#This Row],[6M Return vs Nifty Z-Score]],Table2[6M Return vs Nifty Z-Score])</f>
        <v>100</v>
      </c>
      <c r="AU201">
        <f>_xlfn.RANK.AVG(Table2[[#This Row],[Sharpe Ratio Z-Score]],Table2[Sharpe Ratio Z-Score])</f>
        <v>529</v>
      </c>
      <c r="AV201">
        <f>(Table2[[#This Row],[Rank 1Y]]+Table2[[#This Row],[Rank 6M]]+Table2[[#This Row],[Rank Sharpe]])/3</f>
        <v>242.66666666666666</v>
      </c>
    </row>
    <row r="202" spans="1:48" hidden="1" x14ac:dyDescent="0.3">
      <c r="A202" t="s">
        <v>1864</v>
      </c>
      <c r="B202" t="s">
        <v>1865</v>
      </c>
      <c r="C202" t="s">
        <v>3129</v>
      </c>
      <c r="D202" t="s">
        <v>930</v>
      </c>
      <c r="E202">
        <v>3978.60734925</v>
      </c>
      <c r="F202">
        <v>321.5</v>
      </c>
      <c r="G202">
        <v>39.517599569449402</v>
      </c>
      <c r="H202">
        <f>(Table2[[#This Row],[1Y Return vs Nifty]]-AVERAGE(Table2[1Y Return vs Nifty]))/_xlfn.STDEV.P(Table2[1Y Return vs Nifty])</f>
        <v>0.52585986785469852</v>
      </c>
      <c r="I202">
        <v>-12.974847611408601</v>
      </c>
      <c r="J202">
        <f>(Table2[[#This Row],[1M Return vs Nifty]]-AVERAGE(Table2[1M Return vs Nifty]))/_xlfn.STDEV.P(Table2[1M Return vs Nifty])</f>
        <v>-1.0064095823058683</v>
      </c>
      <c r="K202">
        <v>18.910097968032499</v>
      </c>
      <c r="L202">
        <f>(Table2[[#This Row],[6M Return vs Nifty]]-AVERAGE(Table2[6M Return vs Nifty]))/_xlfn.STDEV.P(Table2[6M Return vs Nifty])</f>
        <v>0.51763016353119629</v>
      </c>
      <c r="M202">
        <v>-3.6773635356897501</v>
      </c>
      <c r="N202">
        <f>(Table2[[#This Row],[1W Return vs Nifty]]-AVERAGE(Table2[1W Return vs Nifty]))/_xlfn.STDEV.P(Table2[1W Return vs Nifty])</f>
        <v>-0.10451955797603747</v>
      </c>
      <c r="O202">
        <v>340.02</v>
      </c>
      <c r="P202">
        <v>354.53817360137299</v>
      </c>
      <c r="Q202">
        <v>316.10057704373997</v>
      </c>
      <c r="R202">
        <v>39.147407653411001</v>
      </c>
      <c r="S202" s="1">
        <f>(Table2[[#This Row],[Close Price]]-Table2[[#This Row],[20D EMA]])/Table2[[#This Row],[20D EMA]]</f>
        <v>-5.4467384271513389E-2</v>
      </c>
      <c r="T202" s="1">
        <f>(Table2[[#This Row],[Close Price]]-Table2[[#This Row],[50D EMA]])/Table2[[#This Row],[50D EMA]]</f>
        <v>-9.3186505886724766E-2</v>
      </c>
      <c r="U202" s="1">
        <f>(Table2[[#This Row],[Close Price]]-Table2[[#This Row],[200D EMA]])/Table2[[#This Row],[200D EMA]]</f>
        <v>1.708134482624778E-2</v>
      </c>
      <c r="V202">
        <v>0.593236239702845</v>
      </c>
      <c r="W202">
        <v>318.10000000000002</v>
      </c>
      <c r="X202">
        <v>327.64999999999998</v>
      </c>
      <c r="Y202">
        <v>318.10000000000002</v>
      </c>
      <c r="Z202">
        <v>327.64999999999998</v>
      </c>
      <c r="AA202">
        <v>310.95</v>
      </c>
      <c r="AB202">
        <v>374.95</v>
      </c>
      <c r="AC202" s="1">
        <f>(Table2[[#This Row],[Close Price]]/Table2[[#This Row],[Day Low]])-1</f>
        <v>1.0688462747563632E-2</v>
      </c>
      <c r="AD202" s="1">
        <f>(Table2[[#This Row],[Day High]]/Table2[[#This Row],[Close Price]])-1</f>
        <v>1.9129082426127431E-2</v>
      </c>
      <c r="AE202" s="1">
        <f>(Table2[[#This Row],[Close Price]]/Table2[[#This Row],[Current Week Low]])-1</f>
        <v>1.0688462747563632E-2</v>
      </c>
      <c r="AF202" s="1">
        <f>(Table2[[#This Row],[Current Week High]]/Table2[[#This Row],[Close Price]])-1</f>
        <v>1.9129082426127431E-2</v>
      </c>
      <c r="AG202" s="1">
        <f>(Table2[[#This Row],[Close Price]]/Table2[[#This Row],[Current Month Low]])-1</f>
        <v>3.392828429007877E-2</v>
      </c>
      <c r="AH202" s="1">
        <f>(Table2[[#This Row],[Current Month High]]/Table2[[#This Row],[Close Price]])-1</f>
        <v>0.1662519440124417</v>
      </c>
      <c r="AI202">
        <v>28.1337480559875</v>
      </c>
      <c r="AJ202">
        <v>65.636269963936101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-0.12</v>
      </c>
      <c r="AM202" t="s">
        <v>3166</v>
      </c>
      <c r="AN202">
        <v>-11.03</v>
      </c>
      <c r="AO202" t="s">
        <v>3166</v>
      </c>
      <c r="AP202">
        <v>3.8834817158600002E-2</v>
      </c>
      <c r="AQ202">
        <f>(Table2[[#This Row],[Sharpe Ratio]]-AVERAGE(Table2[Sharpe Ratio]))/_xlfn.STDEV.P(Table2[Sharpe Ratio])</f>
        <v>-0.1894244105984301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161</v>
      </c>
      <c r="AT202">
        <f>_xlfn.RANK.AVG(Table2[[#This Row],[6M Return vs Nifty Z-Score]],Table2[6M Return vs Nifty Z-Score])</f>
        <v>165</v>
      </c>
      <c r="AU202">
        <f>_xlfn.RANK.AVG(Table2[[#This Row],[Sharpe Ratio Z-Score]],Table2[Sharpe Ratio Z-Score])</f>
        <v>402</v>
      </c>
      <c r="AV202">
        <f>(Table2[[#This Row],[Rank 1Y]]+Table2[[#This Row],[Rank 6M]]+Table2[[#This Row],[Rank Sharpe]])/3</f>
        <v>242.66666666666666</v>
      </c>
    </row>
    <row r="203" spans="1:48" hidden="1" x14ac:dyDescent="0.3">
      <c r="A203" t="s">
        <v>1140</v>
      </c>
      <c r="B203" t="s">
        <v>1141</v>
      </c>
      <c r="C203" t="s">
        <v>3130</v>
      </c>
      <c r="D203" t="s">
        <v>257</v>
      </c>
      <c r="E203">
        <v>10690.452738</v>
      </c>
      <c r="F203">
        <v>5242.8500000000004</v>
      </c>
      <c r="G203">
        <v>16.955199085367799</v>
      </c>
      <c r="H203">
        <f>(Table2[[#This Row],[1Y Return vs Nifty]]-AVERAGE(Table2[1Y Return vs Nifty]))/_xlfn.STDEV.P(Table2[1Y Return vs Nifty])</f>
        <v>7.886056192752218E-2</v>
      </c>
      <c r="I203">
        <v>-4.2015633463773598</v>
      </c>
      <c r="J203">
        <f>(Table2[[#This Row],[1M Return vs Nifty]]-AVERAGE(Table2[1M Return vs Nifty]))/_xlfn.STDEV.P(Table2[1M Return vs Nifty])</f>
        <v>-0.13792872377884133</v>
      </c>
      <c r="K203">
        <v>-4.7454390412510001</v>
      </c>
      <c r="L203">
        <f>(Table2[[#This Row],[6M Return vs Nifty]]-AVERAGE(Table2[6M Return vs Nifty]))/_xlfn.STDEV.P(Table2[6M Return vs Nifty])</f>
        <v>-0.26245251146601928</v>
      </c>
      <c r="M203">
        <v>-4.8176720534630499</v>
      </c>
      <c r="N203">
        <f>(Table2[[#This Row],[1W Return vs Nifty]]-AVERAGE(Table2[1W Return vs Nifty]))/_xlfn.STDEV.P(Table2[1W Return vs Nifty])</f>
        <v>-0.34129340926955887</v>
      </c>
      <c r="O203">
        <v>5344.81</v>
      </c>
      <c r="P203">
        <v>5362.9463096189502</v>
      </c>
      <c r="Q203">
        <v>4794.89233791476</v>
      </c>
      <c r="R203">
        <v>43.994831045607398</v>
      </c>
      <c r="S203" s="1">
        <f>(Table2[[#This Row],[Close Price]]-Table2[[#This Row],[20D EMA]])/Table2[[#This Row],[20D EMA]]</f>
        <v>-1.9076449864447946E-2</v>
      </c>
      <c r="T203" s="1">
        <f>(Table2[[#This Row],[Close Price]]-Table2[[#This Row],[50D EMA]])/Table2[[#This Row],[50D EMA]]</f>
        <v>-2.2393718431144044E-2</v>
      </c>
      <c r="U203" s="1">
        <f>(Table2[[#This Row],[Close Price]]-Table2[[#This Row],[200D EMA]])/Table2[[#This Row],[200D EMA]]</f>
        <v>9.3423924984320228E-2</v>
      </c>
      <c r="V203">
        <v>0.49751835652024701</v>
      </c>
      <c r="W203">
        <v>5225</v>
      </c>
      <c r="X203">
        <v>5345</v>
      </c>
      <c r="Y203">
        <v>5225</v>
      </c>
      <c r="Z203">
        <v>5345</v>
      </c>
      <c r="AA203">
        <v>5143.1499999999996</v>
      </c>
      <c r="AB203">
        <v>5700</v>
      </c>
      <c r="AC203" s="1">
        <f>(Table2[[#This Row],[Close Price]]/Table2[[#This Row],[Day Low]])-1</f>
        <v>3.4162679425837617E-3</v>
      </c>
      <c r="AD203" s="1">
        <f>(Table2[[#This Row],[Day High]]/Table2[[#This Row],[Close Price]])-1</f>
        <v>1.9483677770678165E-2</v>
      </c>
      <c r="AE203" s="1">
        <f>(Table2[[#This Row],[Close Price]]/Table2[[#This Row],[Current Week Low]])-1</f>
        <v>3.4162679425837617E-3</v>
      </c>
      <c r="AF203" s="1">
        <f>(Table2[[#This Row],[Current Week High]]/Table2[[#This Row],[Close Price]])-1</f>
        <v>1.9483677770678165E-2</v>
      </c>
      <c r="AG203" s="1">
        <f>(Table2[[#This Row],[Close Price]]/Table2[[#This Row],[Current Month Low]])-1</f>
        <v>1.938500724264336E-2</v>
      </c>
      <c r="AH203" s="1">
        <f>(Table2[[#This Row],[Current Month High]]/Table2[[#This Row],[Close Price]])-1</f>
        <v>8.7194941682481764E-2</v>
      </c>
      <c r="AI203">
        <v>14.422499213214101</v>
      </c>
      <c r="AJ203">
        <v>74.065405046480706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0.06</v>
      </c>
      <c r="AM203" t="s">
        <v>3167</v>
      </c>
      <c r="AN203">
        <v>0.92</v>
      </c>
      <c r="AO203" t="s">
        <v>3167</v>
      </c>
      <c r="AP203">
        <v>0.18146508790544799</v>
      </c>
      <c r="AQ203">
        <f>(Table2[[#This Row],[Sharpe Ratio]]-AVERAGE(Table2[Sharpe Ratio]))/_xlfn.STDEV.P(Table2[Sharpe Ratio])</f>
        <v>1.4571876985978363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281</v>
      </c>
      <c r="AT203">
        <f>_xlfn.RANK.AVG(Table2[[#This Row],[6M Return vs Nifty Z-Score]],Table2[6M Return vs Nifty Z-Score])</f>
        <v>399</v>
      </c>
      <c r="AU203">
        <f>_xlfn.RANK.AVG(Table2[[#This Row],[Sharpe Ratio Z-Score]],Table2[Sharpe Ratio Z-Score])</f>
        <v>50</v>
      </c>
      <c r="AV203">
        <f>(Table2[[#This Row],[Rank 1Y]]+Table2[[#This Row],[Rank 6M]]+Table2[[#This Row],[Rank Sharpe]])/3</f>
        <v>243.33333333333334</v>
      </c>
    </row>
    <row r="204" spans="1:48" x14ac:dyDescent="0.3">
      <c r="A204" t="s">
        <v>1818</v>
      </c>
      <c r="B204" t="s">
        <v>1819</v>
      </c>
      <c r="C204" t="s">
        <v>3120</v>
      </c>
      <c r="D204" t="s">
        <v>241</v>
      </c>
      <c r="E204">
        <v>4199.9814229800004</v>
      </c>
      <c r="F204">
        <v>1538.45</v>
      </c>
      <c r="G204">
        <v>9.5090958465781394</v>
      </c>
      <c r="H204">
        <f>(Table2[[#This Row],[1Y Return vs Nifty]]-AVERAGE(Table2[1Y Return vs Nifty]))/_xlfn.STDEV.P(Table2[1Y Return vs Nifty])</f>
        <v>-6.8659334368501718E-2</v>
      </c>
      <c r="I204">
        <v>1.4197428715556599</v>
      </c>
      <c r="J204">
        <f>(Table2[[#This Row],[1M Return vs Nifty]]-AVERAGE(Table2[1M Return vs Nifty]))/_xlfn.STDEV.P(Table2[1M Return vs Nifty])</f>
        <v>0.41853299599610766</v>
      </c>
      <c r="K204">
        <v>10.8899275148845</v>
      </c>
      <c r="L204">
        <f>(Table2[[#This Row],[6M Return vs Nifty]]-AVERAGE(Table2[6M Return vs Nifty]))/_xlfn.STDEV.P(Table2[6M Return vs Nifty])</f>
        <v>0.25315102621251995</v>
      </c>
      <c r="M204">
        <v>7.4849405556475901</v>
      </c>
      <c r="N204">
        <f>(Table2[[#This Row],[1W Return vs Nifty]]-AVERAGE(Table2[1W Return vs Nifty]))/_xlfn.STDEV.P(Table2[1W Return vs Nifty])</f>
        <v>2.2132231299206473</v>
      </c>
      <c r="O204">
        <v>1425.89</v>
      </c>
      <c r="P204">
        <v>1407.3377579846201</v>
      </c>
      <c r="Q204">
        <v>1298.48218663226</v>
      </c>
      <c r="R204">
        <v>76.8514228363493</v>
      </c>
      <c r="S204" s="1">
        <f>(Table2[[#This Row],[Close Price]]-Table2[[#This Row],[20D EMA]])/Table2[[#This Row],[20D EMA]]</f>
        <v>7.8940170700404613E-2</v>
      </c>
      <c r="T204" s="1">
        <f>(Table2[[#This Row],[Close Price]]-Table2[[#This Row],[50D EMA]])/Table2[[#This Row],[50D EMA]]</f>
        <v>9.3163308716408905E-2</v>
      </c>
      <c r="U204" s="1">
        <f>(Table2[[#This Row],[Close Price]]-Table2[[#This Row],[200D EMA]])/Table2[[#This Row],[200D EMA]]</f>
        <v>0.18480639614326935</v>
      </c>
      <c r="V204">
        <v>1.09044441650613</v>
      </c>
      <c r="W204">
        <v>1508.7</v>
      </c>
      <c r="X204">
        <v>1555.7</v>
      </c>
      <c r="Y204">
        <v>1508.7</v>
      </c>
      <c r="Z204">
        <v>1555.7</v>
      </c>
      <c r="AA204">
        <v>1312.15</v>
      </c>
      <c r="AB204">
        <v>1555.7</v>
      </c>
      <c r="AC204" s="1">
        <f>(Table2[[#This Row],[Close Price]]/Table2[[#This Row],[Day Low]])-1</f>
        <v>1.9718963345926932E-2</v>
      </c>
      <c r="AD204" s="1">
        <f>(Table2[[#This Row],[Day High]]/Table2[[#This Row],[Close Price]])-1</f>
        <v>1.121258409438064E-2</v>
      </c>
      <c r="AE204" s="1">
        <f>(Table2[[#This Row],[Close Price]]/Table2[[#This Row],[Current Week Low]])-1</f>
        <v>1.9718963345926932E-2</v>
      </c>
      <c r="AF204" s="1">
        <f>(Table2[[#This Row],[Current Week High]]/Table2[[#This Row],[Close Price]])-1</f>
        <v>1.121258409438064E-2</v>
      </c>
      <c r="AG204" s="1">
        <f>(Table2[[#This Row],[Close Price]]/Table2[[#This Row],[Current Month Low]])-1</f>
        <v>0.17246503829592652</v>
      </c>
      <c r="AH204" s="1">
        <f>(Table2[[#This Row],[Current Month High]]/Table2[[#This Row],[Close Price]])-1</f>
        <v>1.121258409438064E-2</v>
      </c>
      <c r="AI204">
        <v>1.12125840943806</v>
      </c>
      <c r="AJ204">
        <v>63.300074302090998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0.09</v>
      </c>
      <c r="AM204" t="s">
        <v>3167</v>
      </c>
      <c r="AN204">
        <v>9.34</v>
      </c>
      <c r="AO204" t="s">
        <v>3167</v>
      </c>
      <c r="AP204">
        <v>0.112737655826397</v>
      </c>
      <c r="AQ204">
        <f>(Table2[[#This Row],[Sharpe Ratio]]-AVERAGE(Table2[Sharpe Ratio]))/_xlfn.STDEV.P(Table2[Sharpe Ratio])</f>
        <v>0.66375569217482244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3.4800035099355955</v>
      </c>
      <c r="AS204">
        <f>_xlfn.RANK.AVG(Table2[[#This Row],[1Y Return vs Nifty Z-Score]],Table2[1Y Return vs Nifty Z-Score])</f>
        <v>328</v>
      </c>
      <c r="AT204">
        <f>_xlfn.RANK.AVG(Table2[[#This Row],[6M Return vs Nifty Z-Score]],Table2[6M Return vs Nifty Z-Score])</f>
        <v>225</v>
      </c>
      <c r="AU204">
        <f>_xlfn.RANK.AVG(Table2[[#This Row],[Sharpe Ratio Z-Score]],Table2[Sharpe Ratio Z-Score])</f>
        <v>180</v>
      </c>
      <c r="AV204">
        <f>(Table2[[#This Row],[Rank 1Y]]+Table2[[#This Row],[Rank 6M]]+Table2[[#This Row],[Rank Sharpe]])/3</f>
        <v>244.33333333333334</v>
      </c>
    </row>
    <row r="205" spans="1:48" hidden="1" x14ac:dyDescent="0.3">
      <c r="A205" t="s">
        <v>60</v>
      </c>
      <c r="B205" t="s">
        <v>61</v>
      </c>
      <c r="C205" t="s">
        <v>3127</v>
      </c>
      <c r="D205" t="s">
        <v>62</v>
      </c>
      <c r="E205">
        <v>357225.18037656002</v>
      </c>
      <c r="F205">
        <v>368.4</v>
      </c>
      <c r="G205">
        <v>20.6746036650962</v>
      </c>
      <c r="H205">
        <f>(Table2[[#This Row],[1Y Return vs Nifty]]-AVERAGE(Table2[1Y Return vs Nifty]))/_xlfn.STDEV.P(Table2[1Y Return vs Nifty])</f>
        <v>0.1525482560527083</v>
      </c>
      <c r="I205">
        <v>-9.5662755003993798</v>
      </c>
      <c r="J205">
        <f>(Table2[[#This Row],[1M Return vs Nifty]]-AVERAGE(Table2[1M Return vs Nifty]))/_xlfn.STDEV.P(Table2[1M Return vs Nifty])</f>
        <v>-0.66898980381770046</v>
      </c>
      <c r="K205">
        <v>-5.8475643926894296</v>
      </c>
      <c r="L205">
        <f>(Table2[[#This Row],[6M Return vs Nifty]]-AVERAGE(Table2[6M Return vs Nifty]))/_xlfn.STDEV.P(Table2[6M Return vs Nifty])</f>
        <v>-0.2987970210831517</v>
      </c>
      <c r="M205">
        <v>-6.2742854787615903</v>
      </c>
      <c r="N205">
        <f>(Table2[[#This Row],[1W Return vs Nifty]]-AVERAGE(Table2[1W Return vs Nifty]))/_xlfn.STDEV.P(Table2[1W Return vs Nifty])</f>
        <v>-0.64374486444876955</v>
      </c>
      <c r="O205">
        <v>386.34</v>
      </c>
      <c r="P205">
        <v>399.06194689156098</v>
      </c>
      <c r="Q205">
        <v>370.64798439467103</v>
      </c>
      <c r="R205">
        <v>34.819824707217499</v>
      </c>
      <c r="S205" s="1">
        <f>(Table2[[#This Row],[Close Price]]-Table2[[#This Row],[20D EMA]])/Table2[[#This Row],[20D EMA]]</f>
        <v>-4.6435781953719515E-2</v>
      </c>
      <c r="T205" s="1">
        <f>(Table2[[#This Row],[Close Price]]-Table2[[#This Row],[50D EMA]])/Table2[[#This Row],[50D EMA]]</f>
        <v>-7.6835055635843225E-2</v>
      </c>
      <c r="U205" s="1">
        <f>(Table2[[#This Row],[Close Price]]-Table2[[#This Row],[200D EMA]])/Table2[[#This Row],[200D EMA]]</f>
        <v>-6.0650117883208716E-3</v>
      </c>
      <c r="V205">
        <v>1.0466300077580999</v>
      </c>
      <c r="W205">
        <v>367.5</v>
      </c>
      <c r="X205">
        <v>377.2</v>
      </c>
      <c r="Y205">
        <v>367.5</v>
      </c>
      <c r="Z205">
        <v>377.2</v>
      </c>
      <c r="AA205">
        <v>354.8</v>
      </c>
      <c r="AB205">
        <v>415.45</v>
      </c>
      <c r="AC205" s="1">
        <f>(Table2[[#This Row],[Close Price]]/Table2[[#This Row],[Day Low]])-1</f>
        <v>2.4489795918367641E-3</v>
      </c>
      <c r="AD205" s="1">
        <f>(Table2[[#This Row],[Day High]]/Table2[[#This Row],[Close Price]])-1</f>
        <v>2.3887079261672106E-2</v>
      </c>
      <c r="AE205" s="1">
        <f>(Table2[[#This Row],[Close Price]]/Table2[[#This Row],[Current Week Low]])-1</f>
        <v>2.4489795918367641E-3</v>
      </c>
      <c r="AF205" s="1">
        <f>(Table2[[#This Row],[Current Week High]]/Table2[[#This Row],[Close Price]])-1</f>
        <v>2.3887079261672106E-2</v>
      </c>
      <c r="AG205" s="1">
        <f>(Table2[[#This Row],[Close Price]]/Table2[[#This Row],[Current Month Low]])-1</f>
        <v>3.8331454340473359E-2</v>
      </c>
      <c r="AH205" s="1">
        <f>(Table2[[#This Row],[Current Month High]]/Table2[[#This Row],[Close Price]])-1</f>
        <v>0.12771444082519001</v>
      </c>
      <c r="AI205">
        <v>21.729098805646</v>
      </c>
      <c r="AJ205">
        <v>45.239503252513202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0.06</v>
      </c>
      <c r="AM205" t="s">
        <v>3167</v>
      </c>
      <c r="AN205">
        <v>-8.61</v>
      </c>
      <c r="AO205" t="s">
        <v>3166</v>
      </c>
      <c r="AP205">
        <v>0.170814380618758</v>
      </c>
      <c r="AQ205">
        <f>(Table2[[#This Row],[Sharpe Ratio]]-AVERAGE(Table2[Sharpe Ratio]))/_xlfn.STDEV.P(Table2[Sharpe Ratio])</f>
        <v>1.3342293427177174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260</v>
      </c>
      <c r="AT205">
        <f>_xlfn.RANK.AVG(Table2[[#This Row],[6M Return vs Nifty Z-Score]],Table2[6M Return vs Nifty Z-Score])</f>
        <v>412</v>
      </c>
      <c r="AU205">
        <f>_xlfn.RANK.AVG(Table2[[#This Row],[Sharpe Ratio Z-Score]],Table2[Sharpe Ratio Z-Score])</f>
        <v>61</v>
      </c>
      <c r="AV205">
        <f>(Table2[[#This Row],[Rank 1Y]]+Table2[[#This Row],[Rank 6M]]+Table2[[#This Row],[Rank Sharpe]])/3</f>
        <v>244.33333333333334</v>
      </c>
    </row>
    <row r="206" spans="1:48" x14ac:dyDescent="0.3">
      <c r="A206" t="s">
        <v>47</v>
      </c>
      <c r="B206" t="s">
        <v>48</v>
      </c>
      <c r="C206" t="s">
        <v>3120</v>
      </c>
      <c r="D206" t="s">
        <v>21</v>
      </c>
      <c r="E206">
        <v>511919.22671332897</v>
      </c>
      <c r="F206">
        <v>1891.7</v>
      </c>
      <c r="G206">
        <v>21.309653688915301</v>
      </c>
      <c r="H206">
        <f>(Table2[[#This Row],[1Y Return vs Nifty]]-AVERAGE(Table2[1Y Return vs Nifty]))/_xlfn.STDEV.P(Table2[1Y Return vs Nifty])</f>
        <v>0.1651296708749676</v>
      </c>
      <c r="I206">
        <v>2.31882814832574</v>
      </c>
      <c r="J206">
        <f>(Table2[[#This Row],[1M Return vs Nifty]]-AVERAGE(Table2[1M Return vs Nifty]))/_xlfn.STDEV.P(Table2[1M Return vs Nifty])</f>
        <v>0.50753482580921105</v>
      </c>
      <c r="K206">
        <v>34.274824462767597</v>
      </c>
      <c r="L206">
        <f>(Table2[[#This Row],[6M Return vs Nifty]]-AVERAGE(Table2[6M Return vs Nifty]))/_xlfn.STDEV.P(Table2[6M Return vs Nifty])</f>
        <v>1.0243088721950411</v>
      </c>
      <c r="M206">
        <v>-1.15278331004475</v>
      </c>
      <c r="N206">
        <f>(Table2[[#This Row],[1W Return vs Nifty]]-AVERAGE(Table2[1W Return vs Nifty]))/_xlfn.STDEV.P(Table2[1W Return vs Nifty])</f>
        <v>0.41968470219442905</v>
      </c>
      <c r="O206">
        <v>1844.37</v>
      </c>
      <c r="P206">
        <v>1803.82607647799</v>
      </c>
      <c r="Q206">
        <v>1624.6783936939401</v>
      </c>
      <c r="R206">
        <v>65.411718432873002</v>
      </c>
      <c r="S206" s="1">
        <f>(Table2[[#This Row],[Close Price]]-Table2[[#This Row],[20D EMA]])/Table2[[#This Row],[20D EMA]]</f>
        <v>2.5661879124037019E-2</v>
      </c>
      <c r="T206" s="1">
        <f>(Table2[[#This Row],[Close Price]]-Table2[[#This Row],[50D EMA]])/Table2[[#This Row],[50D EMA]]</f>
        <v>4.8715297260579472E-2</v>
      </c>
      <c r="U206" s="1">
        <f>(Table2[[#This Row],[Close Price]]-Table2[[#This Row],[200D EMA]])/Table2[[#This Row],[200D EMA]]</f>
        <v>0.16435351595890185</v>
      </c>
      <c r="V206">
        <v>0.99266761636276002</v>
      </c>
      <c r="W206">
        <v>1878.5</v>
      </c>
      <c r="X206">
        <v>1919.95</v>
      </c>
      <c r="Y206">
        <v>1878.5</v>
      </c>
      <c r="Z206">
        <v>1919.95</v>
      </c>
      <c r="AA206">
        <v>1745</v>
      </c>
      <c r="AB206">
        <v>1919.95</v>
      </c>
      <c r="AC206" s="1">
        <f>(Table2[[#This Row],[Close Price]]/Table2[[#This Row],[Day Low]])-1</f>
        <v>7.0268831514506136E-3</v>
      </c>
      <c r="AD206" s="1">
        <f>(Table2[[#This Row],[Day High]]/Table2[[#This Row],[Close Price]])-1</f>
        <v>1.4933657556694957E-2</v>
      </c>
      <c r="AE206" s="1">
        <f>(Table2[[#This Row],[Close Price]]/Table2[[#This Row],[Current Week Low]])-1</f>
        <v>7.0268831514506136E-3</v>
      </c>
      <c r="AF206" s="1">
        <f>(Table2[[#This Row],[Current Week High]]/Table2[[#This Row],[Close Price]])-1</f>
        <v>1.4933657556694957E-2</v>
      </c>
      <c r="AG206" s="1">
        <f>(Table2[[#This Row],[Close Price]]/Table2[[#This Row],[Current Month Low]])-1</f>
        <v>8.4068767908309416E-2</v>
      </c>
      <c r="AH206" s="1">
        <f>(Table2[[#This Row],[Current Month High]]/Table2[[#This Row],[Close Price]])-1</f>
        <v>1.4933657556694957E-2</v>
      </c>
      <c r="AI206">
        <v>1.4933657556694899</v>
      </c>
      <c r="AJ206">
        <v>53.1740890688259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0.03</v>
      </c>
      <c r="AM206" t="s">
        <v>3167</v>
      </c>
      <c r="AN206">
        <v>6.66</v>
      </c>
      <c r="AO206" t="s">
        <v>3167</v>
      </c>
      <c r="AP206">
        <v>4.6933750233230001E-2</v>
      </c>
      <c r="AQ206">
        <f>(Table2[[#This Row],[Sharpe Ratio]]-AVERAGE(Table2[Sharpe Ratio]))/_xlfn.STDEV.P(Table2[Sharpe Ratio])</f>
        <v>-9.5925315333264483E-2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2.0207327557403842</v>
      </c>
      <c r="AS206">
        <f>_xlfn.RANK.AVG(Table2[[#This Row],[1Y Return vs Nifty Z-Score]],Table2[1Y Return vs Nifty Z-Score])</f>
        <v>257</v>
      </c>
      <c r="AT206">
        <f>_xlfn.RANK.AVG(Table2[[#This Row],[6M Return vs Nifty Z-Score]],Table2[6M Return vs Nifty Z-Score])</f>
        <v>96</v>
      </c>
      <c r="AU206">
        <f>_xlfn.RANK.AVG(Table2[[#This Row],[Sharpe Ratio Z-Score]],Table2[Sharpe Ratio Z-Score])</f>
        <v>382</v>
      </c>
      <c r="AV206">
        <f>(Table2[[#This Row],[Rank 1Y]]+Table2[[#This Row],[Rank 6M]]+Table2[[#This Row],[Rank Sharpe]])/3</f>
        <v>245</v>
      </c>
    </row>
    <row r="207" spans="1:48" hidden="1" x14ac:dyDescent="0.3">
      <c r="A207" t="s">
        <v>209</v>
      </c>
      <c r="B207" t="s">
        <v>210</v>
      </c>
      <c r="C207" t="s">
        <v>3127</v>
      </c>
      <c r="D207" t="s">
        <v>62</v>
      </c>
      <c r="E207">
        <v>117801.395140444</v>
      </c>
      <c r="F207">
        <v>675.05</v>
      </c>
      <c r="G207">
        <v>42.501922483406801</v>
      </c>
      <c r="H207">
        <f>(Table2[[#This Row],[1Y Return vs Nifty]]-AVERAGE(Table2[1Y Return vs Nifty]))/_xlfn.STDEV.P(Table2[1Y Return vs Nifty])</f>
        <v>0.58498435118007397</v>
      </c>
      <c r="I207">
        <v>3.1211317193269399</v>
      </c>
      <c r="J207">
        <f>(Table2[[#This Row],[1M Return vs Nifty]]-AVERAGE(Table2[1M Return vs Nifty]))/_xlfn.STDEV.P(Table2[1M Return vs Nifty])</f>
        <v>0.58695608620535311</v>
      </c>
      <c r="K207">
        <v>3.1767952239247399</v>
      </c>
      <c r="L207">
        <f>(Table2[[#This Row],[6M Return vs Nifty]]-AVERAGE(Table2[6M Return vs Nifty]))/_xlfn.STDEV.P(Table2[6M Return vs Nifty])</f>
        <v>-1.2029911060467836E-3</v>
      </c>
      <c r="M207">
        <v>-8.9954909948473301</v>
      </c>
      <c r="N207">
        <f>(Table2[[#This Row],[1W Return vs Nifty]]-AVERAGE(Table2[1W Return vs Nifty]))/_xlfn.STDEV.P(Table2[1W Return vs Nifty])</f>
        <v>-1.2087764328027013</v>
      </c>
      <c r="O207">
        <v>700.88</v>
      </c>
      <c r="P207">
        <v>704.08981560914503</v>
      </c>
      <c r="Q207">
        <v>638.273604865273</v>
      </c>
      <c r="R207">
        <v>34.676440275123802</v>
      </c>
      <c r="S207" s="1">
        <f>(Table2[[#This Row],[Close Price]]-Table2[[#This Row],[20D EMA]])/Table2[[#This Row],[20D EMA]]</f>
        <v>-3.6853669672411882E-2</v>
      </c>
      <c r="T207" s="1">
        <f>(Table2[[#This Row],[Close Price]]-Table2[[#This Row],[50D EMA]])/Table2[[#This Row],[50D EMA]]</f>
        <v>-4.124447615255053E-2</v>
      </c>
      <c r="U207" s="1">
        <f>(Table2[[#This Row],[Close Price]]-Table2[[#This Row],[200D EMA]])/Table2[[#This Row],[200D EMA]]</f>
        <v>5.7618542979683024E-2</v>
      </c>
      <c r="V207">
        <v>1.65378591200008</v>
      </c>
      <c r="W207">
        <v>665.8</v>
      </c>
      <c r="X207">
        <v>711.5</v>
      </c>
      <c r="Y207">
        <v>665.8</v>
      </c>
      <c r="Z207">
        <v>711.5</v>
      </c>
      <c r="AA207">
        <v>652.1</v>
      </c>
      <c r="AB207">
        <v>776.9</v>
      </c>
      <c r="AC207" s="1">
        <f>(Table2[[#This Row],[Close Price]]/Table2[[#This Row],[Day Low]])-1</f>
        <v>1.389306097927312E-2</v>
      </c>
      <c r="AD207" s="1">
        <f>(Table2[[#This Row],[Day High]]/Table2[[#This Row],[Close Price]])-1</f>
        <v>5.3996000296274493E-2</v>
      </c>
      <c r="AE207" s="1">
        <f>(Table2[[#This Row],[Close Price]]/Table2[[#This Row],[Current Week Low]])-1</f>
        <v>1.389306097927312E-2</v>
      </c>
      <c r="AF207" s="1">
        <f>(Table2[[#This Row],[Current Week High]]/Table2[[#This Row],[Close Price]])-1</f>
        <v>5.3996000296274493E-2</v>
      </c>
      <c r="AG207" s="1">
        <f>(Table2[[#This Row],[Close Price]]/Table2[[#This Row],[Current Month Low]])-1</f>
        <v>3.5193988652047148E-2</v>
      </c>
      <c r="AH207" s="1">
        <f>(Table2[[#This Row],[Current Month High]]/Table2[[#This Row],[Close Price]])-1</f>
        <v>0.15087771276201778</v>
      </c>
      <c r="AI207">
        <v>19.235612176875701</v>
      </c>
      <c r="AJ207">
        <v>69.759839054444797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0.13</v>
      </c>
      <c r="AM207" t="s">
        <v>3167</v>
      </c>
      <c r="AN207">
        <v>3.09</v>
      </c>
      <c r="AO207" t="s">
        <v>3167</v>
      </c>
      <c r="AP207">
        <v>7.3625938670637006E-2</v>
      </c>
      <c r="AQ207">
        <f>(Table2[[#This Row],[Sharpe Ratio]]-AVERAGE(Table2[Sharpe Ratio]))/_xlfn.STDEV.P(Table2[Sharpe Ratio])</f>
        <v>0.21222582587849148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147</v>
      </c>
      <c r="AT207">
        <f>_xlfn.RANK.AVG(Table2[[#This Row],[6M Return vs Nifty Z-Score]],Table2[6M Return vs Nifty Z-Score])</f>
        <v>299</v>
      </c>
      <c r="AU207">
        <f>_xlfn.RANK.AVG(Table2[[#This Row],[Sharpe Ratio Z-Score]],Table2[Sharpe Ratio Z-Score])</f>
        <v>291</v>
      </c>
      <c r="AV207">
        <f>(Table2[[#This Row],[Rank 1Y]]+Table2[[#This Row],[Rank 6M]]+Table2[[#This Row],[Rank Sharpe]])/3</f>
        <v>245.66666666666666</v>
      </c>
    </row>
    <row r="208" spans="1:48" hidden="1" x14ac:dyDescent="0.3">
      <c r="A208" t="s">
        <v>407</v>
      </c>
      <c r="B208" t="s">
        <v>408</v>
      </c>
      <c r="C208" t="s">
        <v>3129</v>
      </c>
      <c r="D208" t="s">
        <v>273</v>
      </c>
      <c r="E208">
        <v>54405.723374499998</v>
      </c>
      <c r="F208">
        <v>1653.4</v>
      </c>
      <c r="G208">
        <v>79.157971440632295</v>
      </c>
      <c r="H208">
        <f>(Table2[[#This Row],[1Y Return vs Nifty]]-AVERAGE(Table2[1Y Return vs Nifty]))/_xlfn.STDEV.P(Table2[1Y Return vs Nifty])</f>
        <v>1.3112026652939743</v>
      </c>
      <c r="I208">
        <v>-8.0867638596402607</v>
      </c>
      <c r="J208">
        <f>(Table2[[#This Row],[1M Return vs Nifty]]-AVERAGE(Table2[1M Return vs Nifty]))/_xlfn.STDEV.P(Table2[1M Return vs Nifty])</f>
        <v>-0.52253067846042645</v>
      </c>
      <c r="K208">
        <v>11.6574430565573</v>
      </c>
      <c r="L208">
        <f>(Table2[[#This Row],[6M Return vs Nifty]]-AVERAGE(Table2[6M Return vs Nifty]))/_xlfn.STDEV.P(Table2[6M Return vs Nifty])</f>
        <v>0.27846119256448598</v>
      </c>
      <c r="M208">
        <v>-7.24753587650663</v>
      </c>
      <c r="N208">
        <f>(Table2[[#This Row],[1W Return vs Nifty]]-AVERAGE(Table2[1W Return vs Nifty]))/_xlfn.STDEV.P(Table2[1W Return vs Nifty])</f>
        <v>-0.84583073976699408</v>
      </c>
      <c r="O208">
        <v>1711.15</v>
      </c>
      <c r="P208">
        <v>1735.76784609317</v>
      </c>
      <c r="Q208">
        <v>1503.29874972537</v>
      </c>
      <c r="R208">
        <v>28.916074911264001</v>
      </c>
      <c r="S208" s="1">
        <f>(Table2[[#This Row],[Close Price]]-Table2[[#This Row],[20D EMA]])/Table2[[#This Row],[20D EMA]]</f>
        <v>-3.3749232971977905E-2</v>
      </c>
      <c r="T208" s="1">
        <f>(Table2[[#This Row],[Close Price]]-Table2[[#This Row],[50D EMA]])/Table2[[#This Row],[50D EMA]]</f>
        <v>-4.7453261839457223E-2</v>
      </c>
      <c r="U208" s="1">
        <f>(Table2[[#This Row],[Close Price]]-Table2[[#This Row],[200D EMA]])/Table2[[#This Row],[200D EMA]]</f>
        <v>9.9847917988391377E-2</v>
      </c>
      <c r="V208">
        <v>1.1119903259041499</v>
      </c>
      <c r="W208">
        <v>1622.1</v>
      </c>
      <c r="X208">
        <v>1715.3</v>
      </c>
      <c r="Y208">
        <v>1622.1</v>
      </c>
      <c r="Z208">
        <v>1715.3</v>
      </c>
      <c r="AA208">
        <v>1618.25</v>
      </c>
      <c r="AB208">
        <v>1792.95</v>
      </c>
      <c r="AC208" s="1">
        <f>(Table2[[#This Row],[Close Price]]/Table2[[#This Row],[Day Low]])-1</f>
        <v>1.9295974354232248E-2</v>
      </c>
      <c r="AD208" s="1">
        <f>(Table2[[#This Row],[Day High]]/Table2[[#This Row],[Close Price]])-1</f>
        <v>3.7438006531994583E-2</v>
      </c>
      <c r="AE208" s="1">
        <f>(Table2[[#This Row],[Close Price]]/Table2[[#This Row],[Current Week Low]])-1</f>
        <v>1.9295974354232248E-2</v>
      </c>
      <c r="AF208" s="1">
        <f>(Table2[[#This Row],[Current Week High]]/Table2[[#This Row],[Close Price]])-1</f>
        <v>3.7438006531994583E-2</v>
      </c>
      <c r="AG208" s="1">
        <f>(Table2[[#This Row],[Close Price]]/Table2[[#This Row],[Current Month Low]])-1</f>
        <v>2.1720994901900159E-2</v>
      </c>
      <c r="AH208" s="1">
        <f>(Table2[[#This Row],[Current Month High]]/Table2[[#This Row],[Close Price]])-1</f>
        <v>8.4401838635538962E-2</v>
      </c>
      <c r="AI208">
        <v>17.6303374863916</v>
      </c>
      <c r="AJ208">
        <v>103.834062750416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-0.02</v>
      </c>
      <c r="AM208" t="s">
        <v>3166</v>
      </c>
      <c r="AN208">
        <v>-2.98</v>
      </c>
      <c r="AO208" t="s">
        <v>3166</v>
      </c>
      <c r="AP208">
        <v>1.4627376488099E-2</v>
      </c>
      <c r="AQ208">
        <f>(Table2[[#This Row],[Sharpe Ratio]]-AVERAGE(Table2[Sharpe Ratio]))/_xlfn.STDEV.P(Table2[Sharpe Ratio])</f>
        <v>-0.46889008595597342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65</v>
      </c>
      <c r="AT208">
        <f>_xlfn.RANK.AVG(Table2[[#This Row],[6M Return vs Nifty Z-Score]],Table2[6M Return vs Nifty Z-Score])</f>
        <v>212</v>
      </c>
      <c r="AU208">
        <f>_xlfn.RANK.AVG(Table2[[#This Row],[Sharpe Ratio Z-Score]],Table2[Sharpe Ratio Z-Score])</f>
        <v>466</v>
      </c>
      <c r="AV208">
        <f>(Table2[[#This Row],[Rank 1Y]]+Table2[[#This Row],[Rank 6M]]+Table2[[#This Row],[Rank Sharpe]])/3</f>
        <v>247.66666666666666</v>
      </c>
    </row>
    <row r="209" spans="1:48" hidden="1" x14ac:dyDescent="0.3">
      <c r="A209" t="s">
        <v>833</v>
      </c>
      <c r="B209" t="s">
        <v>834</v>
      </c>
      <c r="C209" t="s">
        <v>3124</v>
      </c>
      <c r="D209" t="s">
        <v>335</v>
      </c>
      <c r="E209">
        <v>18188.283408679999</v>
      </c>
      <c r="F209">
        <v>1119.6500000000001</v>
      </c>
      <c r="G209">
        <v>54.612209121542897</v>
      </c>
      <c r="H209">
        <f>(Table2[[#This Row],[1Y Return vs Nifty]]-AVERAGE(Table2[1Y Return vs Nifty]))/_xlfn.STDEV.P(Table2[1Y Return vs Nifty])</f>
        <v>0.8249096076103557</v>
      </c>
      <c r="I209">
        <v>-8.0926709124825695</v>
      </c>
      <c r="J209">
        <f>(Table2[[#This Row],[1M Return vs Nifty]]-AVERAGE(Table2[1M Return vs Nifty]))/_xlfn.STDEV.P(Table2[1M Return vs Nifty])</f>
        <v>-0.52311542667658772</v>
      </c>
      <c r="K209">
        <v>-13.0374872837928</v>
      </c>
      <c r="L209">
        <f>(Table2[[#This Row],[6M Return vs Nifty]]-AVERAGE(Table2[6M Return vs Nifty]))/_xlfn.STDEV.P(Table2[6M Return vs Nifty])</f>
        <v>-0.53589729404311492</v>
      </c>
      <c r="M209">
        <v>-9.9610197348389207</v>
      </c>
      <c r="N209">
        <f>(Table2[[#This Row],[1W Return vs Nifty]]-AVERAGE(Table2[1W Return vs Nifty]))/_xlfn.STDEV.P(Table2[1W Return vs Nifty])</f>
        <v>-1.409258981813915</v>
      </c>
      <c r="O209">
        <v>1211.26</v>
      </c>
      <c r="P209">
        <v>1254.7193837013899</v>
      </c>
      <c r="Q209">
        <v>1163.8796838942401</v>
      </c>
      <c r="R209">
        <v>20.423450731099098</v>
      </c>
      <c r="S209" s="1">
        <f>(Table2[[#This Row],[Close Price]]-Table2[[#This Row],[20D EMA]])/Table2[[#This Row],[20D EMA]]</f>
        <v>-7.5631986526426942E-2</v>
      </c>
      <c r="T209" s="1">
        <f>(Table2[[#This Row],[Close Price]]-Table2[[#This Row],[50D EMA]])/Table2[[#This Row],[50D EMA]]</f>
        <v>-0.10764907712108393</v>
      </c>
      <c r="U209" s="1">
        <f>(Table2[[#This Row],[Close Price]]-Table2[[#This Row],[200D EMA]])/Table2[[#This Row],[200D EMA]]</f>
        <v>-3.8001938264143699E-2</v>
      </c>
      <c r="V209">
        <v>0.70636407353245401</v>
      </c>
      <c r="W209">
        <v>1114.5</v>
      </c>
      <c r="X209">
        <v>1142.3</v>
      </c>
      <c r="Y209">
        <v>1114.5</v>
      </c>
      <c r="Z209">
        <v>1142.3</v>
      </c>
      <c r="AA209">
        <v>1114.5</v>
      </c>
      <c r="AB209">
        <v>1320</v>
      </c>
      <c r="AC209" s="1">
        <f>(Table2[[#This Row],[Close Price]]/Table2[[#This Row],[Day Low]])-1</f>
        <v>4.6209062359803266E-3</v>
      </c>
      <c r="AD209" s="1">
        <f>(Table2[[#This Row],[Day High]]/Table2[[#This Row],[Close Price]])-1</f>
        <v>2.0229536015718974E-2</v>
      </c>
      <c r="AE209" s="1">
        <f>(Table2[[#This Row],[Close Price]]/Table2[[#This Row],[Current Week Low]])-1</f>
        <v>4.6209062359803266E-3</v>
      </c>
      <c r="AF209" s="1">
        <f>(Table2[[#This Row],[Current Week High]]/Table2[[#This Row],[Close Price]])-1</f>
        <v>2.0229536015718974E-2</v>
      </c>
      <c r="AG209" s="1">
        <f>(Table2[[#This Row],[Close Price]]/Table2[[#This Row],[Current Month Low]])-1</f>
        <v>4.6209062359803266E-3</v>
      </c>
      <c r="AH209" s="1">
        <f>(Table2[[#This Row],[Current Month High]]/Table2[[#This Row],[Close Price]])-1</f>
        <v>0.1789398472737016</v>
      </c>
      <c r="AI209">
        <v>29.415442325726701</v>
      </c>
      <c r="AJ209">
        <v>78.729347912842201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-0.14000000000000001</v>
      </c>
      <c r="AM209" t="s">
        <v>3166</v>
      </c>
      <c r="AN209">
        <v>-8.9600000000000009</v>
      </c>
      <c r="AO209" t="s">
        <v>3166</v>
      </c>
      <c r="AP209">
        <v>0.13975709881440601</v>
      </c>
      <c r="AQ209">
        <f>(Table2[[#This Row],[Sharpe Ratio]]-AVERAGE(Table2[Sharpe Ratio]))/_xlfn.STDEV.P(Table2[Sharpe Ratio])</f>
        <v>0.97568486243321229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119</v>
      </c>
      <c r="AT209">
        <f>_xlfn.RANK.AVG(Table2[[#This Row],[6M Return vs Nifty Z-Score]],Table2[6M Return vs Nifty Z-Score])</f>
        <v>506</v>
      </c>
      <c r="AU209">
        <f>_xlfn.RANK.AVG(Table2[[#This Row],[Sharpe Ratio Z-Score]],Table2[Sharpe Ratio Z-Score])</f>
        <v>119</v>
      </c>
      <c r="AV209">
        <f>(Table2[[#This Row],[Rank 1Y]]+Table2[[#This Row],[Rank 6M]]+Table2[[#This Row],[Rank Sharpe]])/3</f>
        <v>248</v>
      </c>
    </row>
    <row r="210" spans="1:48" x14ac:dyDescent="0.3">
      <c r="A210" t="s">
        <v>1084</v>
      </c>
      <c r="B210" t="s">
        <v>1085</v>
      </c>
      <c r="C210" t="s">
        <v>3130</v>
      </c>
      <c r="D210" t="s">
        <v>117</v>
      </c>
      <c r="E210">
        <v>11723.425124699999</v>
      </c>
      <c r="F210">
        <v>392.9</v>
      </c>
      <c r="G210">
        <v>-2.1575362019692799</v>
      </c>
      <c r="H210">
        <f>(Table2[[#This Row],[1Y Return vs Nifty]]-AVERAGE(Table2[1Y Return vs Nifty]))/_xlfn.STDEV.P(Table2[1Y Return vs Nifty])</f>
        <v>-0.29979504317252537</v>
      </c>
      <c r="I210">
        <v>-1.4265666975867399</v>
      </c>
      <c r="J210">
        <f>(Table2[[#This Row],[1M Return vs Nifty]]-AVERAGE(Table2[1M Return vs Nifty]))/_xlfn.STDEV.P(Table2[1M Return vs Nifty])</f>
        <v>0.13677244845574127</v>
      </c>
      <c r="K210">
        <v>6.3323240385586903</v>
      </c>
      <c r="L210">
        <f>(Table2[[#This Row],[6M Return vs Nifty]]-AVERAGE(Table2[6M Return vs Nifty]))/_xlfn.STDEV.P(Table2[6M Return vs Nifty])</f>
        <v>0.1028560863853842</v>
      </c>
      <c r="M210">
        <v>-0.165120942220537</v>
      </c>
      <c r="N210">
        <f>(Table2[[#This Row],[1W Return vs Nifty]]-AVERAGE(Table2[1W Return vs Nifty]))/_xlfn.STDEV.P(Table2[1W Return vs Nifty])</f>
        <v>0.62476308138961856</v>
      </c>
      <c r="O210">
        <v>394.83</v>
      </c>
      <c r="P210">
        <v>387.63808240262898</v>
      </c>
      <c r="Q210">
        <v>358.33714944844399</v>
      </c>
      <c r="R210">
        <v>40.901613581937397</v>
      </c>
      <c r="S210" s="1">
        <f>(Table2[[#This Row],[Close Price]]-Table2[[#This Row],[20D EMA]])/Table2[[#This Row],[20D EMA]]</f>
        <v>-4.8881797229187417E-3</v>
      </c>
      <c r="T210" s="1">
        <f>(Table2[[#This Row],[Close Price]]-Table2[[#This Row],[50D EMA]])/Table2[[#This Row],[50D EMA]]</f>
        <v>1.3574305096024046E-2</v>
      </c>
      <c r="U210" s="1">
        <f>(Table2[[#This Row],[Close Price]]-Table2[[#This Row],[200D EMA]])/Table2[[#This Row],[200D EMA]]</f>
        <v>9.6453439462683269E-2</v>
      </c>
      <c r="V210">
        <v>0.33639946589873099</v>
      </c>
      <c r="W210">
        <v>380.2</v>
      </c>
      <c r="X210">
        <v>407</v>
      </c>
      <c r="Y210">
        <v>380.2</v>
      </c>
      <c r="Z210">
        <v>407</v>
      </c>
      <c r="AA210">
        <v>363.7</v>
      </c>
      <c r="AB210">
        <v>437.7</v>
      </c>
      <c r="AC210" s="1">
        <f>(Table2[[#This Row],[Close Price]]/Table2[[#This Row],[Day Low]])-1</f>
        <v>3.3403471856917388E-2</v>
      </c>
      <c r="AD210" s="1">
        <f>(Table2[[#This Row],[Day High]]/Table2[[#This Row],[Close Price]])-1</f>
        <v>3.588699414609331E-2</v>
      </c>
      <c r="AE210" s="1">
        <f>(Table2[[#This Row],[Close Price]]/Table2[[#This Row],[Current Week Low]])-1</f>
        <v>3.3403471856917388E-2</v>
      </c>
      <c r="AF210" s="1">
        <f>(Table2[[#This Row],[Current Week High]]/Table2[[#This Row],[Close Price]])-1</f>
        <v>3.588699414609331E-2</v>
      </c>
      <c r="AG210" s="1">
        <f>(Table2[[#This Row],[Close Price]]/Table2[[#This Row],[Current Month Low]])-1</f>
        <v>8.0285949958757152E-2</v>
      </c>
      <c r="AH210" s="1">
        <f>(Table2[[#This Row],[Current Month High]]/Table2[[#This Row],[Close Price]])-1</f>
        <v>0.11402392466276412</v>
      </c>
      <c r="AI210">
        <v>14.7874777297022</v>
      </c>
      <c r="AJ210">
        <v>43.893059879143003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0.17</v>
      </c>
      <c r="AM210" t="s">
        <v>3167</v>
      </c>
      <c r="AN210">
        <v>-8.75</v>
      </c>
      <c r="AO210" t="s">
        <v>3166</v>
      </c>
      <c r="AP210">
        <v>0.16497849095120401</v>
      </c>
      <c r="AQ210">
        <f>(Table2[[#This Row],[Sharpe Ratio]]-AVERAGE(Table2[Sharpe Ratio]))/_xlfn.STDEV.P(Table2[Sharpe Ratio])</f>
        <v>1.2668562209798822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1.8314527940381009</v>
      </c>
      <c r="AS210">
        <f>_xlfn.RANK.AVG(Table2[[#This Row],[1Y Return vs Nifty Z-Score]],Table2[1Y Return vs Nifty Z-Score])</f>
        <v>411</v>
      </c>
      <c r="AT210">
        <f>_xlfn.RANK.AVG(Table2[[#This Row],[6M Return vs Nifty Z-Score]],Table2[6M Return vs Nifty Z-Score])</f>
        <v>266</v>
      </c>
      <c r="AU210">
        <f>_xlfn.RANK.AVG(Table2[[#This Row],[Sharpe Ratio Z-Score]],Table2[Sharpe Ratio Z-Score])</f>
        <v>67</v>
      </c>
      <c r="AV210">
        <f>(Table2[[#This Row],[Rank 1Y]]+Table2[[#This Row],[Rank 6M]]+Table2[[#This Row],[Rank Sharpe]])/3</f>
        <v>248</v>
      </c>
    </row>
    <row r="211" spans="1:48" hidden="1" x14ac:dyDescent="0.3">
      <c r="A211" t="s">
        <v>159</v>
      </c>
      <c r="B211" t="s">
        <v>160</v>
      </c>
      <c r="C211" t="s">
        <v>3121</v>
      </c>
      <c r="D211" t="s">
        <v>139</v>
      </c>
      <c r="E211">
        <v>158899.89974399999</v>
      </c>
      <c r="F211">
        <v>481.5</v>
      </c>
      <c r="G211">
        <v>27.844992866751401</v>
      </c>
      <c r="H211">
        <f>(Table2[[#This Row],[1Y Return vs Nifty]]-AVERAGE(Table2[1Y Return vs Nifty]))/_xlfn.STDEV.P(Table2[1Y Return vs Nifty])</f>
        <v>0.2946057910489922</v>
      </c>
      <c r="I211">
        <v>4.9895463889669402</v>
      </c>
      <c r="J211">
        <f>(Table2[[#This Row],[1M Return vs Nifty]]-AVERAGE(Table2[1M Return vs Nifty]))/_xlfn.STDEV.P(Table2[1M Return vs Nifty])</f>
        <v>0.77191331856600554</v>
      </c>
      <c r="K211">
        <v>-11.686335748416701</v>
      </c>
      <c r="L211">
        <f>(Table2[[#This Row],[6M Return vs Nifty]]-AVERAGE(Table2[6M Return vs Nifty]))/_xlfn.STDEV.P(Table2[6M Return vs Nifty])</f>
        <v>-0.49134071079458669</v>
      </c>
      <c r="M211">
        <v>0.28951465654054598</v>
      </c>
      <c r="N211">
        <f>(Table2[[#This Row],[1W Return vs Nifty]]-AVERAGE(Table2[1W Return vs Nifty]))/_xlfn.STDEV.P(Table2[1W Return vs Nifty])</f>
        <v>0.71916369313283313</v>
      </c>
      <c r="O211">
        <v>465.47</v>
      </c>
      <c r="P211">
        <v>473.37940417962602</v>
      </c>
      <c r="Q211">
        <v>451.57127020546199</v>
      </c>
      <c r="R211">
        <v>59.974779568232996</v>
      </c>
      <c r="S211" s="1">
        <f>(Table2[[#This Row],[Close Price]]-Table2[[#This Row],[20D EMA]])/Table2[[#This Row],[20D EMA]]</f>
        <v>3.443830966549933E-2</v>
      </c>
      <c r="T211" s="1">
        <f>(Table2[[#This Row],[Close Price]]-Table2[[#This Row],[50D EMA]])/Table2[[#This Row],[50D EMA]]</f>
        <v>1.7154518656017786E-2</v>
      </c>
      <c r="U211" s="1">
        <f>(Table2[[#This Row],[Close Price]]-Table2[[#This Row],[200D EMA]])/Table2[[#This Row],[200D EMA]]</f>
        <v>6.6276868723115709E-2</v>
      </c>
      <c r="V211">
        <v>1.59021050943099</v>
      </c>
      <c r="W211">
        <v>480</v>
      </c>
      <c r="X211">
        <v>505.35</v>
      </c>
      <c r="Y211">
        <v>480</v>
      </c>
      <c r="Z211">
        <v>505.35</v>
      </c>
      <c r="AA211">
        <v>432.8</v>
      </c>
      <c r="AB211">
        <v>505.35</v>
      </c>
      <c r="AC211" s="1">
        <f>(Table2[[#This Row],[Close Price]]/Table2[[#This Row],[Day Low]])-1</f>
        <v>3.1250000000000444E-3</v>
      </c>
      <c r="AD211" s="1">
        <f>(Table2[[#This Row],[Day High]]/Table2[[#This Row],[Close Price]])-1</f>
        <v>4.9532710280373982E-2</v>
      </c>
      <c r="AE211" s="1">
        <f>(Table2[[#This Row],[Close Price]]/Table2[[#This Row],[Current Week Low]])-1</f>
        <v>3.1250000000000444E-3</v>
      </c>
      <c r="AF211" s="1">
        <f>(Table2[[#This Row],[Current Week High]]/Table2[[#This Row],[Close Price]])-1</f>
        <v>4.9532710280373982E-2</v>
      </c>
      <c r="AG211" s="1">
        <f>(Table2[[#This Row],[Close Price]]/Table2[[#This Row],[Current Month Low]])-1</f>
        <v>0.11252310536044363</v>
      </c>
      <c r="AH211" s="1">
        <f>(Table2[[#This Row],[Current Month High]]/Table2[[#This Row],[Close Price]])-1</f>
        <v>4.9532710280373982E-2</v>
      </c>
      <c r="AI211">
        <v>20.456905503634399</v>
      </c>
      <c r="AJ211">
        <v>55.548376675819704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-0.14000000000000001</v>
      </c>
      <c r="AM211" t="s">
        <v>3166</v>
      </c>
      <c r="AN211">
        <v>4.33</v>
      </c>
      <c r="AO211" t="s">
        <v>3167</v>
      </c>
      <c r="AP211">
        <v>0.199252915147972</v>
      </c>
      <c r="AQ211">
        <f>(Table2[[#This Row],[Sharpe Ratio]]-AVERAGE(Table2[Sharpe Ratio]))/_xlfn.STDEV.P(Table2[Sharpe Ratio])</f>
        <v>1.662541383902248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222</v>
      </c>
      <c r="AT211">
        <f>_xlfn.RANK.AVG(Table2[[#This Row],[6M Return vs Nifty Z-Score]],Table2[6M Return vs Nifty Z-Score])</f>
        <v>490</v>
      </c>
      <c r="AU211">
        <f>_xlfn.RANK.AVG(Table2[[#This Row],[Sharpe Ratio Z-Score]],Table2[Sharpe Ratio Z-Score])</f>
        <v>35</v>
      </c>
      <c r="AV211">
        <f>(Table2[[#This Row],[Rank 1Y]]+Table2[[#This Row],[Rank 6M]]+Table2[[#This Row],[Rank Sharpe]])/3</f>
        <v>249</v>
      </c>
    </row>
    <row r="212" spans="1:48" x14ac:dyDescent="0.3">
      <c r="A212" t="s">
        <v>1812</v>
      </c>
      <c r="B212" t="s">
        <v>1813</v>
      </c>
      <c r="C212" t="s">
        <v>3121</v>
      </c>
      <c r="D212" t="s">
        <v>494</v>
      </c>
      <c r="E212">
        <v>4252.4521909099903</v>
      </c>
      <c r="F212">
        <v>73.010000000000005</v>
      </c>
      <c r="G212">
        <v>62.236187205022397</v>
      </c>
      <c r="H212">
        <f>(Table2[[#This Row],[1Y Return vs Nifty]]-AVERAGE(Table2[1Y Return vs Nifty]))/_xlfn.STDEV.P(Table2[1Y Return vs Nifty])</f>
        <v>0.97595350536067349</v>
      </c>
      <c r="I212">
        <v>21.3296986523684</v>
      </c>
      <c r="J212">
        <f>(Table2[[#This Row],[1M Return vs Nifty]]-AVERAGE(Table2[1M Return vs Nifty]))/_xlfn.STDEV.P(Table2[1M Return vs Nifty])</f>
        <v>2.3894500399902152</v>
      </c>
      <c r="K212">
        <v>53.7272345454437</v>
      </c>
      <c r="L212">
        <f>(Table2[[#This Row],[6M Return vs Nifty]]-AVERAGE(Table2[6M Return vs Nifty]))/_xlfn.STDEV.P(Table2[6M Return vs Nifty])</f>
        <v>1.6657860911007725</v>
      </c>
      <c r="M212">
        <v>7.7283852949722798</v>
      </c>
      <c r="N212">
        <f>(Table2[[#This Row],[1W Return vs Nifty]]-AVERAGE(Table2[1W Return vs Nifty]))/_xlfn.STDEV.P(Table2[1W Return vs Nifty])</f>
        <v>2.263772036298731</v>
      </c>
      <c r="O212">
        <v>65.97</v>
      </c>
      <c r="P212">
        <v>61.491376782400401</v>
      </c>
      <c r="Q212">
        <v>52.937872035984199</v>
      </c>
      <c r="R212">
        <v>72.332805615529097</v>
      </c>
      <c r="S212" s="1">
        <f>(Table2[[#This Row],[Close Price]]-Table2[[#This Row],[20D EMA]])/Table2[[#This Row],[20D EMA]]</f>
        <v>0.10671517356374119</v>
      </c>
      <c r="T212" s="1">
        <f>(Table2[[#This Row],[Close Price]]-Table2[[#This Row],[50D EMA]])/Table2[[#This Row],[50D EMA]]</f>
        <v>0.18732095165734486</v>
      </c>
      <c r="U212" s="1">
        <f>(Table2[[#This Row],[Close Price]]-Table2[[#This Row],[200D EMA]])/Table2[[#This Row],[200D EMA]]</f>
        <v>0.37916386118376461</v>
      </c>
      <c r="V212">
        <v>1.26285437562604</v>
      </c>
      <c r="W212">
        <v>72.510000000000005</v>
      </c>
      <c r="X212">
        <v>76.099999999999994</v>
      </c>
      <c r="Y212">
        <v>72.510000000000005</v>
      </c>
      <c r="Z212">
        <v>76.099999999999994</v>
      </c>
      <c r="AA212">
        <v>57.5</v>
      </c>
      <c r="AB212">
        <v>76.099999999999994</v>
      </c>
      <c r="AC212" s="1">
        <f>(Table2[[#This Row],[Close Price]]/Table2[[#This Row],[Day Low]])-1</f>
        <v>6.8956006068128239E-3</v>
      </c>
      <c r="AD212" s="1">
        <f>(Table2[[#This Row],[Day High]]/Table2[[#This Row],[Close Price]])-1</f>
        <v>4.2322969456238813E-2</v>
      </c>
      <c r="AE212" s="1">
        <f>(Table2[[#This Row],[Close Price]]/Table2[[#This Row],[Current Week Low]])-1</f>
        <v>6.8956006068128239E-3</v>
      </c>
      <c r="AF212" s="1">
        <f>(Table2[[#This Row],[Current Week High]]/Table2[[#This Row],[Close Price]])-1</f>
        <v>4.2322969456238813E-2</v>
      </c>
      <c r="AG212" s="1">
        <f>(Table2[[#This Row],[Close Price]]/Table2[[#This Row],[Current Month Low]])-1</f>
        <v>0.2697391304347827</v>
      </c>
      <c r="AH212" s="1">
        <f>(Table2[[#This Row],[Current Month High]]/Table2[[#This Row],[Close Price]])-1</f>
        <v>4.2322969456238813E-2</v>
      </c>
      <c r="AI212">
        <v>4.2322969456238804</v>
      </c>
      <c r="AJ212">
        <v>119.578947368421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0.28999999999999998</v>
      </c>
      <c r="AM212" t="s">
        <v>3167</v>
      </c>
      <c r="AN212">
        <v>21.16</v>
      </c>
      <c r="AO212" t="s">
        <v>3167</v>
      </c>
      <c r="AP212">
        <v>-2.2198584535593001E-2</v>
      </c>
      <c r="AQ212">
        <f>(Table2[[#This Row],[Sharpe Ratio]]-AVERAGE(Table2[Sharpe Ratio]))/_xlfn.STDEV.P(Table2[Sharpe Ratio])</f>
        <v>-0.89403176897238212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6.4009299037780103</v>
      </c>
      <c r="AS212">
        <f>_xlfn.RANK.AVG(Table2[[#This Row],[1Y Return vs Nifty Z-Score]],Table2[1Y Return vs Nifty Z-Score])</f>
        <v>98</v>
      </c>
      <c r="AT212">
        <f>_xlfn.RANK.AVG(Table2[[#This Row],[6M Return vs Nifty Z-Score]],Table2[6M Return vs Nifty Z-Score])</f>
        <v>49</v>
      </c>
      <c r="AU212">
        <f>_xlfn.RANK.AVG(Table2[[#This Row],[Sharpe Ratio Z-Score]],Table2[Sharpe Ratio Z-Score])</f>
        <v>604</v>
      </c>
      <c r="AV212">
        <f>(Table2[[#This Row],[Rank 1Y]]+Table2[[#This Row],[Rank 6M]]+Table2[[#This Row],[Rank Sharpe]])/3</f>
        <v>250.33333333333334</v>
      </c>
    </row>
    <row r="213" spans="1:48" hidden="1" x14ac:dyDescent="0.3">
      <c r="A213" t="s">
        <v>1999</v>
      </c>
      <c r="B213" t="s">
        <v>2000</v>
      </c>
      <c r="C213" t="s">
        <v>3135</v>
      </c>
      <c r="D213" t="s">
        <v>292</v>
      </c>
      <c r="E213">
        <v>3302.0168699999999</v>
      </c>
      <c r="F213">
        <v>322.5</v>
      </c>
      <c r="G213">
        <v>38.965082626184198</v>
      </c>
      <c r="H213">
        <f>(Table2[[#This Row],[1Y Return vs Nifty]]-AVERAGE(Table2[1Y Return vs Nifty]))/_xlfn.STDEV.P(Table2[1Y Return vs Nifty])</f>
        <v>0.51491357291915751</v>
      </c>
      <c r="I213">
        <v>3.8418201868396098</v>
      </c>
      <c r="J213">
        <f>(Table2[[#This Row],[1M Return vs Nifty]]-AVERAGE(Table2[1M Return vs Nifty]))/_xlfn.STDEV.P(Table2[1M Return vs Nifty])</f>
        <v>0.65829814239412543</v>
      </c>
      <c r="K213">
        <v>20.886830831418202</v>
      </c>
      <c r="L213">
        <f>(Table2[[#This Row],[6M Return vs Nifty]]-AVERAGE(Table2[6M Return vs Nifty]))/_xlfn.STDEV.P(Table2[6M Return vs Nifty])</f>
        <v>0.58281638438171723</v>
      </c>
      <c r="M213">
        <v>-4.2261419382115299</v>
      </c>
      <c r="N213">
        <f>(Table2[[#This Row],[1W Return vs Nifty]]-AVERAGE(Table2[1W Return vs Nifty]))/_xlfn.STDEV.P(Table2[1W Return vs Nifty])</f>
        <v>-0.21846799723308796</v>
      </c>
      <c r="O213">
        <v>316.77</v>
      </c>
      <c r="P213">
        <v>317.22894644428902</v>
      </c>
      <c r="Q213">
        <v>293.04155326011198</v>
      </c>
      <c r="R213">
        <v>56.641002673737397</v>
      </c>
      <c r="S213" s="1">
        <f>(Table2[[#This Row],[Close Price]]-Table2[[#This Row],[20D EMA]])/Table2[[#This Row],[20D EMA]]</f>
        <v>1.808883416990251E-2</v>
      </c>
      <c r="T213" s="1">
        <f>(Table2[[#This Row],[Close Price]]-Table2[[#This Row],[50D EMA]])/Table2[[#This Row],[50D EMA]]</f>
        <v>1.6615928700052181E-2</v>
      </c>
      <c r="U213" s="1">
        <f>(Table2[[#This Row],[Close Price]]-Table2[[#This Row],[200D EMA]])/Table2[[#This Row],[200D EMA]]</f>
        <v>0.10052651718556742</v>
      </c>
      <c r="V213">
        <v>0.91394593424356796</v>
      </c>
      <c r="W213">
        <v>319.64999999999998</v>
      </c>
      <c r="X213">
        <v>325.8</v>
      </c>
      <c r="Y213">
        <v>319.64999999999998</v>
      </c>
      <c r="Z213">
        <v>325.8</v>
      </c>
      <c r="AA213">
        <v>301</v>
      </c>
      <c r="AB213">
        <v>343.7</v>
      </c>
      <c r="AC213" s="1">
        <f>(Table2[[#This Row],[Close Price]]/Table2[[#This Row],[Day Low]])-1</f>
        <v>8.9160018770531035E-3</v>
      </c>
      <c r="AD213" s="1">
        <f>(Table2[[#This Row],[Day High]]/Table2[[#This Row],[Close Price]])-1</f>
        <v>1.0232558139534831E-2</v>
      </c>
      <c r="AE213" s="1">
        <f>(Table2[[#This Row],[Close Price]]/Table2[[#This Row],[Current Week Low]])-1</f>
        <v>8.9160018770531035E-3</v>
      </c>
      <c r="AF213" s="1">
        <f>(Table2[[#This Row],[Current Week High]]/Table2[[#This Row],[Close Price]])-1</f>
        <v>1.0232558139534831E-2</v>
      </c>
      <c r="AG213" s="1">
        <f>(Table2[[#This Row],[Close Price]]/Table2[[#This Row],[Current Month Low]])-1</f>
        <v>7.1428571428571397E-2</v>
      </c>
      <c r="AH213" s="1">
        <f>(Table2[[#This Row],[Current Month High]]/Table2[[#This Row],[Close Price]])-1</f>
        <v>6.5736434108527142E-2</v>
      </c>
      <c r="AI213">
        <v>12.511627906976701</v>
      </c>
      <c r="AJ213">
        <v>65.895061728395007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0.1</v>
      </c>
      <c r="AM213" t="s">
        <v>3167</v>
      </c>
      <c r="AN213">
        <v>4.93</v>
      </c>
      <c r="AO213" t="s">
        <v>3167</v>
      </c>
      <c r="AP213">
        <v>2.3943813855711999E-2</v>
      </c>
      <c r="AQ213">
        <f>(Table2[[#This Row],[Sharpe Ratio]]-AVERAGE(Table2[Sharpe Ratio]))/_xlfn.STDEV.P(Table2[Sharpe Ratio])</f>
        <v>-0.36133536770610181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164</v>
      </c>
      <c r="AT213">
        <f>_xlfn.RANK.AVG(Table2[[#This Row],[6M Return vs Nifty Z-Score]],Table2[6M Return vs Nifty Z-Score])</f>
        <v>153</v>
      </c>
      <c r="AU213">
        <f>_xlfn.RANK.AVG(Table2[[#This Row],[Sharpe Ratio Z-Score]],Table2[Sharpe Ratio Z-Score])</f>
        <v>438</v>
      </c>
      <c r="AV213">
        <f>(Table2[[#This Row],[Rank 1Y]]+Table2[[#This Row],[Rank 6M]]+Table2[[#This Row],[Rank Sharpe]])/3</f>
        <v>251.66666666666666</v>
      </c>
    </row>
    <row r="214" spans="1:48" x14ac:dyDescent="0.3">
      <c r="A214" t="s">
        <v>1401</v>
      </c>
      <c r="B214" t="s">
        <v>1402</v>
      </c>
      <c r="C214" t="s">
        <v>3133</v>
      </c>
      <c r="D214" t="s">
        <v>565</v>
      </c>
      <c r="E214">
        <v>7606.7030357849999</v>
      </c>
      <c r="F214">
        <v>570.85</v>
      </c>
      <c r="G214">
        <v>11.9204676346141</v>
      </c>
      <c r="H214">
        <f>(Table2[[#This Row],[1Y Return vs Nifty]]-AVERAGE(Table2[1Y Return vs Nifty]))/_xlfn.STDEV.P(Table2[1Y Return vs Nifty])</f>
        <v>-2.0885981690672784E-2</v>
      </c>
      <c r="I214">
        <v>1.82504290619972</v>
      </c>
      <c r="J214">
        <f>(Table2[[#This Row],[1M Return vs Nifty]]-AVERAGE(Table2[1M Return vs Nifty]))/_xlfn.STDEV.P(Table2[1M Return vs Nifty])</f>
        <v>0.45865426773600765</v>
      </c>
      <c r="K214">
        <v>18.831695480462599</v>
      </c>
      <c r="L214">
        <f>(Table2[[#This Row],[6M Return vs Nifty]]-AVERAGE(Table2[6M Return vs Nifty]))/_xlfn.STDEV.P(Table2[6M Return vs Nifty])</f>
        <v>0.51504470448175854</v>
      </c>
      <c r="M214">
        <v>-2.00576954186511E-2</v>
      </c>
      <c r="N214">
        <f>(Table2[[#This Row],[1W Return vs Nifty]]-AVERAGE(Table2[1W Return vs Nifty]))/_xlfn.STDEV.P(Table2[1W Return vs Nifty])</f>
        <v>0.65488403821058094</v>
      </c>
      <c r="O214">
        <v>570.88</v>
      </c>
      <c r="P214">
        <v>568.74026490133099</v>
      </c>
      <c r="Q214">
        <v>510.68779444091399</v>
      </c>
      <c r="R214">
        <v>51.971165930730898</v>
      </c>
      <c r="S214" s="1">
        <f>(Table2[[#This Row],[Close Price]]-Table2[[#This Row],[20D EMA]])/Table2[[#This Row],[20D EMA]]</f>
        <v>-5.2550448430445476E-5</v>
      </c>
      <c r="T214" s="1">
        <f>(Table2[[#This Row],[Close Price]]-Table2[[#This Row],[50D EMA]])/Table2[[#This Row],[50D EMA]]</f>
        <v>3.7094878433392544E-3</v>
      </c>
      <c r="U214" s="1">
        <f>(Table2[[#This Row],[Close Price]]-Table2[[#This Row],[200D EMA]])/Table2[[#This Row],[200D EMA]]</f>
        <v>0.11780623350309331</v>
      </c>
      <c r="V214">
        <v>0.35854693727609899</v>
      </c>
      <c r="W214">
        <v>568.54999999999995</v>
      </c>
      <c r="X214">
        <v>583.1</v>
      </c>
      <c r="Y214">
        <v>568.54999999999995</v>
      </c>
      <c r="Z214">
        <v>583.1</v>
      </c>
      <c r="AA214">
        <v>545.15</v>
      </c>
      <c r="AB214">
        <v>599.5</v>
      </c>
      <c r="AC214" s="1">
        <f>(Table2[[#This Row],[Close Price]]/Table2[[#This Row],[Day Low]])-1</f>
        <v>4.045378594670801E-3</v>
      </c>
      <c r="AD214" s="1">
        <f>(Table2[[#This Row],[Day High]]/Table2[[#This Row],[Close Price]])-1</f>
        <v>2.1459227467811148E-2</v>
      </c>
      <c r="AE214" s="1">
        <f>(Table2[[#This Row],[Close Price]]/Table2[[#This Row],[Current Week Low]])-1</f>
        <v>4.045378594670801E-3</v>
      </c>
      <c r="AF214" s="1">
        <f>(Table2[[#This Row],[Current Week High]]/Table2[[#This Row],[Close Price]])-1</f>
        <v>2.1459227467811148E-2</v>
      </c>
      <c r="AG214" s="1">
        <f>(Table2[[#This Row],[Close Price]]/Table2[[#This Row],[Current Month Low]])-1</f>
        <v>4.7142988168394018E-2</v>
      </c>
      <c r="AH214" s="1">
        <f>(Table2[[#This Row],[Current Month High]]/Table2[[#This Row],[Close Price]])-1</f>
        <v>5.0188315669615458E-2</v>
      </c>
      <c r="AI214">
        <v>12.0609617237452</v>
      </c>
      <c r="AJ214">
        <v>48.833268152783198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0.05</v>
      </c>
      <c r="AM214" t="s">
        <v>3167</v>
      </c>
      <c r="AN214">
        <v>0.55000000000000004</v>
      </c>
      <c r="AO214" t="s">
        <v>3167</v>
      </c>
      <c r="AP214">
        <v>7.5128909525190996E-2</v>
      </c>
      <c r="AQ214">
        <f>(Table2[[#This Row],[Sharpe Ratio]]-AVERAGE(Table2[Sharpe Ratio]))/_xlfn.STDEV.P(Table2[Sharpe Ratio])</f>
        <v>0.22957705150485347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1.8372740802425278</v>
      </c>
      <c r="AS214">
        <f>_xlfn.RANK.AVG(Table2[[#This Row],[1Y Return vs Nifty Z-Score]],Table2[1Y Return vs Nifty Z-Score])</f>
        <v>304</v>
      </c>
      <c r="AT214">
        <f>_xlfn.RANK.AVG(Table2[[#This Row],[6M Return vs Nifty Z-Score]],Table2[6M Return vs Nifty Z-Score])</f>
        <v>166</v>
      </c>
      <c r="AU214">
        <f>_xlfn.RANK.AVG(Table2[[#This Row],[Sharpe Ratio Z-Score]],Table2[Sharpe Ratio Z-Score])</f>
        <v>286</v>
      </c>
      <c r="AV214">
        <f>(Table2[[#This Row],[Rank 1Y]]+Table2[[#This Row],[Rank 6M]]+Table2[[#This Row],[Rank Sharpe]])/3</f>
        <v>252</v>
      </c>
    </row>
    <row r="215" spans="1:48" hidden="1" x14ac:dyDescent="0.3">
      <c r="A215" t="s">
        <v>225</v>
      </c>
      <c r="B215" t="s">
        <v>226</v>
      </c>
      <c r="C215" t="s">
        <v>3123</v>
      </c>
      <c r="D215" t="s">
        <v>227</v>
      </c>
      <c r="E215">
        <v>108091.61026433</v>
      </c>
      <c r="F215">
        <v>1500.15</v>
      </c>
      <c r="G215">
        <v>21.7202838833465</v>
      </c>
      <c r="H215">
        <f>(Table2[[#This Row],[1Y Return vs Nifty]]-AVERAGE(Table2[1Y Return vs Nifty]))/_xlfn.STDEV.P(Table2[1Y Return vs Nifty])</f>
        <v>0.1732649493899017</v>
      </c>
      <c r="I215">
        <v>2.5800304373717902</v>
      </c>
      <c r="J215">
        <f>(Table2[[#This Row],[1M Return vs Nifty]]-AVERAGE(Table2[1M Return vs Nifty]))/_xlfn.STDEV.P(Table2[1M Return vs Nifty])</f>
        <v>0.53339164081566415</v>
      </c>
      <c r="K215">
        <v>24.070795448972401</v>
      </c>
      <c r="L215">
        <f>(Table2[[#This Row],[6M Return vs Nifty]]-AVERAGE(Table2[6M Return vs Nifty]))/_xlfn.STDEV.P(Table2[6M Return vs Nifty])</f>
        <v>0.68781318217089571</v>
      </c>
      <c r="M215">
        <v>0.68194780165276603</v>
      </c>
      <c r="N215">
        <f>(Table2[[#This Row],[1W Return vs Nifty]]-AVERAGE(Table2[1W Return vs Nifty]))/_xlfn.STDEV.P(Table2[1W Return vs Nifty])</f>
        <v>0.80064857699995717</v>
      </c>
      <c r="O215">
        <v>1473.46</v>
      </c>
      <c r="P215">
        <v>1477.2790432619099</v>
      </c>
      <c r="Q215">
        <v>1338.31677390699</v>
      </c>
      <c r="R215">
        <v>57.261051656003502</v>
      </c>
      <c r="S215" s="1">
        <f>(Table2[[#This Row],[Close Price]]-Table2[[#This Row],[20D EMA]])/Table2[[#This Row],[20D EMA]]</f>
        <v>1.811382731801342E-2</v>
      </c>
      <c r="T215" s="1">
        <f>(Table2[[#This Row],[Close Price]]-Table2[[#This Row],[50D EMA]])/Table2[[#This Row],[50D EMA]]</f>
        <v>1.5481812215781451E-2</v>
      </c>
      <c r="U215" s="1">
        <f>(Table2[[#This Row],[Close Price]]-Table2[[#This Row],[200D EMA]])/Table2[[#This Row],[200D EMA]]</f>
        <v>0.12092296027984864</v>
      </c>
      <c r="V215">
        <v>0.82297834677158099</v>
      </c>
      <c r="W215">
        <v>1476.15</v>
      </c>
      <c r="X215">
        <v>1543.7</v>
      </c>
      <c r="Y215">
        <v>1476.15</v>
      </c>
      <c r="Z215">
        <v>1543.7</v>
      </c>
      <c r="AA215">
        <v>1418.4</v>
      </c>
      <c r="AB215">
        <v>1543.7</v>
      </c>
      <c r="AC215" s="1">
        <f>(Table2[[#This Row],[Close Price]]/Table2[[#This Row],[Day Low]])-1</f>
        <v>1.6258510313992502E-2</v>
      </c>
      <c r="AD215" s="1">
        <f>(Table2[[#This Row],[Day High]]/Table2[[#This Row],[Close Price]])-1</f>
        <v>2.9030430290304166E-2</v>
      </c>
      <c r="AE215" s="1">
        <f>(Table2[[#This Row],[Close Price]]/Table2[[#This Row],[Current Week Low]])-1</f>
        <v>1.6258510313992502E-2</v>
      </c>
      <c r="AF215" s="1">
        <f>(Table2[[#This Row],[Current Week High]]/Table2[[#This Row],[Close Price]])-1</f>
        <v>2.9030430290304166E-2</v>
      </c>
      <c r="AG215" s="1">
        <f>(Table2[[#This Row],[Close Price]]/Table2[[#This Row],[Current Month Low]])-1</f>
        <v>5.7635363790186078E-2</v>
      </c>
      <c r="AH215" s="1">
        <f>(Table2[[#This Row],[Current Month High]]/Table2[[#This Row],[Close Price]])-1</f>
        <v>2.9030430290304166E-2</v>
      </c>
      <c r="AI215">
        <v>9.8223510982235105</v>
      </c>
      <c r="AJ215">
        <v>45.356329635192097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0.05</v>
      </c>
      <c r="AM215" t="s">
        <v>3167</v>
      </c>
      <c r="AN215">
        <v>2.75</v>
      </c>
      <c r="AO215" t="s">
        <v>3167</v>
      </c>
      <c r="AP215">
        <v>5.3095611730129999E-2</v>
      </c>
      <c r="AQ215">
        <f>(Table2[[#This Row],[Sharpe Ratio]]-AVERAGE(Table2[Sharpe Ratio]))/_xlfn.STDEV.P(Table2[Sharpe Ratio])</f>
        <v>-2.4788973076759369E-2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253</v>
      </c>
      <c r="AT215">
        <f>_xlfn.RANK.AVG(Table2[[#This Row],[6M Return vs Nifty Z-Score]],Table2[6M Return vs Nifty Z-Score])</f>
        <v>143</v>
      </c>
      <c r="AU215">
        <f>_xlfn.RANK.AVG(Table2[[#This Row],[Sharpe Ratio Z-Score]],Table2[Sharpe Ratio Z-Score])</f>
        <v>362</v>
      </c>
      <c r="AV215">
        <f>(Table2[[#This Row],[Rank 1Y]]+Table2[[#This Row],[Rank 6M]]+Table2[[#This Row],[Rank Sharpe]])/3</f>
        <v>252.66666666666666</v>
      </c>
    </row>
    <row r="216" spans="1:48" hidden="1" x14ac:dyDescent="0.3">
      <c r="A216" t="s">
        <v>412</v>
      </c>
      <c r="B216" t="s">
        <v>413</v>
      </c>
      <c r="C216" t="s">
        <v>3135</v>
      </c>
      <c r="D216" t="s">
        <v>414</v>
      </c>
      <c r="E216">
        <v>53969.037991470002</v>
      </c>
      <c r="F216">
        <v>834.05</v>
      </c>
      <c r="G216">
        <v>-6.6921702849886699</v>
      </c>
      <c r="H216">
        <f>(Table2[[#This Row],[1Y Return vs Nifty]]-AVERAGE(Table2[1Y Return vs Nifty]))/_xlfn.STDEV.P(Table2[1Y Return vs Nifty])</f>
        <v>-0.38963381228636473</v>
      </c>
      <c r="I216">
        <v>-1.39158925156212</v>
      </c>
      <c r="J216">
        <f>(Table2[[#This Row],[1M Return vs Nifty]]-AVERAGE(Table2[1M Return vs Nifty]))/_xlfn.STDEV.P(Table2[1M Return vs Nifty])</f>
        <v>0.14023491945689451</v>
      </c>
      <c r="K216">
        <v>11.8549780422853</v>
      </c>
      <c r="L216">
        <f>(Table2[[#This Row],[6M Return vs Nifty]]-AVERAGE(Table2[6M Return vs Nifty]))/_xlfn.STDEV.P(Table2[6M Return vs Nifty])</f>
        <v>0.28497525394520046</v>
      </c>
      <c r="M216">
        <v>-2.9238169504512399</v>
      </c>
      <c r="N216">
        <f>(Table2[[#This Row],[1W Return vs Nifty]]-AVERAGE(Table2[1W Return vs Nifty]))/_xlfn.STDEV.P(Table2[1W Return vs Nifty])</f>
        <v>5.1946980978181588E-2</v>
      </c>
      <c r="O216">
        <v>847.06</v>
      </c>
      <c r="P216">
        <v>882.73368223140005</v>
      </c>
      <c r="Q216">
        <v>843.91824861030398</v>
      </c>
      <c r="R216">
        <v>47.304529750523599</v>
      </c>
      <c r="S216" s="1">
        <f>(Table2[[#This Row],[Close Price]]-Table2[[#This Row],[20D EMA]])/Table2[[#This Row],[20D EMA]]</f>
        <v>-1.5359006445824372E-2</v>
      </c>
      <c r="T216" s="1">
        <f>(Table2[[#This Row],[Close Price]]-Table2[[#This Row],[50D EMA]])/Table2[[#This Row],[50D EMA]]</f>
        <v>-5.5151041827628082E-2</v>
      </c>
      <c r="U216" s="1">
        <f>(Table2[[#This Row],[Close Price]]-Table2[[#This Row],[200D EMA]])/Table2[[#This Row],[200D EMA]]</f>
        <v>-1.1693370331254541E-2</v>
      </c>
      <c r="V216">
        <v>0.406067933086456</v>
      </c>
      <c r="W216">
        <v>830</v>
      </c>
      <c r="X216">
        <v>858</v>
      </c>
      <c r="Y216">
        <v>830</v>
      </c>
      <c r="Z216">
        <v>858</v>
      </c>
      <c r="AA216">
        <v>800.25</v>
      </c>
      <c r="AB216">
        <v>937.95</v>
      </c>
      <c r="AC216" s="1">
        <f>(Table2[[#This Row],[Close Price]]/Table2[[#This Row],[Day Low]])-1</f>
        <v>4.8795180722891462E-3</v>
      </c>
      <c r="AD216" s="1">
        <f>(Table2[[#This Row],[Day High]]/Table2[[#This Row],[Close Price]])-1</f>
        <v>2.8715304837839462E-2</v>
      </c>
      <c r="AE216" s="1">
        <f>(Table2[[#This Row],[Close Price]]/Table2[[#This Row],[Current Week Low]])-1</f>
        <v>4.8795180722891462E-3</v>
      </c>
      <c r="AF216" s="1">
        <f>(Table2[[#This Row],[Current Week High]]/Table2[[#This Row],[Close Price]])-1</f>
        <v>2.8715304837839462E-2</v>
      </c>
      <c r="AG216" s="1">
        <f>(Table2[[#This Row],[Close Price]]/Table2[[#This Row],[Current Month Low]])-1</f>
        <v>4.2236800999687629E-2</v>
      </c>
      <c r="AH216" s="1">
        <f>(Table2[[#This Row],[Current Month High]]/Table2[[#This Row],[Close Price]])-1</f>
        <v>0.1245728673340929</v>
      </c>
      <c r="AI216">
        <v>42.317606858102003</v>
      </c>
      <c r="AJ216">
        <v>45.660146699266399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-0.06</v>
      </c>
      <c r="AM216" t="s">
        <v>3166</v>
      </c>
      <c r="AN216">
        <v>-2.41</v>
      </c>
      <c r="AO216" t="s">
        <v>3166</v>
      </c>
      <c r="AP216">
        <v>0.146674061477298</v>
      </c>
      <c r="AQ216">
        <f>(Table2[[#This Row],[Sharpe Ratio]]-AVERAGE(Table2[Sharpe Ratio]))/_xlfn.STDEV.P(Table2[Sharpe Ratio])</f>
        <v>1.055538559828147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446</v>
      </c>
      <c r="AT216">
        <f>_xlfn.RANK.AVG(Table2[[#This Row],[6M Return vs Nifty Z-Score]],Table2[6M Return vs Nifty Z-Score])</f>
        <v>209</v>
      </c>
      <c r="AU216">
        <f>_xlfn.RANK.AVG(Table2[[#This Row],[Sharpe Ratio Z-Score]],Table2[Sharpe Ratio Z-Score])</f>
        <v>110</v>
      </c>
      <c r="AV216">
        <f>(Table2[[#This Row],[Rank 1Y]]+Table2[[#This Row],[Rank 6M]]+Table2[[#This Row],[Rank Sharpe]])/3</f>
        <v>255</v>
      </c>
    </row>
    <row r="217" spans="1:48" hidden="1" x14ac:dyDescent="0.3">
      <c r="A217" t="s">
        <v>1060</v>
      </c>
      <c r="B217" t="s">
        <v>1061</v>
      </c>
      <c r="C217" t="s">
        <v>3130</v>
      </c>
      <c r="D217" t="s">
        <v>117</v>
      </c>
      <c r="E217">
        <v>12410.82308688</v>
      </c>
      <c r="F217">
        <v>185.52</v>
      </c>
      <c r="G217">
        <v>18.190520028573602</v>
      </c>
      <c r="H217">
        <f>(Table2[[#This Row],[1Y Return vs Nifty]]-AVERAGE(Table2[1Y Return vs Nifty]))/_xlfn.STDEV.P(Table2[1Y Return vs Nifty])</f>
        <v>0.10333435870282019</v>
      </c>
      <c r="I217">
        <v>0.94237133388535899</v>
      </c>
      <c r="J217">
        <f>(Table2[[#This Row],[1M Return vs Nifty]]-AVERAGE(Table2[1M Return vs Nifty]))/_xlfn.STDEV.P(Table2[1M Return vs Nifty])</f>
        <v>0.37127725568859882</v>
      </c>
      <c r="K217">
        <v>-2.21319286746709</v>
      </c>
      <c r="L217">
        <f>(Table2[[#This Row],[6M Return vs Nifty]]-AVERAGE(Table2[6M Return vs Nifty]))/_xlfn.STDEV.P(Table2[6M Return vs Nifty])</f>
        <v>-0.17894726835014343</v>
      </c>
      <c r="M217">
        <v>-4.2182941287356801</v>
      </c>
      <c r="N217">
        <f>(Table2[[#This Row],[1W Return vs Nifty]]-AVERAGE(Table2[1W Return vs Nifty]))/_xlfn.STDEV.P(Table2[1W Return vs Nifty])</f>
        <v>-0.21683847676134474</v>
      </c>
      <c r="O217">
        <v>189.4</v>
      </c>
      <c r="P217">
        <v>192.28074993229001</v>
      </c>
      <c r="Q217">
        <v>182.51907868654399</v>
      </c>
      <c r="R217">
        <v>42.800852650244401</v>
      </c>
      <c r="S217" s="1">
        <f>(Table2[[#This Row],[Close Price]]-Table2[[#This Row],[20D EMA]])/Table2[[#This Row],[20D EMA]]</f>
        <v>-2.0485744456177377E-2</v>
      </c>
      <c r="T217" s="1">
        <f>(Table2[[#This Row],[Close Price]]-Table2[[#This Row],[50D EMA]])/Table2[[#This Row],[50D EMA]]</f>
        <v>-3.5160825691967275E-2</v>
      </c>
      <c r="U217" s="1">
        <f>(Table2[[#This Row],[Close Price]]-Table2[[#This Row],[200D EMA]])/Table2[[#This Row],[200D EMA]]</f>
        <v>1.6441685631175925E-2</v>
      </c>
      <c r="V217">
        <v>0.46153513877157498</v>
      </c>
      <c r="W217">
        <v>182.17</v>
      </c>
      <c r="X217">
        <v>188.1</v>
      </c>
      <c r="Y217">
        <v>182.17</v>
      </c>
      <c r="Z217">
        <v>188.1</v>
      </c>
      <c r="AA217">
        <v>180.43</v>
      </c>
      <c r="AB217">
        <v>207.2</v>
      </c>
      <c r="AC217" s="1">
        <f>(Table2[[#This Row],[Close Price]]/Table2[[#This Row],[Day Low]])-1</f>
        <v>1.8389416479112963E-2</v>
      </c>
      <c r="AD217" s="1">
        <f>(Table2[[#This Row],[Day High]]/Table2[[#This Row],[Close Price]])-1</f>
        <v>1.3906856403622214E-2</v>
      </c>
      <c r="AE217" s="1">
        <f>(Table2[[#This Row],[Close Price]]/Table2[[#This Row],[Current Week Low]])-1</f>
        <v>1.8389416479112963E-2</v>
      </c>
      <c r="AF217" s="1">
        <f>(Table2[[#This Row],[Current Week High]]/Table2[[#This Row],[Close Price]])-1</f>
        <v>1.3906856403622214E-2</v>
      </c>
      <c r="AG217" s="1">
        <f>(Table2[[#This Row],[Close Price]]/Table2[[#This Row],[Current Month Low]])-1</f>
        <v>2.8210386299395873E-2</v>
      </c>
      <c r="AH217" s="1">
        <f>(Table2[[#This Row],[Current Month High]]/Table2[[#This Row],[Close Price]])-1</f>
        <v>0.11686071582578683</v>
      </c>
      <c r="AI217">
        <v>31.9480379473911</v>
      </c>
      <c r="AJ217">
        <v>44.104396457977302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0.01</v>
      </c>
      <c r="AM217" t="s">
        <v>3167</v>
      </c>
      <c r="AN217">
        <v>-6.14</v>
      </c>
      <c r="AO217" t="s">
        <v>3166</v>
      </c>
      <c r="AP217">
        <v>0.130982252559629</v>
      </c>
      <c r="AQ217">
        <f>(Table2[[#This Row],[Sharpe Ratio]]-AVERAGE(Table2[Sharpe Ratio]))/_xlfn.STDEV.P(Table2[Sharpe Ratio])</f>
        <v>0.87438260714200422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275</v>
      </c>
      <c r="AT217">
        <f>_xlfn.RANK.AVG(Table2[[#This Row],[6M Return vs Nifty Z-Score]],Table2[6M Return vs Nifty Z-Score])</f>
        <v>362</v>
      </c>
      <c r="AU217">
        <f>_xlfn.RANK.AVG(Table2[[#This Row],[Sharpe Ratio Z-Score]],Table2[Sharpe Ratio Z-Score])</f>
        <v>133</v>
      </c>
      <c r="AV217">
        <f>(Table2[[#This Row],[Rank 1Y]]+Table2[[#This Row],[Rank 6M]]+Table2[[#This Row],[Rank Sharpe]])/3</f>
        <v>256.66666666666669</v>
      </c>
    </row>
    <row r="218" spans="1:48" x14ac:dyDescent="0.3">
      <c r="A218" t="s">
        <v>1509</v>
      </c>
      <c r="B218" t="s">
        <v>1510</v>
      </c>
      <c r="C218" t="s">
        <v>3125</v>
      </c>
      <c r="D218" t="s">
        <v>248</v>
      </c>
      <c r="E218">
        <v>6593.6894045649997</v>
      </c>
      <c r="F218">
        <v>473.05</v>
      </c>
      <c r="G218">
        <v>8.9460064677025599</v>
      </c>
      <c r="H218">
        <f>(Table2[[#This Row],[1Y Return vs Nifty]]-AVERAGE(Table2[1Y Return vs Nifty]))/_xlfn.STDEV.P(Table2[1Y Return vs Nifty])</f>
        <v>-7.9815087131153484E-2</v>
      </c>
      <c r="I218">
        <v>10.0182657314894</v>
      </c>
      <c r="J218">
        <f>(Table2[[#This Row],[1M Return vs Nifty]]-AVERAGE(Table2[1M Return vs Nifty]))/_xlfn.STDEV.P(Table2[1M Return vs Nifty])</f>
        <v>1.2697139551295378</v>
      </c>
      <c r="K218">
        <v>25.838642747920801</v>
      </c>
      <c r="L218">
        <f>(Table2[[#This Row],[6M Return vs Nifty]]-AVERAGE(Table2[6M Return vs Nifty]))/_xlfn.STDEV.P(Table2[6M Return vs Nifty])</f>
        <v>0.746111036470676</v>
      </c>
      <c r="M218">
        <v>-4.2686065540536298</v>
      </c>
      <c r="N218">
        <f>(Table2[[#This Row],[1W Return vs Nifty]]-AVERAGE(Table2[1W Return vs Nifty]))/_xlfn.STDEV.P(Table2[1W Return vs Nifty])</f>
        <v>-0.22728535716675527</v>
      </c>
      <c r="O218">
        <v>459.98</v>
      </c>
      <c r="P218">
        <v>439.26016846032502</v>
      </c>
      <c r="Q218">
        <v>393.24915121043603</v>
      </c>
      <c r="R218">
        <v>66.497004330181298</v>
      </c>
      <c r="S218" s="1">
        <f>(Table2[[#This Row],[Close Price]]-Table2[[#This Row],[20D EMA]])/Table2[[#This Row],[20D EMA]]</f>
        <v>2.8414278881690493E-2</v>
      </c>
      <c r="T218" s="1">
        <f>(Table2[[#This Row],[Close Price]]-Table2[[#This Row],[50D EMA]])/Table2[[#This Row],[50D EMA]]</f>
        <v>7.6924415109418165E-2</v>
      </c>
      <c r="U218" s="1">
        <f>(Table2[[#This Row],[Close Price]]-Table2[[#This Row],[200D EMA]])/Table2[[#This Row],[200D EMA]]</f>
        <v>0.20292694477263054</v>
      </c>
      <c r="V218">
        <v>0.89544175901095302</v>
      </c>
      <c r="W218">
        <v>468</v>
      </c>
      <c r="X218">
        <v>486.9</v>
      </c>
      <c r="Y218">
        <v>468</v>
      </c>
      <c r="Z218">
        <v>486.9</v>
      </c>
      <c r="AA218">
        <v>440.25</v>
      </c>
      <c r="AB218">
        <v>519.5</v>
      </c>
      <c r="AC218" s="1">
        <f>(Table2[[#This Row],[Close Price]]/Table2[[#This Row],[Day Low]])-1</f>
        <v>1.0790598290598252E-2</v>
      </c>
      <c r="AD218" s="1">
        <f>(Table2[[#This Row],[Day High]]/Table2[[#This Row],[Close Price]])-1</f>
        <v>2.9278088996934626E-2</v>
      </c>
      <c r="AE218" s="1">
        <f>(Table2[[#This Row],[Close Price]]/Table2[[#This Row],[Current Week Low]])-1</f>
        <v>1.0790598290598252E-2</v>
      </c>
      <c r="AF218" s="1">
        <f>(Table2[[#This Row],[Current Week High]]/Table2[[#This Row],[Close Price]])-1</f>
        <v>2.9278088996934626E-2</v>
      </c>
      <c r="AG218" s="1">
        <f>(Table2[[#This Row],[Close Price]]/Table2[[#This Row],[Current Month Low]])-1</f>
        <v>7.450312322544006E-2</v>
      </c>
      <c r="AH218" s="1">
        <f>(Table2[[#This Row],[Current Month High]]/Table2[[#This Row],[Close Price]])-1</f>
        <v>9.8192580065532109E-2</v>
      </c>
      <c r="AI218">
        <v>9.8192580065532091</v>
      </c>
      <c r="AJ218">
        <v>50.652866242038201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0.24</v>
      </c>
      <c r="AM218" t="s">
        <v>3167</v>
      </c>
      <c r="AN218">
        <v>-0.34</v>
      </c>
      <c r="AO218" t="s">
        <v>3166</v>
      </c>
      <c r="AP218">
        <v>6.8111158881721007E-2</v>
      </c>
      <c r="AQ218">
        <f>(Table2[[#This Row],[Sharpe Ratio]]-AVERAGE(Table2[Sharpe Ratio]))/_xlfn.STDEV.P(Table2[Sharpe Ratio])</f>
        <v>0.14855979529163874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1.857284342593944</v>
      </c>
      <c r="AS218">
        <f>_xlfn.RANK.AVG(Table2[[#This Row],[1Y Return vs Nifty Z-Score]],Table2[1Y Return vs Nifty Z-Score])</f>
        <v>333</v>
      </c>
      <c r="AT218">
        <f>_xlfn.RANK.AVG(Table2[[#This Row],[6M Return vs Nifty Z-Score]],Table2[6M Return vs Nifty Z-Score])</f>
        <v>127</v>
      </c>
      <c r="AU218">
        <f>_xlfn.RANK.AVG(Table2[[#This Row],[Sharpe Ratio Z-Score]],Table2[Sharpe Ratio Z-Score])</f>
        <v>311</v>
      </c>
      <c r="AV218">
        <f>(Table2[[#This Row],[Rank 1Y]]+Table2[[#This Row],[Rank 6M]]+Table2[[#This Row],[Rank Sharpe]])/3</f>
        <v>257</v>
      </c>
    </row>
    <row r="219" spans="1:48" hidden="1" x14ac:dyDescent="0.3">
      <c r="A219" t="s">
        <v>1709</v>
      </c>
      <c r="B219" t="s">
        <v>1710</v>
      </c>
      <c r="C219" t="s">
        <v>3130</v>
      </c>
      <c r="D219" t="s">
        <v>215</v>
      </c>
      <c r="E219">
        <v>4932.115692675</v>
      </c>
      <c r="F219">
        <v>7262.25</v>
      </c>
      <c r="G219">
        <v>51.950032429794803</v>
      </c>
      <c r="H219">
        <f>(Table2[[#This Row],[1Y Return vs Nifty]]-AVERAGE(Table2[1Y Return vs Nifty]))/_xlfn.STDEV.P(Table2[1Y Return vs Nifty])</f>
        <v>0.77216738568647503</v>
      </c>
      <c r="I219">
        <v>-0.79942650173955898</v>
      </c>
      <c r="J219">
        <f>(Table2[[#This Row],[1M Return vs Nifty]]-AVERAGE(Table2[1M Return vs Nifty]))/_xlfn.STDEV.P(Table2[1M Return vs Nifty])</f>
        <v>0.19885401782618589</v>
      </c>
      <c r="K219">
        <v>-12.9135084488601</v>
      </c>
      <c r="L219">
        <f>(Table2[[#This Row],[6M Return vs Nifty]]-AVERAGE(Table2[6M Return vs Nifty]))/_xlfn.STDEV.P(Table2[6M Return vs Nifty])</f>
        <v>-0.53180887528688958</v>
      </c>
      <c r="M219">
        <v>-0.49338876508027701</v>
      </c>
      <c r="N219">
        <f>(Table2[[#This Row],[1W Return vs Nifty]]-AVERAGE(Table2[1W Return vs Nifty]))/_xlfn.STDEV.P(Table2[1W Return vs Nifty])</f>
        <v>0.55660149576363782</v>
      </c>
      <c r="O219">
        <v>7239.1</v>
      </c>
      <c r="P219">
        <v>7387.3952836787303</v>
      </c>
      <c r="Q219">
        <v>7032.17502865407</v>
      </c>
      <c r="R219">
        <v>53.838061984633498</v>
      </c>
      <c r="S219" s="1">
        <f>(Table2[[#This Row],[Close Price]]-Table2[[#This Row],[20D EMA]])/Table2[[#This Row],[20D EMA]]</f>
        <v>3.1979113425701588E-3</v>
      </c>
      <c r="T219" s="1">
        <f>(Table2[[#This Row],[Close Price]]-Table2[[#This Row],[50D EMA]])/Table2[[#This Row],[50D EMA]]</f>
        <v>-1.69403800491384E-2</v>
      </c>
      <c r="U219" s="1">
        <f>(Table2[[#This Row],[Close Price]]-Table2[[#This Row],[200D EMA]])/Table2[[#This Row],[200D EMA]]</f>
        <v>3.2717469404336681E-2</v>
      </c>
      <c r="V219">
        <v>0.82349809533887097</v>
      </c>
      <c r="W219">
        <v>7184</v>
      </c>
      <c r="X219">
        <v>7393.3</v>
      </c>
      <c r="Y219">
        <v>7184</v>
      </c>
      <c r="Z219">
        <v>7393.3</v>
      </c>
      <c r="AA219">
        <v>6700</v>
      </c>
      <c r="AB219">
        <v>7769.95</v>
      </c>
      <c r="AC219" s="1">
        <f>(Table2[[#This Row],[Close Price]]/Table2[[#This Row],[Day Low]])-1</f>
        <v>1.0892260579064672E-2</v>
      </c>
      <c r="AD219" s="1">
        <f>(Table2[[#This Row],[Day High]]/Table2[[#This Row],[Close Price]])-1</f>
        <v>1.8045371613480743E-2</v>
      </c>
      <c r="AE219" s="1">
        <f>(Table2[[#This Row],[Close Price]]/Table2[[#This Row],[Current Week Low]])-1</f>
        <v>1.0892260579064672E-2</v>
      </c>
      <c r="AF219" s="1">
        <f>(Table2[[#This Row],[Current Week High]]/Table2[[#This Row],[Close Price]])-1</f>
        <v>1.8045371613480743E-2</v>
      </c>
      <c r="AG219" s="1">
        <f>(Table2[[#This Row],[Close Price]]/Table2[[#This Row],[Current Month Low]])-1</f>
        <v>8.3917910447761201E-2</v>
      </c>
      <c r="AH219" s="1">
        <f>(Table2[[#This Row],[Current Month High]]/Table2[[#This Row],[Close Price]])-1</f>
        <v>6.990946332059611E-2</v>
      </c>
      <c r="AI219">
        <v>25.0700540466108</v>
      </c>
      <c r="AJ219">
        <v>77.756700526251393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-0.03</v>
      </c>
      <c r="AM219" t="s">
        <v>3166</v>
      </c>
      <c r="AN219">
        <v>-3.48</v>
      </c>
      <c r="AO219" t="s">
        <v>3166</v>
      </c>
      <c r="AP219">
        <v>0.12177031119811201</v>
      </c>
      <c r="AQ219">
        <f>(Table2[[#This Row],[Sharpe Ratio]]-AVERAGE(Table2[Sharpe Ratio]))/_xlfn.STDEV.P(Table2[Sharpe Ratio])</f>
        <v>0.76803425545162474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124</v>
      </c>
      <c r="AT219">
        <f>_xlfn.RANK.AVG(Table2[[#This Row],[6M Return vs Nifty Z-Score]],Table2[6M Return vs Nifty Z-Score])</f>
        <v>503</v>
      </c>
      <c r="AU219">
        <f>_xlfn.RANK.AVG(Table2[[#This Row],[Sharpe Ratio Z-Score]],Table2[Sharpe Ratio Z-Score])</f>
        <v>151</v>
      </c>
      <c r="AV219">
        <f>(Table2[[#This Row],[Rank 1Y]]+Table2[[#This Row],[Rank 6M]]+Table2[[#This Row],[Rank Sharpe]])/3</f>
        <v>259.33333333333331</v>
      </c>
    </row>
    <row r="220" spans="1:48" hidden="1" x14ac:dyDescent="0.3">
      <c r="A220" t="s">
        <v>764</v>
      </c>
      <c r="B220" t="s">
        <v>765</v>
      </c>
      <c r="C220" t="s">
        <v>3125</v>
      </c>
      <c r="D220" t="s">
        <v>51</v>
      </c>
      <c r="E220">
        <v>21569.768940720001</v>
      </c>
      <c r="F220">
        <v>2061.8000000000002</v>
      </c>
      <c r="G220">
        <v>38.778779275801803</v>
      </c>
      <c r="H220">
        <f>(Table2[[#This Row],[1Y Return vs Nifty]]-AVERAGE(Table2[1Y Return vs Nifty]))/_xlfn.STDEV.P(Table2[1Y Return vs Nifty])</f>
        <v>0.51122258851474567</v>
      </c>
      <c r="I220">
        <v>10.5099613754627</v>
      </c>
      <c r="J220">
        <f>(Table2[[#This Row],[1M Return vs Nifty]]-AVERAGE(Table2[1M Return vs Nifty]))/_xlfn.STDEV.P(Table2[1M Return vs Nifty])</f>
        <v>1.318387660678324</v>
      </c>
      <c r="K220">
        <v>37.596614493599397</v>
      </c>
      <c r="L220">
        <f>(Table2[[#This Row],[6M Return vs Nifty]]-AVERAGE(Table2[6M Return vs Nifty]))/_xlfn.STDEV.P(Table2[6M Return vs Nifty])</f>
        <v>1.1338507038606431</v>
      </c>
      <c r="M220">
        <v>2.8364539990509998</v>
      </c>
      <c r="N220">
        <f>(Table2[[#This Row],[1W Return vs Nifty]]-AVERAGE(Table2[1W Return vs Nifty]))/_xlfn.STDEV.P(Table2[1W Return vs Nifty])</f>
        <v>1.248010604067755</v>
      </c>
      <c r="O220">
        <v>1914.86</v>
      </c>
      <c r="P220">
        <v>1892.21965252874</v>
      </c>
      <c r="Q220">
        <v>1672.1931055556399</v>
      </c>
      <c r="R220">
        <v>81.260271204511596</v>
      </c>
      <c r="S220" s="1">
        <f>(Table2[[#This Row],[Close Price]]-Table2[[#This Row],[20D EMA]])/Table2[[#This Row],[20D EMA]]</f>
        <v>7.6736680488390954E-2</v>
      </c>
      <c r="T220" s="1">
        <f>(Table2[[#This Row],[Close Price]]-Table2[[#This Row],[50D EMA]])/Table2[[#This Row],[50D EMA]]</f>
        <v>8.9619800346452935E-2</v>
      </c>
      <c r="U220" s="1">
        <f>(Table2[[#This Row],[Close Price]]-Table2[[#This Row],[200D EMA]])/Table2[[#This Row],[200D EMA]]</f>
        <v>0.23299156846774632</v>
      </c>
      <c r="V220">
        <v>0.505095914127204</v>
      </c>
      <c r="W220">
        <v>2004.45</v>
      </c>
      <c r="X220">
        <v>2097</v>
      </c>
      <c r="Y220">
        <v>2004.45</v>
      </c>
      <c r="Z220">
        <v>2097</v>
      </c>
      <c r="AA220">
        <v>1795</v>
      </c>
      <c r="AB220">
        <v>2097</v>
      </c>
      <c r="AC220" s="1">
        <f>(Table2[[#This Row],[Close Price]]/Table2[[#This Row],[Day Low]])-1</f>
        <v>2.8611339769013977E-2</v>
      </c>
      <c r="AD220" s="1">
        <f>(Table2[[#This Row],[Day High]]/Table2[[#This Row],[Close Price]])-1</f>
        <v>1.7072460956445656E-2</v>
      </c>
      <c r="AE220" s="1">
        <f>(Table2[[#This Row],[Close Price]]/Table2[[#This Row],[Current Week Low]])-1</f>
        <v>2.8611339769013977E-2</v>
      </c>
      <c r="AF220" s="1">
        <f>(Table2[[#This Row],[Current Week High]]/Table2[[#This Row],[Close Price]])-1</f>
        <v>1.7072460956445656E-2</v>
      </c>
      <c r="AG220" s="1">
        <f>(Table2[[#This Row],[Close Price]]/Table2[[#This Row],[Current Month Low]])-1</f>
        <v>0.14863509749303638</v>
      </c>
      <c r="AH220" s="1">
        <f>(Table2[[#This Row],[Current Month High]]/Table2[[#This Row],[Close Price]])-1</f>
        <v>1.7072460956445656E-2</v>
      </c>
      <c r="AI220">
        <v>29.2074886021922</v>
      </c>
      <c r="AJ220">
        <v>68.8615888615888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0.21</v>
      </c>
      <c r="AM220" t="s">
        <v>3167</v>
      </c>
      <c r="AN220">
        <v>13.86</v>
      </c>
      <c r="AO220" t="s">
        <v>3167</v>
      </c>
      <c r="AQ220">
        <f>(Table2[[#This Row],[Sharpe Ratio]]-AVERAGE(Table2[Sharpe Ratio]))/_xlfn.STDEV.P(Table2[Sharpe Ratio])</f>
        <v>-0.63775757197390104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3.5737139851475668</v>
      </c>
      <c r="AS220">
        <f>_xlfn.RANK.AVG(Table2[[#This Row],[1Y Return vs Nifty Z-Score]],Table2[1Y Return vs Nifty Z-Score])</f>
        <v>166</v>
      </c>
      <c r="AT220">
        <f>_xlfn.RANK.AVG(Table2[[#This Row],[6M Return vs Nifty Z-Score]],Table2[6M Return vs Nifty Z-Score])</f>
        <v>85</v>
      </c>
      <c r="AU220">
        <f>_xlfn.RANK.AVG(Table2[[#This Row],[Sharpe Ratio Z-Score]],Table2[Sharpe Ratio Z-Score])</f>
        <v>529</v>
      </c>
      <c r="AV220">
        <f>(Table2[[#This Row],[Rank 1Y]]+Table2[[#This Row],[Rank 6M]]+Table2[[#This Row],[Rank Sharpe]])/3</f>
        <v>260</v>
      </c>
    </row>
    <row r="221" spans="1:48" hidden="1" x14ac:dyDescent="0.3">
      <c r="A221" t="s">
        <v>182</v>
      </c>
      <c r="B221" t="s">
        <v>183</v>
      </c>
      <c r="C221" t="s">
        <v>3121</v>
      </c>
      <c r="D221" t="s">
        <v>139</v>
      </c>
      <c r="E221">
        <v>136769.65456</v>
      </c>
      <c r="F221">
        <v>519.4</v>
      </c>
      <c r="G221">
        <v>30.827161726492399</v>
      </c>
      <c r="H221">
        <f>(Table2[[#This Row],[1Y Return vs Nifty]]-AVERAGE(Table2[1Y Return vs Nifty]))/_xlfn.STDEV.P(Table2[1Y Return vs Nifty])</f>
        <v>0.35368759891790014</v>
      </c>
      <c r="I221">
        <v>-3.1314416730364898</v>
      </c>
      <c r="J221">
        <f>(Table2[[#This Row],[1M Return vs Nifty]]-AVERAGE(Table2[1M Return vs Nifty]))/_xlfn.STDEV.P(Table2[1M Return vs Nifty])</f>
        <v>-3.1995738876505204E-2</v>
      </c>
      <c r="K221">
        <v>-15.8030163477783</v>
      </c>
      <c r="L221">
        <f>(Table2[[#This Row],[6M Return vs Nifty]]-AVERAGE(Table2[6M Return vs Nifty]))/_xlfn.STDEV.P(Table2[6M Return vs Nifty])</f>
        <v>-0.62709544816532814</v>
      </c>
      <c r="M221">
        <v>-3.2255419341437199</v>
      </c>
      <c r="N221">
        <f>(Table2[[#This Row],[1W Return vs Nifty]]-AVERAGE(Table2[1W Return vs Nifty]))/_xlfn.STDEV.P(Table2[1W Return vs Nifty])</f>
        <v>-1.0703245085065481E-2</v>
      </c>
      <c r="O221">
        <v>517.19000000000005</v>
      </c>
      <c r="P221">
        <v>533.03247224434494</v>
      </c>
      <c r="Q221">
        <v>507.48375030364701</v>
      </c>
      <c r="R221">
        <v>53.498691363955899</v>
      </c>
      <c r="S221" s="1">
        <f>(Table2[[#This Row],[Close Price]]-Table2[[#This Row],[20D EMA]])/Table2[[#This Row],[20D EMA]]</f>
        <v>4.2730911270518037E-3</v>
      </c>
      <c r="T221" s="1">
        <f>(Table2[[#This Row],[Close Price]]-Table2[[#This Row],[50D EMA]])/Table2[[#This Row],[50D EMA]]</f>
        <v>-2.5575312864045869E-2</v>
      </c>
      <c r="U221" s="1">
        <f>(Table2[[#This Row],[Close Price]]-Table2[[#This Row],[200D EMA]])/Table2[[#This Row],[200D EMA]]</f>
        <v>2.3481046810312673E-2</v>
      </c>
      <c r="V221">
        <v>1.2687273592358901</v>
      </c>
      <c r="W221">
        <v>517.79999999999995</v>
      </c>
      <c r="X221">
        <v>534.4</v>
      </c>
      <c r="Y221">
        <v>517.79999999999995</v>
      </c>
      <c r="Z221">
        <v>534.4</v>
      </c>
      <c r="AA221">
        <v>469</v>
      </c>
      <c r="AB221">
        <v>541</v>
      </c>
      <c r="AC221" s="1">
        <f>(Table2[[#This Row],[Close Price]]/Table2[[#This Row],[Day Low]])-1</f>
        <v>3.0899961375048246E-3</v>
      </c>
      <c r="AD221" s="1">
        <f>(Table2[[#This Row],[Day High]]/Table2[[#This Row],[Close Price]])-1</f>
        <v>2.8879476318829367E-2</v>
      </c>
      <c r="AE221" s="1">
        <f>(Table2[[#This Row],[Close Price]]/Table2[[#This Row],[Current Week Low]])-1</f>
        <v>3.0899961375048246E-3</v>
      </c>
      <c r="AF221" s="1">
        <f>(Table2[[#This Row],[Current Week High]]/Table2[[#This Row],[Close Price]])-1</f>
        <v>2.8879476318829367E-2</v>
      </c>
      <c r="AG221" s="1">
        <f>(Table2[[#This Row],[Close Price]]/Table2[[#This Row],[Current Month Low]])-1</f>
        <v>0.10746268656716418</v>
      </c>
      <c r="AH221" s="1">
        <f>(Table2[[#This Row],[Current Month High]]/Table2[[#This Row],[Close Price]])-1</f>
        <v>4.1586445899114421E-2</v>
      </c>
      <c r="AI221">
        <v>25.914516750096201</v>
      </c>
      <c r="AJ221">
        <v>56.516498417959902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-0.18</v>
      </c>
      <c r="AM221" t="s">
        <v>3166</v>
      </c>
      <c r="AN221">
        <v>-1.25</v>
      </c>
      <c r="AO221" t="s">
        <v>3166</v>
      </c>
      <c r="AP221">
        <v>0.20016018563570301</v>
      </c>
      <c r="AQ221">
        <f>(Table2[[#This Row],[Sharpe Ratio]]-AVERAGE(Table2[Sharpe Ratio]))/_xlfn.STDEV.P(Table2[Sharpe Ratio])</f>
        <v>1.6730154758575653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205</v>
      </c>
      <c r="AT221">
        <f>_xlfn.RANK.AVG(Table2[[#This Row],[6M Return vs Nifty Z-Score]],Table2[6M Return vs Nifty Z-Score])</f>
        <v>543</v>
      </c>
      <c r="AU221">
        <f>_xlfn.RANK.AVG(Table2[[#This Row],[Sharpe Ratio Z-Score]],Table2[Sharpe Ratio Z-Score])</f>
        <v>33</v>
      </c>
      <c r="AV221">
        <f>(Table2[[#This Row],[Rank 1Y]]+Table2[[#This Row],[Rank 6M]]+Table2[[#This Row],[Rank Sharpe]])/3</f>
        <v>260.33333333333331</v>
      </c>
    </row>
    <row r="222" spans="1:48" hidden="1" x14ac:dyDescent="0.3">
      <c r="A222" t="s">
        <v>1025</v>
      </c>
      <c r="B222" t="s">
        <v>1026</v>
      </c>
      <c r="C222" t="s">
        <v>3130</v>
      </c>
      <c r="D222" t="s">
        <v>163</v>
      </c>
      <c r="E222">
        <v>13355.16183395</v>
      </c>
      <c r="F222">
        <v>595.15</v>
      </c>
      <c r="G222">
        <v>5.4587300082945802</v>
      </c>
      <c r="H222">
        <f>(Table2[[#This Row],[1Y Return vs Nifty]]-AVERAGE(Table2[1Y Return vs Nifty]))/_xlfn.STDEV.P(Table2[1Y Return vs Nifty])</f>
        <v>-0.14890393067115409</v>
      </c>
      <c r="I222">
        <v>-3.7619606256169398</v>
      </c>
      <c r="J222">
        <f>(Table2[[#This Row],[1M Return vs Nifty]]-AVERAGE(Table2[1M Return vs Nifty]))/_xlfn.STDEV.P(Table2[1M Return vs Nifty])</f>
        <v>-9.4411776555489615E-2</v>
      </c>
      <c r="K222">
        <v>-3.2148037195879402</v>
      </c>
      <c r="L222">
        <f>(Table2[[#This Row],[6M Return vs Nifty]]-AVERAGE(Table2[6M Return vs Nifty]))/_xlfn.STDEV.P(Table2[6M Return vs Nifty])</f>
        <v>-0.21197713668591786</v>
      </c>
      <c r="M222">
        <v>-2.5657928548723401</v>
      </c>
      <c r="N222">
        <f>(Table2[[#This Row],[1W Return vs Nifty]]-AVERAGE(Table2[1W Return vs Nifty]))/_xlfn.STDEV.P(Table2[1W Return vs Nifty])</f>
        <v>0.12628716404690862</v>
      </c>
      <c r="O222">
        <v>579.96</v>
      </c>
      <c r="P222">
        <v>603.95778377935801</v>
      </c>
      <c r="Q222">
        <v>572.117851821052</v>
      </c>
      <c r="R222">
        <v>60.059833455185903</v>
      </c>
      <c r="S222" s="1">
        <f>(Table2[[#This Row],[Close Price]]-Table2[[#This Row],[20D EMA]])/Table2[[#This Row],[20D EMA]]</f>
        <v>2.6191461480101971E-2</v>
      </c>
      <c r="T222" s="1">
        <f>(Table2[[#This Row],[Close Price]]-Table2[[#This Row],[50D EMA]])/Table2[[#This Row],[50D EMA]]</f>
        <v>-1.4583442776814601E-2</v>
      </c>
      <c r="U222" s="1">
        <f>(Table2[[#This Row],[Close Price]]-Table2[[#This Row],[200D EMA]])/Table2[[#This Row],[200D EMA]]</f>
        <v>4.0257698838860934E-2</v>
      </c>
      <c r="V222">
        <v>0.59114070774912197</v>
      </c>
      <c r="W222">
        <v>565.9</v>
      </c>
      <c r="X222">
        <v>602</v>
      </c>
      <c r="Y222">
        <v>565.9</v>
      </c>
      <c r="Z222">
        <v>602</v>
      </c>
      <c r="AA222">
        <v>530.15</v>
      </c>
      <c r="AB222">
        <v>613</v>
      </c>
      <c r="AC222" s="1">
        <f>(Table2[[#This Row],[Close Price]]/Table2[[#This Row],[Day Low]])-1</f>
        <v>5.1687577310478794E-2</v>
      </c>
      <c r="AD222" s="1">
        <f>(Table2[[#This Row],[Day High]]/Table2[[#This Row],[Close Price]])-1</f>
        <v>1.1509703436108687E-2</v>
      </c>
      <c r="AE222" s="1">
        <f>(Table2[[#This Row],[Close Price]]/Table2[[#This Row],[Current Week Low]])-1</f>
        <v>5.1687577310478794E-2</v>
      </c>
      <c r="AF222" s="1">
        <f>(Table2[[#This Row],[Current Week High]]/Table2[[#This Row],[Close Price]])-1</f>
        <v>1.1509703436108687E-2</v>
      </c>
      <c r="AG222" s="1">
        <f>(Table2[[#This Row],[Close Price]]/Table2[[#This Row],[Current Month Low]])-1</f>
        <v>0.12260680939356794</v>
      </c>
      <c r="AH222" s="1">
        <f>(Table2[[#This Row],[Current Month High]]/Table2[[#This Row],[Close Price]])-1</f>
        <v>2.9992438880954486E-2</v>
      </c>
      <c r="AI222">
        <v>24.187179702595898</v>
      </c>
      <c r="AJ222">
        <v>50.613691003416399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0.03</v>
      </c>
      <c r="AM222" t="s">
        <v>3167</v>
      </c>
      <c r="AN222">
        <v>2.63</v>
      </c>
      <c r="AO222" t="s">
        <v>3167</v>
      </c>
      <c r="AP222">
        <v>0.18173338393857699</v>
      </c>
      <c r="AQ222">
        <f>(Table2[[#This Row],[Sharpe Ratio]]-AVERAGE(Table2[Sharpe Ratio]))/_xlfn.STDEV.P(Table2[Sharpe Ratio])</f>
        <v>1.4602850740335434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358</v>
      </c>
      <c r="AT222">
        <f>_xlfn.RANK.AVG(Table2[[#This Row],[6M Return vs Nifty Z-Score]],Table2[6M Return vs Nifty Z-Score])</f>
        <v>375</v>
      </c>
      <c r="AU222">
        <f>_xlfn.RANK.AVG(Table2[[#This Row],[Sharpe Ratio Z-Score]],Table2[Sharpe Ratio Z-Score])</f>
        <v>49</v>
      </c>
      <c r="AV222">
        <f>(Table2[[#This Row],[Rank 1Y]]+Table2[[#This Row],[Rank 6M]]+Table2[[#This Row],[Rank Sharpe]])/3</f>
        <v>260.66666666666669</v>
      </c>
    </row>
    <row r="223" spans="1:48" hidden="1" x14ac:dyDescent="0.3">
      <c r="A223" t="s">
        <v>213</v>
      </c>
      <c r="B223" t="s">
        <v>214</v>
      </c>
      <c r="C223" t="s">
        <v>3126</v>
      </c>
      <c r="D223" t="s">
        <v>215</v>
      </c>
      <c r="E223">
        <v>116239.594506839</v>
      </c>
      <c r="F223">
        <v>165.2</v>
      </c>
      <c r="G223">
        <v>61.292004842155997</v>
      </c>
      <c r="H223">
        <f>(Table2[[#This Row],[1Y Return vs Nifty]]-AVERAGE(Table2[1Y Return vs Nifty]))/_xlfn.STDEV.P(Table2[1Y Return vs Nifty])</f>
        <v>0.95724765616844198</v>
      </c>
      <c r="I223">
        <v>-14.474206894716801</v>
      </c>
      <c r="J223">
        <f>(Table2[[#This Row],[1M Return vs Nifty]]-AVERAGE(Table2[1M Return vs Nifty]))/_xlfn.STDEV.P(Table2[1M Return vs Nifty])</f>
        <v>-1.1548334562248033</v>
      </c>
      <c r="K223">
        <v>9.4523191417453791</v>
      </c>
      <c r="L223">
        <f>(Table2[[#This Row],[6M Return vs Nifty]]-AVERAGE(Table2[6M Return vs Nifty]))/_xlfn.STDEV.P(Table2[6M Return vs Nifty])</f>
        <v>0.20574337764057454</v>
      </c>
      <c r="M223">
        <v>-4.0377118115309898</v>
      </c>
      <c r="N223">
        <f>(Table2[[#This Row],[1W Return vs Nifty]]-AVERAGE(Table2[1W Return vs Nifty]))/_xlfn.STDEV.P(Table2[1W Return vs Nifty])</f>
        <v>-0.17934233422304685</v>
      </c>
      <c r="O223">
        <v>175.23</v>
      </c>
      <c r="P223">
        <v>185.04557904961499</v>
      </c>
      <c r="Q223">
        <v>166.19730976488401</v>
      </c>
      <c r="R223">
        <v>34.818259949017197</v>
      </c>
      <c r="S223" s="1">
        <f>(Table2[[#This Row],[Close Price]]-Table2[[#This Row],[20D EMA]])/Table2[[#This Row],[20D EMA]]</f>
        <v>-5.7239057239057249E-2</v>
      </c>
      <c r="T223" s="1">
        <f>(Table2[[#This Row],[Close Price]]-Table2[[#This Row],[50D EMA]])/Table2[[#This Row],[50D EMA]]</f>
        <v>-0.10724697748274191</v>
      </c>
      <c r="U223" s="1">
        <f>(Table2[[#This Row],[Close Price]]-Table2[[#This Row],[200D EMA]])/Table2[[#This Row],[200D EMA]]</f>
        <v>-6.0007575711959263E-3</v>
      </c>
      <c r="V223">
        <v>1.2961517467219901</v>
      </c>
      <c r="W223">
        <v>164.54</v>
      </c>
      <c r="X223">
        <v>171.21</v>
      </c>
      <c r="Y223">
        <v>164.54</v>
      </c>
      <c r="Z223">
        <v>171.21</v>
      </c>
      <c r="AA223">
        <v>158.80000000000001</v>
      </c>
      <c r="AB223">
        <v>189.74</v>
      </c>
      <c r="AC223" s="1">
        <f>(Table2[[#This Row],[Close Price]]/Table2[[#This Row],[Day Low]])-1</f>
        <v>4.0111826911388704E-3</v>
      </c>
      <c r="AD223" s="1">
        <f>(Table2[[#This Row],[Day High]]/Table2[[#This Row],[Close Price]])-1</f>
        <v>3.638014527845046E-2</v>
      </c>
      <c r="AE223" s="1">
        <f>(Table2[[#This Row],[Close Price]]/Table2[[#This Row],[Current Week Low]])-1</f>
        <v>4.0111826911388704E-3</v>
      </c>
      <c r="AF223" s="1">
        <f>(Table2[[#This Row],[Current Week High]]/Table2[[#This Row],[Close Price]])-1</f>
        <v>3.638014527845046E-2</v>
      </c>
      <c r="AG223" s="1">
        <f>(Table2[[#This Row],[Close Price]]/Table2[[#This Row],[Current Month Low]])-1</f>
        <v>4.0302267002518821E-2</v>
      </c>
      <c r="AH223" s="1">
        <f>(Table2[[#This Row],[Current Month High]]/Table2[[#This Row],[Close Price]])-1</f>
        <v>0.14854721549636807</v>
      </c>
      <c r="AI223">
        <v>31.349878934624702</v>
      </c>
      <c r="AJ223">
        <v>90.322580645161196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-0.06</v>
      </c>
      <c r="AM223" t="s">
        <v>3166</v>
      </c>
      <c r="AN223">
        <v>-10.3</v>
      </c>
      <c r="AO223" t="s">
        <v>3166</v>
      </c>
      <c r="AP223">
        <v>2.3053480047283002E-2</v>
      </c>
      <c r="AQ223">
        <f>(Table2[[#This Row],[Sharpe Ratio]]-AVERAGE(Table2[Sharpe Ratio]))/_xlfn.STDEV.P(Table2[Sharpe Ratio])</f>
        <v>-0.37161393215465466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103</v>
      </c>
      <c r="AT223">
        <f>_xlfn.RANK.AVG(Table2[[#This Row],[6M Return vs Nifty Z-Score]],Table2[6M Return vs Nifty Z-Score])</f>
        <v>240</v>
      </c>
      <c r="AU223">
        <f>_xlfn.RANK.AVG(Table2[[#This Row],[Sharpe Ratio Z-Score]],Table2[Sharpe Ratio Z-Score])</f>
        <v>440</v>
      </c>
      <c r="AV223">
        <f>(Table2[[#This Row],[Rank 1Y]]+Table2[[#This Row],[Rank 6M]]+Table2[[#This Row],[Rank Sharpe]])/3</f>
        <v>261</v>
      </c>
    </row>
    <row r="224" spans="1:48" hidden="1" x14ac:dyDescent="0.3">
      <c r="A224" t="s">
        <v>1674</v>
      </c>
      <c r="B224" t="s">
        <v>1675</v>
      </c>
      <c r="C224" t="s">
        <v>3119</v>
      </c>
      <c r="D224" t="s">
        <v>292</v>
      </c>
      <c r="E224">
        <v>5234.7895543099903</v>
      </c>
      <c r="F224">
        <v>1063.0999999999999</v>
      </c>
      <c r="G224">
        <v>33.058393901705003</v>
      </c>
      <c r="H224">
        <f>(Table2[[#This Row],[1Y Return vs Nifty]]-AVERAGE(Table2[1Y Return vs Nifty]))/_xlfn.STDEV.P(Table2[1Y Return vs Nifty])</f>
        <v>0.39789208125505582</v>
      </c>
      <c r="I224">
        <v>-11.3897971488351</v>
      </c>
      <c r="J224">
        <f>(Table2[[#This Row],[1M Return vs Nifty]]-AVERAGE(Table2[1M Return vs Nifty]))/_xlfn.STDEV.P(Table2[1M Return vs Nifty])</f>
        <v>-0.84950300718994243</v>
      </c>
      <c r="K224">
        <v>2.49628264643072</v>
      </c>
      <c r="L224">
        <f>(Table2[[#This Row],[6M Return vs Nifty]]-AVERAGE(Table2[6M Return vs Nifty]))/_xlfn.STDEV.P(Table2[6M Return vs Nifty])</f>
        <v>-2.3644082661586328E-2</v>
      </c>
      <c r="M224">
        <v>-9.6522217760409603</v>
      </c>
      <c r="N224">
        <f>(Table2[[#This Row],[1W Return vs Nifty]]-AVERAGE(Table2[1W Return vs Nifty]))/_xlfn.STDEV.P(Table2[1W Return vs Nifty])</f>
        <v>-1.3451401220171428</v>
      </c>
      <c r="O224">
        <v>1135.48</v>
      </c>
      <c r="P224">
        <v>1213.12935938686</v>
      </c>
      <c r="Q224">
        <v>1108.8536771709601</v>
      </c>
      <c r="R224">
        <v>35.799903445569697</v>
      </c>
      <c r="S224" s="1">
        <f>(Table2[[#This Row],[Close Price]]-Table2[[#This Row],[20D EMA]])/Table2[[#This Row],[20D EMA]]</f>
        <v>-6.3743967308979563E-2</v>
      </c>
      <c r="T224" s="1">
        <f>(Table2[[#This Row],[Close Price]]-Table2[[#This Row],[50D EMA]])/Table2[[#This Row],[50D EMA]]</f>
        <v>-0.12367136136470055</v>
      </c>
      <c r="U224" s="1">
        <f>(Table2[[#This Row],[Close Price]]-Table2[[#This Row],[200D EMA]])/Table2[[#This Row],[200D EMA]]</f>
        <v>-4.1262141356371199E-2</v>
      </c>
      <c r="V224">
        <v>0.74524253659640305</v>
      </c>
      <c r="W224">
        <v>1029</v>
      </c>
      <c r="X224">
        <v>1085.05</v>
      </c>
      <c r="Y224">
        <v>1029</v>
      </c>
      <c r="Z224">
        <v>1085.05</v>
      </c>
      <c r="AA224">
        <v>999.8</v>
      </c>
      <c r="AB224">
        <v>1280</v>
      </c>
      <c r="AC224" s="1">
        <f>(Table2[[#This Row],[Close Price]]/Table2[[#This Row],[Day Low]])-1</f>
        <v>3.3138969873663715E-2</v>
      </c>
      <c r="AD224" s="1">
        <f>(Table2[[#This Row],[Day High]]/Table2[[#This Row],[Close Price]])-1</f>
        <v>2.0647163954472747E-2</v>
      </c>
      <c r="AE224" s="1">
        <f>(Table2[[#This Row],[Close Price]]/Table2[[#This Row],[Current Week Low]])-1</f>
        <v>3.3138969873663715E-2</v>
      </c>
      <c r="AF224" s="1">
        <f>(Table2[[#This Row],[Current Week High]]/Table2[[#This Row],[Close Price]])-1</f>
        <v>2.0647163954472747E-2</v>
      </c>
      <c r="AG224" s="1">
        <f>(Table2[[#This Row],[Close Price]]/Table2[[#This Row],[Current Month Low]])-1</f>
        <v>6.3312662532506447E-2</v>
      </c>
      <c r="AH224" s="1">
        <f>(Table2[[#This Row],[Current Month High]]/Table2[[#This Row],[Close Price]])-1</f>
        <v>0.2040259618098017</v>
      </c>
      <c r="AI224">
        <v>42.371366757595702</v>
      </c>
      <c r="AJ224">
        <v>68.198718455818295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-0.19</v>
      </c>
      <c r="AM224" t="s">
        <v>3166</v>
      </c>
      <c r="AN224">
        <v>-10.93</v>
      </c>
      <c r="AO224" t="s">
        <v>3166</v>
      </c>
      <c r="AP224">
        <v>7.5565973824849003E-2</v>
      </c>
      <c r="AQ224">
        <f>(Table2[[#This Row],[Sharpe Ratio]]-AVERAGE(Table2[Sharpe Ratio]))/_xlfn.STDEV.P(Table2[Sharpe Ratio])</f>
        <v>0.23462279224800611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192</v>
      </c>
      <c r="AT224">
        <f>_xlfn.RANK.AVG(Table2[[#This Row],[6M Return vs Nifty Z-Score]],Table2[6M Return vs Nifty Z-Score])</f>
        <v>307</v>
      </c>
      <c r="AU224">
        <f>_xlfn.RANK.AVG(Table2[[#This Row],[Sharpe Ratio Z-Score]],Table2[Sharpe Ratio Z-Score])</f>
        <v>284</v>
      </c>
      <c r="AV224">
        <f>(Table2[[#This Row],[Rank 1Y]]+Table2[[#This Row],[Rank 6M]]+Table2[[#This Row],[Rank Sharpe]])/3</f>
        <v>261</v>
      </c>
    </row>
    <row r="225" spans="1:48" x14ac:dyDescent="0.3">
      <c r="A225" t="s">
        <v>331</v>
      </c>
      <c r="B225" t="s">
        <v>332</v>
      </c>
      <c r="C225" t="s">
        <v>3121</v>
      </c>
      <c r="D225" t="s">
        <v>34</v>
      </c>
      <c r="E225">
        <v>76083.260466784996</v>
      </c>
      <c r="F225">
        <v>564.85</v>
      </c>
      <c r="G225">
        <v>17.7783200351133</v>
      </c>
      <c r="H225">
        <f>(Table2[[#This Row],[1Y Return vs Nifty]]-AVERAGE(Table2[1Y Return vs Nifty]))/_xlfn.STDEV.P(Table2[1Y Return vs Nifty])</f>
        <v>9.5167979814636858E-2</v>
      </c>
      <c r="I225">
        <v>5.4844078596116796</v>
      </c>
      <c r="J225">
        <f>(Table2[[#This Row],[1M Return vs Nifty]]-AVERAGE(Table2[1M Return vs Nifty]))/_xlfn.STDEV.P(Table2[1M Return vs Nifty])</f>
        <v>0.82090041415009696</v>
      </c>
      <c r="K225">
        <v>-7.9953799171905802</v>
      </c>
      <c r="L225">
        <f>(Table2[[#This Row],[6M Return vs Nifty]]-AVERAGE(Table2[6M Return vs Nifty]))/_xlfn.STDEV.P(Table2[6M Return vs Nifty])</f>
        <v>-0.36962499168030505</v>
      </c>
      <c r="M225">
        <v>-4.1143446839109199</v>
      </c>
      <c r="N225">
        <f>(Table2[[#This Row],[1W Return vs Nifty]]-AVERAGE(Table2[1W Return vs Nifty]))/_xlfn.STDEV.P(Table2[1W Return vs Nifty])</f>
        <v>-0.19525439665726627</v>
      </c>
      <c r="O225">
        <v>546.33000000000004</v>
      </c>
      <c r="P225">
        <v>542.82166793575198</v>
      </c>
      <c r="Q225">
        <v>520.36262014973897</v>
      </c>
      <c r="R225">
        <v>63.123781352521199</v>
      </c>
      <c r="S225" s="1">
        <f>(Table2[[#This Row],[Close Price]]-Table2[[#This Row],[20D EMA]])/Table2[[#This Row],[20D EMA]]</f>
        <v>3.3898925557813007E-2</v>
      </c>
      <c r="T225" s="1">
        <f>(Table2[[#This Row],[Close Price]]-Table2[[#This Row],[50D EMA]])/Table2[[#This Row],[50D EMA]]</f>
        <v>4.0581158353566876E-2</v>
      </c>
      <c r="U225" s="1">
        <f>(Table2[[#This Row],[Close Price]]-Table2[[#This Row],[200D EMA]])/Table2[[#This Row],[200D EMA]]</f>
        <v>8.5493035294232717E-2</v>
      </c>
      <c r="V225">
        <v>0.98408132763948597</v>
      </c>
      <c r="W225">
        <v>539</v>
      </c>
      <c r="X225">
        <v>598</v>
      </c>
      <c r="Y225">
        <v>539</v>
      </c>
      <c r="Z225">
        <v>598</v>
      </c>
      <c r="AA225">
        <v>504.5</v>
      </c>
      <c r="AB225">
        <v>598</v>
      </c>
      <c r="AC225" s="1">
        <f>(Table2[[#This Row],[Close Price]]/Table2[[#This Row],[Day Low]])-1</f>
        <v>4.7959183673469408E-2</v>
      </c>
      <c r="AD225" s="1">
        <f>(Table2[[#This Row],[Day High]]/Table2[[#This Row],[Close Price]])-1</f>
        <v>5.8688147295742121E-2</v>
      </c>
      <c r="AE225" s="1">
        <f>(Table2[[#This Row],[Close Price]]/Table2[[#This Row],[Current Week Low]])-1</f>
        <v>4.7959183673469408E-2</v>
      </c>
      <c r="AF225" s="1">
        <f>(Table2[[#This Row],[Current Week High]]/Table2[[#This Row],[Close Price]])-1</f>
        <v>5.8688147295742121E-2</v>
      </c>
      <c r="AG225" s="1">
        <f>(Table2[[#This Row],[Close Price]]/Table2[[#This Row],[Current Month Low]])-1</f>
        <v>0.11962338949454909</v>
      </c>
      <c r="AH225" s="1">
        <f>(Table2[[#This Row],[Current Month High]]/Table2[[#This Row],[Close Price]])-1</f>
        <v>5.8688147295742121E-2</v>
      </c>
      <c r="AI225">
        <v>12.012038594317</v>
      </c>
      <c r="AJ225">
        <v>44.499872090048598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0.04</v>
      </c>
      <c r="AM225" t="s">
        <v>3167</v>
      </c>
      <c r="AN225">
        <v>-2.0099999999999998</v>
      </c>
      <c r="AO225" t="s">
        <v>3166</v>
      </c>
      <c r="AP225">
        <v>0.16898165426652301</v>
      </c>
      <c r="AQ225">
        <f>(Table2[[#This Row],[Sharpe Ratio]]-AVERAGE(Table2[Sharpe Ratio]))/_xlfn.STDEV.P(Table2[Sharpe Ratio])</f>
        <v>1.3130712155639839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1.6642602211911466</v>
      </c>
      <c r="AS225">
        <f>_xlfn.RANK.AVG(Table2[[#This Row],[1Y Return vs Nifty Z-Score]],Table2[1Y Return vs Nifty Z-Score])</f>
        <v>276</v>
      </c>
      <c r="AT225">
        <f>_xlfn.RANK.AVG(Table2[[#This Row],[6M Return vs Nifty Z-Score]],Table2[6M Return vs Nifty Z-Score])</f>
        <v>446</v>
      </c>
      <c r="AU225">
        <f>_xlfn.RANK.AVG(Table2[[#This Row],[Sharpe Ratio Z-Score]],Table2[Sharpe Ratio Z-Score])</f>
        <v>62</v>
      </c>
      <c r="AV225">
        <f>(Table2[[#This Row],[Rank 1Y]]+Table2[[#This Row],[Rank 6M]]+Table2[[#This Row],[Rank Sharpe]])/3</f>
        <v>261.33333333333331</v>
      </c>
    </row>
    <row r="226" spans="1:48" hidden="1" x14ac:dyDescent="0.3">
      <c r="A226" t="s">
        <v>1187</v>
      </c>
      <c r="B226" t="s">
        <v>1188</v>
      </c>
      <c r="C226" t="s">
        <v>3130</v>
      </c>
      <c r="D226" t="s">
        <v>163</v>
      </c>
      <c r="E226">
        <v>10030.9727232</v>
      </c>
      <c r="F226">
        <v>9562.1</v>
      </c>
      <c r="G226">
        <v>65.119221810987796</v>
      </c>
      <c r="H226">
        <f>(Table2[[#This Row],[1Y Return vs Nifty]]-AVERAGE(Table2[1Y Return vs Nifty]))/_xlfn.STDEV.P(Table2[1Y Return vs Nifty])</f>
        <v>1.033071296029259</v>
      </c>
      <c r="I226">
        <v>-25.231881788333499</v>
      </c>
      <c r="J226">
        <f>(Table2[[#This Row],[1M Return vs Nifty]]-AVERAGE(Table2[1M Return vs Nifty]))/_xlfn.STDEV.P(Table2[1M Return vs Nifty])</f>
        <v>-2.2197521850754987</v>
      </c>
      <c r="K226">
        <v>-20.3589344884623</v>
      </c>
      <c r="L226">
        <f>(Table2[[#This Row],[6M Return vs Nifty]]-AVERAGE(Table2[6M Return vs Nifty]))/_xlfn.STDEV.P(Table2[6M Return vs Nifty])</f>
        <v>-0.77733481110426161</v>
      </c>
      <c r="M226">
        <v>-1.5456109421567199</v>
      </c>
      <c r="N226">
        <f>(Table2[[#This Row],[1W Return vs Nifty]]-AVERAGE(Table2[1W Return vs Nifty]))/_xlfn.STDEV.P(Table2[1W Return vs Nifty])</f>
        <v>0.33811790698071748</v>
      </c>
      <c r="O226">
        <v>10503.4</v>
      </c>
      <c r="P226">
        <v>11677.427852269</v>
      </c>
      <c r="Q226">
        <v>10903.602161431199</v>
      </c>
      <c r="R226">
        <v>43.9701725208119</v>
      </c>
      <c r="S226" s="1">
        <f>(Table2[[#This Row],[Close Price]]-Table2[[#This Row],[20D EMA]])/Table2[[#This Row],[20D EMA]]</f>
        <v>-8.9618599691528397E-2</v>
      </c>
      <c r="T226" s="1">
        <f>(Table2[[#This Row],[Close Price]]-Table2[[#This Row],[50D EMA]])/Table2[[#This Row],[50D EMA]]</f>
        <v>-0.1811467284602386</v>
      </c>
      <c r="U226" s="1">
        <f>(Table2[[#This Row],[Close Price]]-Table2[[#This Row],[200D EMA]])/Table2[[#This Row],[200D EMA]]</f>
        <v>-0.12303293366447574</v>
      </c>
      <c r="V226">
        <v>1.8456337287752</v>
      </c>
      <c r="W226">
        <v>9757.5499999999993</v>
      </c>
      <c r="X226">
        <v>10175.950000000001</v>
      </c>
      <c r="Y226">
        <v>9757.5499999999993</v>
      </c>
      <c r="Z226">
        <v>10175.950000000001</v>
      </c>
      <c r="AA226">
        <v>9171</v>
      </c>
      <c r="AB226">
        <v>12024.95</v>
      </c>
      <c r="AC226" s="1">
        <f>(Table2[[#This Row],[Close Price]]/Table2[[#This Row],[Day Low]])-1</f>
        <v>-2.0030642938032472E-2</v>
      </c>
      <c r="AD226" s="1">
        <f>(Table2[[#This Row],[Day High]]/Table2[[#This Row],[Close Price]])-1</f>
        <v>6.4196149381412049E-2</v>
      </c>
      <c r="AE226" s="1">
        <f>(Table2[[#This Row],[Close Price]]/Table2[[#This Row],[Current Week Low]])-1</f>
        <v>-2.0030642938032472E-2</v>
      </c>
      <c r="AF226" s="1">
        <f>(Table2[[#This Row],[Current Week High]]/Table2[[#This Row],[Close Price]])-1</f>
        <v>6.4196149381412049E-2</v>
      </c>
      <c r="AG226" s="1">
        <f>(Table2[[#This Row],[Close Price]]/Table2[[#This Row],[Current Month Low]])-1</f>
        <v>4.2645294951477508E-2</v>
      </c>
      <c r="AH226" s="1">
        <f>(Table2[[#This Row],[Current Month High]]/Table2[[#This Row],[Close Price]])-1</f>
        <v>0.25756371508350684</v>
      </c>
      <c r="AI226">
        <v>54.777716192049802</v>
      </c>
      <c r="AJ226">
        <v>93.134720258533605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-0.23</v>
      </c>
      <c r="AM226" t="s">
        <v>3166</v>
      </c>
      <c r="AN226">
        <v>-6.41</v>
      </c>
      <c r="AO226" t="s">
        <v>3166</v>
      </c>
      <c r="AP226">
        <v>0.153563460801489</v>
      </c>
      <c r="AQ226">
        <f>(Table2[[#This Row],[Sharpe Ratio]]-AVERAGE(Table2[Sharpe Ratio]))/_xlfn.STDEV.P(Table2[Sharpe Ratio])</f>
        <v>1.1350740489841342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91</v>
      </c>
      <c r="AT226">
        <f>_xlfn.RANK.AVG(Table2[[#This Row],[6M Return vs Nifty Z-Score]],Table2[6M Return vs Nifty Z-Score])</f>
        <v>601</v>
      </c>
      <c r="AU226">
        <f>_xlfn.RANK.AVG(Table2[[#This Row],[Sharpe Ratio Z-Score]],Table2[Sharpe Ratio Z-Score])</f>
        <v>94</v>
      </c>
      <c r="AV226">
        <f>(Table2[[#This Row],[Rank 1Y]]+Table2[[#This Row],[Rank 6M]]+Table2[[#This Row],[Rank Sharpe]])/3</f>
        <v>262</v>
      </c>
    </row>
    <row r="227" spans="1:48" hidden="1" x14ac:dyDescent="0.3">
      <c r="A227" t="s">
        <v>153</v>
      </c>
      <c r="B227" t="s">
        <v>154</v>
      </c>
      <c r="C227" t="s">
        <v>3132</v>
      </c>
      <c r="D227" t="s">
        <v>155</v>
      </c>
      <c r="E227">
        <v>163967.30538305</v>
      </c>
      <c r="F227">
        <v>4244.5</v>
      </c>
      <c r="G227">
        <v>38.261865305779303</v>
      </c>
      <c r="H227">
        <f>(Table2[[#This Row],[1Y Return vs Nifty]]-AVERAGE(Table2[1Y Return vs Nifty]))/_xlfn.STDEV.P(Table2[1Y Return vs Nifty])</f>
        <v>0.50098164868269468</v>
      </c>
      <c r="I227">
        <v>-7.9676548508543403</v>
      </c>
      <c r="J227">
        <f>(Table2[[#This Row],[1M Return vs Nifty]]-AVERAGE(Table2[1M Return vs Nifty]))/_xlfn.STDEV.P(Table2[1M Return vs Nifty])</f>
        <v>-0.51073989509084983</v>
      </c>
      <c r="K227">
        <v>-5.7080922941482699</v>
      </c>
      <c r="L227">
        <f>(Table2[[#This Row],[6M Return vs Nifty]]-AVERAGE(Table2[6M Return vs Nifty]))/_xlfn.STDEV.P(Table2[6M Return vs Nifty])</f>
        <v>-0.2941976848822967</v>
      </c>
      <c r="M227">
        <v>1.9699572059952399</v>
      </c>
      <c r="N227">
        <f>(Table2[[#This Row],[1W Return vs Nifty]]-AVERAGE(Table2[1W Return vs Nifty]))/_xlfn.STDEV.P(Table2[1W Return vs Nifty])</f>
        <v>1.0680910650767419</v>
      </c>
      <c r="O227">
        <v>4122.78</v>
      </c>
      <c r="P227">
        <v>4309.1678724360499</v>
      </c>
      <c r="Q227">
        <v>4052.7685700646002</v>
      </c>
      <c r="R227">
        <v>69.154303202728997</v>
      </c>
      <c r="S227" s="1">
        <f>(Table2[[#This Row],[Close Price]]-Table2[[#This Row],[20D EMA]])/Table2[[#This Row],[20D EMA]]</f>
        <v>2.9523767942989988E-2</v>
      </c>
      <c r="T227" s="1">
        <f>(Table2[[#This Row],[Close Price]]-Table2[[#This Row],[50D EMA]])/Table2[[#This Row],[50D EMA]]</f>
        <v>-1.5007044132511839E-2</v>
      </c>
      <c r="U227" s="1">
        <f>(Table2[[#This Row],[Close Price]]-Table2[[#This Row],[200D EMA]])/Table2[[#This Row],[200D EMA]]</f>
        <v>4.7308753663262745E-2</v>
      </c>
      <c r="V227">
        <v>0.62593587337715195</v>
      </c>
      <c r="W227">
        <v>4155</v>
      </c>
      <c r="X227">
        <v>4263.1000000000004</v>
      </c>
      <c r="Y227">
        <v>4155</v>
      </c>
      <c r="Z227">
        <v>4263.1000000000004</v>
      </c>
      <c r="AA227">
        <v>3830</v>
      </c>
      <c r="AB227">
        <v>4263.1000000000004</v>
      </c>
      <c r="AC227" s="1">
        <f>(Table2[[#This Row],[Close Price]]/Table2[[#This Row],[Day Low]])-1</f>
        <v>2.1540312876052958E-2</v>
      </c>
      <c r="AD227" s="1">
        <f>(Table2[[#This Row],[Day High]]/Table2[[#This Row],[Close Price]])-1</f>
        <v>4.3821415950053844E-3</v>
      </c>
      <c r="AE227" s="1">
        <f>(Table2[[#This Row],[Close Price]]/Table2[[#This Row],[Current Week Low]])-1</f>
        <v>2.1540312876052958E-2</v>
      </c>
      <c r="AF227" s="1">
        <f>(Table2[[#This Row],[Current Week High]]/Table2[[#This Row],[Close Price]])-1</f>
        <v>4.3821415950053844E-3</v>
      </c>
      <c r="AG227" s="1">
        <f>(Table2[[#This Row],[Close Price]]/Table2[[#This Row],[Current Month Low]])-1</f>
        <v>0.10822454308093987</v>
      </c>
      <c r="AH227" s="1">
        <f>(Table2[[#This Row],[Current Month High]]/Table2[[#This Row],[Close Price]])-1</f>
        <v>4.3821415950053844E-3</v>
      </c>
      <c r="AI227">
        <v>18.624101778772499</v>
      </c>
      <c r="AJ227">
        <v>64.834951456310606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-0.05</v>
      </c>
      <c r="AM227" t="s">
        <v>3166</v>
      </c>
      <c r="AN227">
        <v>7.71</v>
      </c>
      <c r="AO227" t="s">
        <v>3167</v>
      </c>
      <c r="AP227">
        <v>0.104613956945356</v>
      </c>
      <c r="AQ227">
        <f>(Table2[[#This Row],[Sharpe Ratio]]-AVERAGE(Table2[Sharpe Ratio]))/_xlfn.STDEV.P(Table2[Sharpe Ratio])</f>
        <v>0.5699706851146582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171</v>
      </c>
      <c r="AT227">
        <f>_xlfn.RANK.AVG(Table2[[#This Row],[6M Return vs Nifty Z-Score]],Table2[6M Return vs Nifty Z-Score])</f>
        <v>411</v>
      </c>
      <c r="AU227">
        <f>_xlfn.RANK.AVG(Table2[[#This Row],[Sharpe Ratio Z-Score]],Table2[Sharpe Ratio Z-Score])</f>
        <v>206</v>
      </c>
      <c r="AV227">
        <f>(Table2[[#This Row],[Rank 1Y]]+Table2[[#This Row],[Rank 6M]]+Table2[[#This Row],[Rank Sharpe]])/3</f>
        <v>262.66666666666669</v>
      </c>
    </row>
    <row r="228" spans="1:48" hidden="1" x14ac:dyDescent="0.3">
      <c r="A228" t="s">
        <v>745</v>
      </c>
      <c r="B228" t="s">
        <v>746</v>
      </c>
      <c r="C228" t="s">
        <v>3126</v>
      </c>
      <c r="D228" t="s">
        <v>546</v>
      </c>
      <c r="E228">
        <v>22729.004828339999</v>
      </c>
      <c r="F228">
        <v>1241.8499999999999</v>
      </c>
      <c r="G228">
        <v>54.914931212147401</v>
      </c>
      <c r="H228">
        <f>(Table2[[#This Row],[1Y Return vs Nifty]]-AVERAGE(Table2[1Y Return vs Nifty]))/_xlfn.STDEV.P(Table2[1Y Return vs Nifty])</f>
        <v>0.83090704411913974</v>
      </c>
      <c r="I228">
        <v>-3.1671264098877301</v>
      </c>
      <c r="J228">
        <f>(Table2[[#This Row],[1M Return vs Nifty]]-AVERAGE(Table2[1M Return vs Nifty]))/_xlfn.STDEV.P(Table2[1M Return vs Nifty])</f>
        <v>-3.5528225680837175E-2</v>
      </c>
      <c r="K228">
        <v>-3.8475835823197602</v>
      </c>
      <c r="L228">
        <f>(Table2[[#This Row],[6M Return vs Nifty]]-AVERAGE(Table2[6M Return vs Nifty]))/_xlfn.STDEV.P(Table2[6M Return vs Nifty])</f>
        <v>-0.23284415855105203</v>
      </c>
      <c r="M228">
        <v>-6.3868840491626404</v>
      </c>
      <c r="N228">
        <f>(Table2[[#This Row],[1W Return vs Nifty]]-AVERAGE(Table2[1W Return vs Nifty]))/_xlfn.STDEV.P(Table2[1W Return vs Nifty])</f>
        <v>-0.66712485043366909</v>
      </c>
      <c r="O228">
        <v>1282.97</v>
      </c>
      <c r="P228">
        <v>1336.8542156992401</v>
      </c>
      <c r="Q228">
        <v>1245.28042305336</v>
      </c>
      <c r="R228">
        <v>39.611656486786501</v>
      </c>
      <c r="S228" s="1">
        <f>(Table2[[#This Row],[Close Price]]-Table2[[#This Row],[20D EMA]])/Table2[[#This Row],[20D EMA]]</f>
        <v>-3.2050632516738599E-2</v>
      </c>
      <c r="T228" s="1">
        <f>(Table2[[#This Row],[Close Price]]-Table2[[#This Row],[50D EMA]])/Table2[[#This Row],[50D EMA]]</f>
        <v>-7.1065501820292573E-2</v>
      </c>
      <c r="U228" s="1">
        <f>(Table2[[#This Row],[Close Price]]-Table2[[#This Row],[200D EMA]])/Table2[[#This Row],[200D EMA]]</f>
        <v>-2.7547394063650835E-3</v>
      </c>
      <c r="V228">
        <v>0.71519758470464001</v>
      </c>
      <c r="W228">
        <v>1238.05</v>
      </c>
      <c r="X228">
        <v>1277.3</v>
      </c>
      <c r="Y228">
        <v>1238.05</v>
      </c>
      <c r="Z228">
        <v>1277.3</v>
      </c>
      <c r="AA228">
        <v>1209.05</v>
      </c>
      <c r="AB228">
        <v>1422</v>
      </c>
      <c r="AC228" s="1">
        <f>(Table2[[#This Row],[Close Price]]/Table2[[#This Row],[Day Low]])-1</f>
        <v>3.0693429182988563E-3</v>
      </c>
      <c r="AD228" s="1">
        <f>(Table2[[#This Row],[Day High]]/Table2[[#This Row],[Close Price]])-1</f>
        <v>2.8546120707009681E-2</v>
      </c>
      <c r="AE228" s="1">
        <f>(Table2[[#This Row],[Close Price]]/Table2[[#This Row],[Current Week Low]])-1</f>
        <v>3.0693429182988563E-3</v>
      </c>
      <c r="AF228" s="1">
        <f>(Table2[[#This Row],[Current Week High]]/Table2[[#This Row],[Close Price]])-1</f>
        <v>2.8546120707009681E-2</v>
      </c>
      <c r="AG228" s="1">
        <f>(Table2[[#This Row],[Close Price]]/Table2[[#This Row],[Current Month Low]])-1</f>
        <v>2.7128737438484762E-2</v>
      </c>
      <c r="AH228" s="1">
        <f>(Table2[[#This Row],[Current Month High]]/Table2[[#This Row],[Close Price]])-1</f>
        <v>0.14506582920642597</v>
      </c>
      <c r="AI228">
        <v>43.008414864919203</v>
      </c>
      <c r="AJ228">
        <v>83.258319191322897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-0.09</v>
      </c>
      <c r="AM228" t="s">
        <v>3166</v>
      </c>
      <c r="AN228">
        <v>-5.89</v>
      </c>
      <c r="AO228" t="s">
        <v>3166</v>
      </c>
      <c r="AP228">
        <v>7.4404224941890001E-2</v>
      </c>
      <c r="AQ228">
        <f>(Table2[[#This Row],[Sharpe Ratio]]-AVERAGE(Table2[Sharpe Ratio]))/_xlfn.STDEV.P(Table2[Sharpe Ratio])</f>
        <v>0.22121084421966092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117</v>
      </c>
      <c r="AT228">
        <f>_xlfn.RANK.AVG(Table2[[#This Row],[6M Return vs Nifty Z-Score]],Table2[6M Return vs Nifty Z-Score])</f>
        <v>385</v>
      </c>
      <c r="AU228">
        <f>_xlfn.RANK.AVG(Table2[[#This Row],[Sharpe Ratio Z-Score]],Table2[Sharpe Ratio Z-Score])</f>
        <v>287</v>
      </c>
      <c r="AV228">
        <f>(Table2[[#This Row],[Rank 1Y]]+Table2[[#This Row],[Rank 6M]]+Table2[[#This Row],[Rank Sharpe]])/3</f>
        <v>263</v>
      </c>
    </row>
    <row r="229" spans="1:48" hidden="1" x14ac:dyDescent="0.3">
      <c r="A229" t="s">
        <v>557</v>
      </c>
      <c r="B229" t="s">
        <v>558</v>
      </c>
      <c r="C229" t="s">
        <v>3130</v>
      </c>
      <c r="D229" t="s">
        <v>310</v>
      </c>
      <c r="E229">
        <v>35890.795411500003</v>
      </c>
      <c r="F229">
        <v>1364.25</v>
      </c>
      <c r="G229">
        <v>118.508396547545</v>
      </c>
      <c r="H229">
        <f>(Table2[[#This Row],[1Y Return vs Nifty]]-AVERAGE(Table2[1Y Return vs Nifty]))/_xlfn.STDEV.P(Table2[1Y Return vs Nifty])</f>
        <v>2.0908011270418401</v>
      </c>
      <c r="I229">
        <v>-8.2817093080313207</v>
      </c>
      <c r="J229">
        <f>(Table2[[#This Row],[1M Return vs Nifty]]-AVERAGE(Table2[1M Return vs Nifty]))/_xlfn.STDEV.P(Table2[1M Return vs Nifty])</f>
        <v>-0.54182862724107062</v>
      </c>
      <c r="K229">
        <v>-36.293272733768902</v>
      </c>
      <c r="L229">
        <f>(Table2[[#This Row],[6M Return vs Nifty]]-AVERAGE(Table2[6M Return vs Nifty]))/_xlfn.STDEV.P(Table2[6M Return vs Nifty])</f>
        <v>-1.3027974627376226</v>
      </c>
      <c r="M229">
        <v>-4.8431308669500401</v>
      </c>
      <c r="N229">
        <f>(Table2[[#This Row],[1W Return vs Nifty]]-AVERAGE(Table2[1W Return vs Nifty]))/_xlfn.STDEV.P(Table2[1W Return vs Nifty])</f>
        <v>-0.34657968155878899</v>
      </c>
      <c r="O229">
        <v>1408.38</v>
      </c>
      <c r="P229">
        <v>1566.5412552770099</v>
      </c>
      <c r="Q229">
        <v>1558.26552870404</v>
      </c>
      <c r="R229">
        <v>47.379407998304899</v>
      </c>
      <c r="S229" s="1">
        <f>(Table2[[#This Row],[Close Price]]-Table2[[#This Row],[20D EMA]])/Table2[[#This Row],[20D EMA]]</f>
        <v>-3.1333872960422691E-2</v>
      </c>
      <c r="T229" s="1">
        <f>(Table2[[#This Row],[Close Price]]-Table2[[#This Row],[50D EMA]])/Table2[[#This Row],[50D EMA]]</f>
        <v>-0.12913241486336657</v>
      </c>
      <c r="U229" s="1">
        <f>(Table2[[#This Row],[Close Price]]-Table2[[#This Row],[200D EMA]])/Table2[[#This Row],[200D EMA]]</f>
        <v>-0.12450736099219017</v>
      </c>
      <c r="V229">
        <v>0.33429398817864397</v>
      </c>
      <c r="W229">
        <v>1334.6</v>
      </c>
      <c r="X229">
        <v>1364.25</v>
      </c>
      <c r="Y229">
        <v>1334.6</v>
      </c>
      <c r="Z229">
        <v>1364.25</v>
      </c>
      <c r="AA229">
        <v>1265</v>
      </c>
      <c r="AB229">
        <v>1555</v>
      </c>
      <c r="AC229" s="1">
        <f>(Table2[[#This Row],[Close Price]]/Table2[[#This Row],[Day Low]])-1</f>
        <v>2.2216394425295993E-2</v>
      </c>
      <c r="AD229" s="1">
        <f>(Table2[[#This Row],[Day High]]/Table2[[#This Row],[Close Price]])-1</f>
        <v>0</v>
      </c>
      <c r="AE229" s="1">
        <f>(Table2[[#This Row],[Close Price]]/Table2[[#This Row],[Current Week Low]])-1</f>
        <v>2.2216394425295993E-2</v>
      </c>
      <c r="AF229" s="1">
        <f>(Table2[[#This Row],[Current Week High]]/Table2[[#This Row],[Close Price]])-1</f>
        <v>0</v>
      </c>
      <c r="AG229" s="1">
        <f>(Table2[[#This Row],[Close Price]]/Table2[[#This Row],[Current Month Low]])-1</f>
        <v>7.8458498023715517E-2</v>
      </c>
      <c r="AH229" s="1">
        <f>(Table2[[#This Row],[Current Month High]]/Table2[[#This Row],[Close Price]])-1</f>
        <v>0.13982041414696722</v>
      </c>
      <c r="AI229">
        <v>118.39472237493101</v>
      </c>
      <c r="AJ229">
        <v>143.39875111507499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-0.24</v>
      </c>
      <c r="AM229" t="s">
        <v>3166</v>
      </c>
      <c r="AN229">
        <v>-8.83</v>
      </c>
      <c r="AO229" t="s">
        <v>3166</v>
      </c>
      <c r="AP229">
        <v>0.183684463718116</v>
      </c>
      <c r="AQ229">
        <f>(Table2[[#This Row],[Sharpe Ratio]]-AVERAGE(Table2[Sharpe Ratio]))/_xlfn.STDEV.P(Table2[Sharpe Ratio])</f>
        <v>1.4828095463925632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34</v>
      </c>
      <c r="AT229">
        <f>_xlfn.RANK.AVG(Table2[[#This Row],[6M Return vs Nifty Z-Score]],Table2[6M Return vs Nifty Z-Score])</f>
        <v>709</v>
      </c>
      <c r="AU229">
        <f>_xlfn.RANK.AVG(Table2[[#This Row],[Sharpe Ratio Z-Score]],Table2[Sharpe Ratio Z-Score])</f>
        <v>47</v>
      </c>
      <c r="AV229">
        <f>(Table2[[#This Row],[Rank 1Y]]+Table2[[#This Row],[Rank 6M]]+Table2[[#This Row],[Rank Sharpe]])/3</f>
        <v>263.33333333333331</v>
      </c>
    </row>
    <row r="230" spans="1:48" hidden="1" x14ac:dyDescent="0.3">
      <c r="A230" t="s">
        <v>547</v>
      </c>
      <c r="B230" t="s">
        <v>548</v>
      </c>
      <c r="C230" t="s">
        <v>3130</v>
      </c>
      <c r="D230" t="s">
        <v>549</v>
      </c>
      <c r="E230">
        <v>36305.3830198</v>
      </c>
      <c r="F230">
        <v>4021</v>
      </c>
      <c r="G230">
        <v>23.293796765</v>
      </c>
      <c r="H230">
        <f>(Table2[[#This Row],[1Y Return vs Nifty]]-AVERAGE(Table2[1Y Return vs Nifty]))/_xlfn.STDEV.P(Table2[1Y Return vs Nifty])</f>
        <v>0.20443890033819839</v>
      </c>
      <c r="I230">
        <v>-0.281239034785844</v>
      </c>
      <c r="J230">
        <f>(Table2[[#This Row],[1M Return vs Nifty]]-AVERAGE(Table2[1M Return vs Nifty]))/_xlfn.STDEV.P(Table2[1M Return vs Nifty])</f>
        <v>0.25015018954282242</v>
      </c>
      <c r="K230">
        <v>-9.1091333700075001</v>
      </c>
      <c r="L230">
        <f>(Table2[[#This Row],[6M Return vs Nifty]]-AVERAGE(Table2[6M Return vs Nifty]))/_xlfn.STDEV.P(Table2[6M Return vs Nifty])</f>
        <v>-0.40635295826249868</v>
      </c>
      <c r="M230">
        <v>1.35705723724539</v>
      </c>
      <c r="N230">
        <f>(Table2[[#This Row],[1W Return vs Nifty]]-AVERAGE(Table2[1W Return vs Nifty]))/_xlfn.STDEV.P(Table2[1W Return vs Nifty])</f>
        <v>0.94082841308677301</v>
      </c>
      <c r="O230">
        <v>3962.29</v>
      </c>
      <c r="P230">
        <v>4096.0152331154604</v>
      </c>
      <c r="Q230">
        <v>3933.6541941056598</v>
      </c>
      <c r="R230">
        <v>58.763873951209298</v>
      </c>
      <c r="S230" s="1">
        <f>(Table2[[#This Row],[Close Price]]-Table2[[#This Row],[20D EMA]])/Table2[[#This Row],[20D EMA]]</f>
        <v>1.4817189049766685E-2</v>
      </c>
      <c r="T230" s="1">
        <f>(Table2[[#This Row],[Close Price]]-Table2[[#This Row],[50D EMA]])/Table2[[#This Row],[50D EMA]]</f>
        <v>-1.8314197786418698E-2</v>
      </c>
      <c r="U230" s="1">
        <f>(Table2[[#This Row],[Close Price]]-Table2[[#This Row],[200D EMA]])/Table2[[#This Row],[200D EMA]]</f>
        <v>2.2204749473205478E-2</v>
      </c>
      <c r="V230">
        <v>0.78078818836237696</v>
      </c>
      <c r="W230">
        <v>3985.25</v>
      </c>
      <c r="X230">
        <v>4099.5</v>
      </c>
      <c r="Y230">
        <v>3985.25</v>
      </c>
      <c r="Z230">
        <v>4099.5</v>
      </c>
      <c r="AA230">
        <v>3705</v>
      </c>
      <c r="AB230">
        <v>4099.5</v>
      </c>
      <c r="AC230" s="1">
        <f>(Table2[[#This Row],[Close Price]]/Table2[[#This Row],[Day Low]])-1</f>
        <v>8.9705790100997884E-3</v>
      </c>
      <c r="AD230" s="1">
        <f>(Table2[[#This Row],[Day High]]/Table2[[#This Row],[Close Price]])-1</f>
        <v>1.9522506839094733E-2</v>
      </c>
      <c r="AE230" s="1">
        <f>(Table2[[#This Row],[Close Price]]/Table2[[#This Row],[Current Week Low]])-1</f>
        <v>8.9705790100997884E-3</v>
      </c>
      <c r="AF230" s="1">
        <f>(Table2[[#This Row],[Current Week High]]/Table2[[#This Row],[Close Price]])-1</f>
        <v>1.9522506839094733E-2</v>
      </c>
      <c r="AG230" s="1">
        <f>(Table2[[#This Row],[Close Price]]/Table2[[#This Row],[Current Month Low]])-1</f>
        <v>8.5290148448043279E-2</v>
      </c>
      <c r="AH230" s="1">
        <f>(Table2[[#This Row],[Current Month High]]/Table2[[#This Row],[Close Price]])-1</f>
        <v>1.9522506839094733E-2</v>
      </c>
      <c r="AI230">
        <v>25.3344939069883</v>
      </c>
      <c r="AJ230">
        <v>46.751824817518198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-0.05</v>
      </c>
      <c r="AM230" t="s">
        <v>3166</v>
      </c>
      <c r="AN230">
        <v>1.1499999999999999</v>
      </c>
      <c r="AO230" t="s">
        <v>3167</v>
      </c>
      <c r="AP230">
        <v>0.15733638694320501</v>
      </c>
      <c r="AQ230">
        <f>(Table2[[#This Row],[Sharpe Ratio]]-AVERAGE(Table2[Sharpe Ratio]))/_xlfn.STDEV.P(Table2[Sharpe Ratio])</f>
        <v>1.178631043158809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242</v>
      </c>
      <c r="AT230">
        <f>_xlfn.RANK.AVG(Table2[[#This Row],[6M Return vs Nifty Z-Score]],Table2[6M Return vs Nifty Z-Score])</f>
        <v>463</v>
      </c>
      <c r="AU230">
        <f>_xlfn.RANK.AVG(Table2[[#This Row],[Sharpe Ratio Z-Score]],Table2[Sharpe Ratio Z-Score])</f>
        <v>86</v>
      </c>
      <c r="AV230">
        <f>(Table2[[#This Row],[Rank 1Y]]+Table2[[#This Row],[Rank 6M]]+Table2[[#This Row],[Rank Sharpe]])/3</f>
        <v>263.66666666666669</v>
      </c>
    </row>
    <row r="231" spans="1:48" x14ac:dyDescent="0.3">
      <c r="A231" t="s">
        <v>344</v>
      </c>
      <c r="B231" t="s">
        <v>345</v>
      </c>
      <c r="C231" t="s">
        <v>3134</v>
      </c>
      <c r="D231" t="s">
        <v>131</v>
      </c>
      <c r="E231">
        <v>70787.901510344993</v>
      </c>
      <c r="F231">
        <v>1946.85</v>
      </c>
      <c r="G231">
        <v>15.669726425679</v>
      </c>
      <c r="H231">
        <f>(Table2[[#This Row],[1Y Return vs Nifty]]-AVERAGE(Table2[1Y Return vs Nifty]))/_xlfn.STDEV.P(Table2[1Y Return vs Nifty])</f>
        <v>5.3393174843658728E-2</v>
      </c>
      <c r="I231">
        <v>-2.5355988049229499</v>
      </c>
      <c r="J231">
        <f>(Table2[[#This Row],[1M Return vs Nifty]]-AVERAGE(Table2[1M Return vs Nifty]))/_xlfn.STDEV.P(Table2[1M Return vs Nifty])</f>
        <v>2.6987660043900182E-2</v>
      </c>
      <c r="K231">
        <v>2.41808175159967</v>
      </c>
      <c r="L231">
        <f>(Table2[[#This Row],[6M Return vs Nifty]]-AVERAGE(Table2[6M Return vs Nifty]))/_xlfn.STDEV.P(Table2[6M Return vs Nifty])</f>
        <v>-2.6222893838142622E-2</v>
      </c>
      <c r="M231">
        <v>-4.8712193505393202</v>
      </c>
      <c r="N231">
        <f>(Table2[[#This Row],[1W Return vs Nifty]]-AVERAGE(Table2[1W Return vs Nifty]))/_xlfn.STDEV.P(Table2[1W Return vs Nifty])</f>
        <v>-0.35241197898774751</v>
      </c>
      <c r="O231">
        <v>1953.81</v>
      </c>
      <c r="P231">
        <v>1916.7404902503799</v>
      </c>
      <c r="Q231">
        <v>1713.1464737209501</v>
      </c>
      <c r="R231">
        <v>47.9746825239095</v>
      </c>
      <c r="S231" s="1">
        <f>(Table2[[#This Row],[Close Price]]-Table2[[#This Row],[20D EMA]])/Table2[[#This Row],[20D EMA]]</f>
        <v>-3.5622706404410034E-3</v>
      </c>
      <c r="T231" s="1">
        <f>(Table2[[#This Row],[Close Price]]-Table2[[#This Row],[50D EMA]])/Table2[[#This Row],[50D EMA]]</f>
        <v>1.5708704387878209E-2</v>
      </c>
      <c r="U231" s="1">
        <f>(Table2[[#This Row],[Close Price]]-Table2[[#This Row],[200D EMA]])/Table2[[#This Row],[200D EMA]]</f>
        <v>0.13641771434257241</v>
      </c>
      <c r="V231">
        <v>2.4781947700500702</v>
      </c>
      <c r="W231">
        <v>1918.2</v>
      </c>
      <c r="X231">
        <v>2046.75</v>
      </c>
      <c r="Y231">
        <v>1918.2</v>
      </c>
      <c r="Z231">
        <v>2046.75</v>
      </c>
      <c r="AA231">
        <v>1891.15</v>
      </c>
      <c r="AB231">
        <v>2089.9</v>
      </c>
      <c r="AC231" s="1">
        <f>(Table2[[#This Row],[Close Price]]/Table2[[#This Row],[Day Low]])-1</f>
        <v>1.4935877385048313E-2</v>
      </c>
      <c r="AD231" s="1">
        <f>(Table2[[#This Row],[Day High]]/Table2[[#This Row],[Close Price]])-1</f>
        <v>5.1313660528546245E-2</v>
      </c>
      <c r="AE231" s="1">
        <f>(Table2[[#This Row],[Close Price]]/Table2[[#This Row],[Current Week Low]])-1</f>
        <v>1.4935877385048313E-2</v>
      </c>
      <c r="AF231" s="1">
        <f>(Table2[[#This Row],[Current Week High]]/Table2[[#This Row],[Close Price]])-1</f>
        <v>5.1313660528546245E-2</v>
      </c>
      <c r="AG231" s="1">
        <f>(Table2[[#This Row],[Close Price]]/Table2[[#This Row],[Current Month Low]])-1</f>
        <v>2.9452978346508729E-2</v>
      </c>
      <c r="AH231" s="1">
        <f>(Table2[[#This Row],[Current Month High]]/Table2[[#This Row],[Close Price]])-1</f>
        <v>7.3477669055140415E-2</v>
      </c>
      <c r="AI231">
        <v>7.3477669055140398</v>
      </c>
      <c r="AJ231">
        <v>53.518905492252401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0.12</v>
      </c>
      <c r="AM231" t="s">
        <v>3167</v>
      </c>
      <c r="AN231">
        <v>-2.59</v>
      </c>
      <c r="AO231" t="s">
        <v>3166</v>
      </c>
      <c r="AP231">
        <v>0.104934190633603</v>
      </c>
      <c r="AQ231">
        <f>(Table2[[#This Row],[Sharpe Ratio]]-AVERAGE(Table2[Sharpe Ratio]))/_xlfn.STDEV.P(Table2[Sharpe Ratio])</f>
        <v>0.57366766098155531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0.27541362304322409</v>
      </c>
      <c r="AS231">
        <f>_xlfn.RANK.AVG(Table2[[#This Row],[1Y Return vs Nifty Z-Score]],Table2[1Y Return vs Nifty Z-Score])</f>
        <v>286</v>
      </c>
      <c r="AT231">
        <f>_xlfn.RANK.AVG(Table2[[#This Row],[6M Return vs Nifty Z-Score]],Table2[6M Return vs Nifty Z-Score])</f>
        <v>311</v>
      </c>
      <c r="AU231">
        <f>_xlfn.RANK.AVG(Table2[[#This Row],[Sharpe Ratio Z-Score]],Table2[Sharpe Ratio Z-Score])</f>
        <v>203</v>
      </c>
      <c r="AV231">
        <f>(Table2[[#This Row],[Rank 1Y]]+Table2[[#This Row],[Rank 6M]]+Table2[[#This Row],[Rank Sharpe]])/3</f>
        <v>266.66666666666669</v>
      </c>
    </row>
    <row r="232" spans="1:48" hidden="1" x14ac:dyDescent="0.3">
      <c r="A232" t="s">
        <v>969</v>
      </c>
      <c r="B232" t="s">
        <v>970</v>
      </c>
      <c r="C232" t="s">
        <v>3130</v>
      </c>
      <c r="D232" t="s">
        <v>971</v>
      </c>
      <c r="E232">
        <v>14940.4325436</v>
      </c>
      <c r="F232">
        <v>1255.4000000000001</v>
      </c>
      <c r="G232">
        <v>31.576783939747202</v>
      </c>
      <c r="H232">
        <f>(Table2[[#This Row],[1Y Return vs Nifty]]-AVERAGE(Table2[1Y Return vs Nifty]))/_xlfn.STDEV.P(Table2[1Y Return vs Nifty])</f>
        <v>0.36853888255099138</v>
      </c>
      <c r="I232">
        <v>-3.47304769996048</v>
      </c>
      <c r="J232">
        <f>(Table2[[#This Row],[1M Return vs Nifty]]-AVERAGE(Table2[1M Return vs Nifty]))/_xlfn.STDEV.P(Table2[1M Return vs Nifty])</f>
        <v>-6.5811843151555416E-2</v>
      </c>
      <c r="K232">
        <v>-17.6208600503352</v>
      </c>
      <c r="L232">
        <f>(Table2[[#This Row],[6M Return vs Nifty]]-AVERAGE(Table2[6M Return vs Nifty]))/_xlfn.STDEV.P(Table2[6M Return vs Nifty])</f>
        <v>-0.6870420212514059</v>
      </c>
      <c r="M232">
        <v>-4.2168960086647198</v>
      </c>
      <c r="N232">
        <f>(Table2[[#This Row],[1W Return vs Nifty]]-AVERAGE(Table2[1W Return vs Nifty]))/_xlfn.STDEV.P(Table2[1W Return vs Nifty])</f>
        <v>-0.21654817087604059</v>
      </c>
      <c r="O232">
        <v>1273.51</v>
      </c>
      <c r="P232">
        <v>1303.0628392362901</v>
      </c>
      <c r="Q232">
        <v>1260.54776401561</v>
      </c>
      <c r="R232">
        <v>48.326306918464503</v>
      </c>
      <c r="S232" s="1">
        <f>(Table2[[#This Row],[Close Price]]-Table2[[#This Row],[20D EMA]])/Table2[[#This Row],[20D EMA]]</f>
        <v>-1.4220540082135122E-2</v>
      </c>
      <c r="T232" s="1">
        <f>(Table2[[#This Row],[Close Price]]-Table2[[#This Row],[50D EMA]])/Table2[[#This Row],[50D EMA]]</f>
        <v>-3.6577544690189014E-2</v>
      </c>
      <c r="U232" s="1">
        <f>(Table2[[#This Row],[Close Price]]-Table2[[#This Row],[200D EMA]])/Table2[[#This Row],[200D EMA]]</f>
        <v>-4.0837516534963994E-3</v>
      </c>
      <c r="V232">
        <v>0.653752273785972</v>
      </c>
      <c r="W232">
        <v>1246.25</v>
      </c>
      <c r="X232">
        <v>1274.6500000000001</v>
      </c>
      <c r="Y232">
        <v>1246.25</v>
      </c>
      <c r="Z232">
        <v>1274.6500000000001</v>
      </c>
      <c r="AA232">
        <v>1186.3</v>
      </c>
      <c r="AB232">
        <v>1406</v>
      </c>
      <c r="AC232" s="1">
        <f>(Table2[[#This Row],[Close Price]]/Table2[[#This Row],[Day Low]])-1</f>
        <v>7.3420260782348645E-3</v>
      </c>
      <c r="AD232" s="1">
        <f>(Table2[[#This Row],[Day High]]/Table2[[#This Row],[Close Price]])-1</f>
        <v>1.5333758164728373E-2</v>
      </c>
      <c r="AE232" s="1">
        <f>(Table2[[#This Row],[Close Price]]/Table2[[#This Row],[Current Week Low]])-1</f>
        <v>7.3420260782348645E-3</v>
      </c>
      <c r="AF232" s="1">
        <f>(Table2[[#This Row],[Current Week High]]/Table2[[#This Row],[Close Price]])-1</f>
        <v>1.5333758164728373E-2</v>
      </c>
      <c r="AG232" s="1">
        <f>(Table2[[#This Row],[Close Price]]/Table2[[#This Row],[Current Month Low]])-1</f>
        <v>5.8248335159740483E-2</v>
      </c>
      <c r="AH232" s="1">
        <f>(Table2[[#This Row],[Current Month High]]/Table2[[#This Row],[Close Price]])-1</f>
        <v>0.11996176517444623</v>
      </c>
      <c r="AI232">
        <v>35.016727736179597</v>
      </c>
      <c r="AJ232">
        <v>60.948717948717899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0.05</v>
      </c>
      <c r="AM232" t="s">
        <v>3167</v>
      </c>
      <c r="AN232">
        <v>-3.68</v>
      </c>
      <c r="AO232" t="s">
        <v>3166</v>
      </c>
      <c r="AP232">
        <v>0.18966535273569199</v>
      </c>
      <c r="AQ232">
        <f>(Table2[[#This Row],[Sharpe Ratio]]-AVERAGE(Table2[Sharpe Ratio]))/_xlfn.STDEV.P(Table2[Sharpe Ratio])</f>
        <v>1.5518566303568011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203</v>
      </c>
      <c r="AT232">
        <f>_xlfn.RANK.AVG(Table2[[#This Row],[6M Return vs Nifty Z-Score]],Table2[6M Return vs Nifty Z-Score])</f>
        <v>562</v>
      </c>
      <c r="AU232">
        <f>_xlfn.RANK.AVG(Table2[[#This Row],[Sharpe Ratio Z-Score]],Table2[Sharpe Ratio Z-Score])</f>
        <v>39</v>
      </c>
      <c r="AV232">
        <f>(Table2[[#This Row],[Rank 1Y]]+Table2[[#This Row],[Rank 6M]]+Table2[[#This Row],[Rank Sharpe]])/3</f>
        <v>268</v>
      </c>
    </row>
    <row r="233" spans="1:48" hidden="1" x14ac:dyDescent="0.3">
      <c r="A233" t="s">
        <v>1002</v>
      </c>
      <c r="B233" t="s">
        <v>1003</v>
      </c>
      <c r="C233" t="s">
        <v>3123</v>
      </c>
      <c r="D233" t="s">
        <v>1004</v>
      </c>
      <c r="E233">
        <v>14254.260566700001</v>
      </c>
      <c r="F233">
        <v>741.4</v>
      </c>
      <c r="G233">
        <v>23.017187631315199</v>
      </c>
      <c r="H233">
        <f>(Table2[[#This Row],[1Y Return vs Nifty]]-AVERAGE(Table2[1Y Return vs Nifty]))/_xlfn.STDEV.P(Table2[1Y Return vs Nifty])</f>
        <v>0.19895880566221488</v>
      </c>
      <c r="I233">
        <v>-2.1377571493928098</v>
      </c>
      <c r="J233">
        <f>(Table2[[#This Row],[1M Return vs Nifty]]-AVERAGE(Table2[1M Return vs Nifty]))/_xlfn.STDEV.P(Table2[1M Return vs Nifty])</f>
        <v>6.6370615401884284E-2</v>
      </c>
      <c r="K233">
        <v>30.802415350177402</v>
      </c>
      <c r="L233">
        <f>(Table2[[#This Row],[6M Return vs Nifty]]-AVERAGE(Table2[6M Return vs Nifty]))/_xlfn.STDEV.P(Table2[6M Return vs Nifty])</f>
        <v>0.90980011307572672</v>
      </c>
      <c r="M233">
        <v>-2.9300501041589899</v>
      </c>
      <c r="N233">
        <f>(Table2[[#This Row],[1W Return vs Nifty]]-AVERAGE(Table2[1W Return vs Nifty]))/_xlfn.STDEV.P(Table2[1W Return vs Nifty])</f>
        <v>5.0652727900102001E-2</v>
      </c>
      <c r="O233">
        <v>730.7</v>
      </c>
      <c r="P233">
        <v>744.66492736433395</v>
      </c>
      <c r="Q233">
        <v>684.72138666889703</v>
      </c>
      <c r="R233">
        <v>59.600668815032599</v>
      </c>
      <c r="S233" s="1">
        <f>(Table2[[#This Row],[Close Price]]-Table2[[#This Row],[20D EMA]])/Table2[[#This Row],[20D EMA]]</f>
        <v>1.4643492541398564E-2</v>
      </c>
      <c r="T233" s="1">
        <f>(Table2[[#This Row],[Close Price]]-Table2[[#This Row],[50D EMA]])/Table2[[#This Row],[50D EMA]]</f>
        <v>-4.3844247853727326E-3</v>
      </c>
      <c r="U233" s="1">
        <f>(Table2[[#This Row],[Close Price]]-Table2[[#This Row],[200D EMA]])/Table2[[#This Row],[200D EMA]]</f>
        <v>8.2776169161064034E-2</v>
      </c>
      <c r="V233">
        <v>0.31853120997156198</v>
      </c>
      <c r="W233">
        <v>730.35</v>
      </c>
      <c r="X233">
        <v>745.15</v>
      </c>
      <c r="Y233">
        <v>730.35</v>
      </c>
      <c r="Z233">
        <v>745.15</v>
      </c>
      <c r="AA233">
        <v>689</v>
      </c>
      <c r="AB233">
        <v>748.3</v>
      </c>
      <c r="AC233" s="1">
        <f>(Table2[[#This Row],[Close Price]]/Table2[[#This Row],[Day Low]])-1</f>
        <v>1.5129732320120493E-2</v>
      </c>
      <c r="AD233" s="1">
        <f>(Table2[[#This Row],[Day High]]/Table2[[#This Row],[Close Price]])-1</f>
        <v>5.0579983814404983E-3</v>
      </c>
      <c r="AE233" s="1">
        <f>(Table2[[#This Row],[Close Price]]/Table2[[#This Row],[Current Week Low]])-1</f>
        <v>1.5129732320120493E-2</v>
      </c>
      <c r="AF233" s="1">
        <f>(Table2[[#This Row],[Current Week High]]/Table2[[#This Row],[Close Price]])-1</f>
        <v>5.0579983814404983E-3</v>
      </c>
      <c r="AG233" s="1">
        <f>(Table2[[#This Row],[Close Price]]/Table2[[#This Row],[Current Month Low]])-1</f>
        <v>7.6052249637155178E-2</v>
      </c>
      <c r="AH233" s="1">
        <f>(Table2[[#This Row],[Current Month High]]/Table2[[#This Row],[Close Price]])-1</f>
        <v>9.3067170218505968E-3</v>
      </c>
      <c r="AI233">
        <v>18.2492581602373</v>
      </c>
      <c r="AJ233">
        <v>55.739943283268502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0.02</v>
      </c>
      <c r="AM233" t="s">
        <v>3167</v>
      </c>
      <c r="AN233">
        <v>2.2000000000000002</v>
      </c>
      <c r="AO233" t="s">
        <v>3167</v>
      </c>
      <c r="AP233">
        <v>1.5856997404762999E-2</v>
      </c>
      <c r="AQ233">
        <f>(Table2[[#This Row],[Sharpe Ratio]]-AVERAGE(Table2[Sharpe Ratio]))/_xlfn.STDEV.P(Table2[Sharpe Ratio])</f>
        <v>-0.45469458116938033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245</v>
      </c>
      <c r="AT233">
        <f>_xlfn.RANK.AVG(Table2[[#This Row],[6M Return vs Nifty Z-Score]],Table2[6M Return vs Nifty Z-Score])</f>
        <v>106</v>
      </c>
      <c r="AU233">
        <f>_xlfn.RANK.AVG(Table2[[#This Row],[Sharpe Ratio Z-Score]],Table2[Sharpe Ratio Z-Score])</f>
        <v>461</v>
      </c>
      <c r="AV233">
        <f>(Table2[[#This Row],[Rank 1Y]]+Table2[[#This Row],[Rank 6M]]+Table2[[#This Row],[Rank Sharpe]])/3</f>
        <v>270.66666666666669</v>
      </c>
    </row>
    <row r="234" spans="1:48" hidden="1" x14ac:dyDescent="0.3">
      <c r="A234" t="s">
        <v>1228</v>
      </c>
      <c r="B234" t="s">
        <v>1229</v>
      </c>
      <c r="C234" t="s">
        <v>3133</v>
      </c>
      <c r="D234" t="s">
        <v>108</v>
      </c>
      <c r="E234">
        <v>9491.7710754300006</v>
      </c>
      <c r="F234">
        <v>1116.1500000000001</v>
      </c>
      <c r="G234">
        <v>30.741413178291602</v>
      </c>
      <c r="H234">
        <f>(Table2[[#This Row],[1Y Return vs Nifty]]-AVERAGE(Table2[1Y Return vs Nifty]))/_xlfn.STDEV.P(Table2[1Y Return vs Nifty])</f>
        <v>0.35198877517983812</v>
      </c>
      <c r="I234">
        <v>-6.0076888608738201</v>
      </c>
      <c r="J234">
        <f>(Table2[[#This Row],[1M Return vs Nifty]]-AVERAGE(Table2[1M Return vs Nifty]))/_xlfn.STDEV.P(Table2[1M Return vs Nifty])</f>
        <v>-0.31671985718478352</v>
      </c>
      <c r="K234">
        <v>11.7147701869589</v>
      </c>
      <c r="L234">
        <f>(Table2[[#This Row],[6M Return vs Nifty]]-AVERAGE(Table2[6M Return vs Nifty]))/_xlfn.STDEV.P(Table2[6M Return vs Nifty])</f>
        <v>0.28035165487849067</v>
      </c>
      <c r="M234">
        <v>-4.7932976726214296</v>
      </c>
      <c r="N234">
        <f>(Table2[[#This Row],[1W Return vs Nifty]]-AVERAGE(Table2[1W Return vs Nifty]))/_xlfn.STDEV.P(Table2[1W Return vs Nifty])</f>
        <v>-0.33623230875613375</v>
      </c>
      <c r="O234">
        <v>1107</v>
      </c>
      <c r="P234">
        <v>1143.8146205138401</v>
      </c>
      <c r="Q234">
        <v>1064.96220140985</v>
      </c>
      <c r="R234">
        <v>55.895492519256003</v>
      </c>
      <c r="S234" s="1">
        <f>(Table2[[#This Row],[Close Price]]-Table2[[#This Row],[20D EMA]])/Table2[[#This Row],[20D EMA]]</f>
        <v>8.26558265582664E-3</v>
      </c>
      <c r="T234" s="1">
        <f>(Table2[[#This Row],[Close Price]]-Table2[[#This Row],[50D EMA]])/Table2[[#This Row],[50D EMA]]</f>
        <v>-2.4186279854870263E-2</v>
      </c>
      <c r="U234" s="1">
        <f>(Table2[[#This Row],[Close Price]]-Table2[[#This Row],[200D EMA]])/Table2[[#This Row],[200D EMA]]</f>
        <v>4.806536656642383E-2</v>
      </c>
      <c r="V234">
        <v>0.59815171815726598</v>
      </c>
      <c r="W234">
        <v>1086.55</v>
      </c>
      <c r="X234">
        <v>1149.95</v>
      </c>
      <c r="Y234">
        <v>1086.55</v>
      </c>
      <c r="Z234">
        <v>1149.95</v>
      </c>
      <c r="AA234">
        <v>1035.5</v>
      </c>
      <c r="AB234">
        <v>1182.8</v>
      </c>
      <c r="AC234" s="1">
        <f>(Table2[[#This Row],[Close Price]]/Table2[[#This Row],[Day Low]])-1</f>
        <v>2.7242188578528559E-2</v>
      </c>
      <c r="AD234" s="1">
        <f>(Table2[[#This Row],[Day High]]/Table2[[#This Row],[Close Price]])-1</f>
        <v>3.0282668100165777E-2</v>
      </c>
      <c r="AE234" s="1">
        <f>(Table2[[#This Row],[Close Price]]/Table2[[#This Row],[Current Week Low]])-1</f>
        <v>2.7242188578528559E-2</v>
      </c>
      <c r="AF234" s="1">
        <f>(Table2[[#This Row],[Current Week High]]/Table2[[#This Row],[Close Price]])-1</f>
        <v>3.0282668100165777E-2</v>
      </c>
      <c r="AG234" s="1">
        <f>(Table2[[#This Row],[Close Price]]/Table2[[#This Row],[Current Month Low]])-1</f>
        <v>7.7885079671656365E-2</v>
      </c>
      <c r="AH234" s="1">
        <f>(Table2[[#This Row],[Current Month High]]/Table2[[#This Row],[Close Price]])-1</f>
        <v>5.9714196120592922E-2</v>
      </c>
      <c r="AI234">
        <v>24.983201182636702</v>
      </c>
      <c r="AJ234">
        <v>57.148891235480399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-0.15</v>
      </c>
      <c r="AM234" t="s">
        <v>3166</v>
      </c>
      <c r="AN234">
        <v>-1.01</v>
      </c>
      <c r="AO234" t="s">
        <v>3166</v>
      </c>
      <c r="AP234">
        <v>3.9051058232828999E-2</v>
      </c>
      <c r="AQ234">
        <f>(Table2[[#This Row],[Sharpe Ratio]]-AVERAGE(Table2[Sharpe Ratio]))/_xlfn.STDEV.P(Table2[Sharpe Ratio])</f>
        <v>-0.18692798982136344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206</v>
      </c>
      <c r="AT234">
        <f>_xlfn.RANK.AVG(Table2[[#This Row],[6M Return vs Nifty Z-Score]],Table2[6M Return vs Nifty Z-Score])</f>
        <v>210</v>
      </c>
      <c r="AU234">
        <f>_xlfn.RANK.AVG(Table2[[#This Row],[Sharpe Ratio Z-Score]],Table2[Sharpe Ratio Z-Score])</f>
        <v>401</v>
      </c>
      <c r="AV234">
        <f>(Table2[[#This Row],[Rank 1Y]]+Table2[[#This Row],[Rank 6M]]+Table2[[#This Row],[Rank Sharpe]])/3</f>
        <v>272.33333333333331</v>
      </c>
    </row>
    <row r="235" spans="1:48" hidden="1" x14ac:dyDescent="0.3">
      <c r="A235" t="s">
        <v>1260</v>
      </c>
      <c r="B235" t="s">
        <v>1261</v>
      </c>
      <c r="C235" t="s">
        <v>3129</v>
      </c>
      <c r="D235" t="s">
        <v>80</v>
      </c>
      <c r="E235">
        <v>9030.5712331199993</v>
      </c>
      <c r="F235">
        <v>1161.9000000000001</v>
      </c>
      <c r="G235">
        <v>37.323807068119301</v>
      </c>
      <c r="H235">
        <f>(Table2[[#This Row],[1Y Return vs Nifty]]-AVERAGE(Table2[1Y Return vs Nifty]))/_xlfn.STDEV.P(Table2[1Y Return vs Nifty])</f>
        <v>0.48239712876651253</v>
      </c>
      <c r="I235">
        <v>-11.1242867116356</v>
      </c>
      <c r="J235">
        <f>(Table2[[#This Row],[1M Return vs Nifty]]-AVERAGE(Table2[1M Return vs Nifty]))/_xlfn.STDEV.P(Table2[1M Return vs Nifty])</f>
        <v>-0.82321972199354199</v>
      </c>
      <c r="K235">
        <v>28.620463453939799</v>
      </c>
      <c r="L235">
        <f>(Table2[[#This Row],[6M Return vs Nifty]]-AVERAGE(Table2[6M Return vs Nifty]))/_xlfn.STDEV.P(Table2[6M Return vs Nifty])</f>
        <v>0.83784643596138797</v>
      </c>
      <c r="M235">
        <v>3.0573315544928301E-3</v>
      </c>
      <c r="N235">
        <f>(Table2[[#This Row],[1W Return vs Nifty]]-AVERAGE(Table2[1W Return vs Nifty]))/_xlfn.STDEV.P(Table2[1W Return vs Nifty])</f>
        <v>0.65968364627618781</v>
      </c>
      <c r="O235">
        <v>1161.6099999999999</v>
      </c>
      <c r="P235">
        <v>1201.5674031420001</v>
      </c>
      <c r="Q235">
        <v>1030.57418106151</v>
      </c>
      <c r="R235">
        <v>56.375618738306997</v>
      </c>
      <c r="S235" s="1">
        <f>(Table2[[#This Row],[Close Price]]-Table2[[#This Row],[20D EMA]])/Table2[[#This Row],[20D EMA]]</f>
        <v>2.496534981621982E-4</v>
      </c>
      <c r="T235" s="1">
        <f>(Table2[[#This Row],[Close Price]]-Table2[[#This Row],[50D EMA]])/Table2[[#This Row],[50D EMA]]</f>
        <v>-3.3013048654842843E-2</v>
      </c>
      <c r="U235" s="1">
        <f>(Table2[[#This Row],[Close Price]]-Table2[[#This Row],[200D EMA]])/Table2[[#This Row],[200D EMA]]</f>
        <v>0.12742975843157853</v>
      </c>
      <c r="V235">
        <v>0.61896851173913603</v>
      </c>
      <c r="W235">
        <v>1122.5999999999999</v>
      </c>
      <c r="X235">
        <v>1175</v>
      </c>
      <c r="Y235">
        <v>1122.5999999999999</v>
      </c>
      <c r="Z235">
        <v>1175</v>
      </c>
      <c r="AA235">
        <v>1016.05</v>
      </c>
      <c r="AB235">
        <v>1247.7</v>
      </c>
      <c r="AC235" s="1">
        <f>(Table2[[#This Row],[Close Price]]/Table2[[#This Row],[Day Low]])-1</f>
        <v>3.5008017103153488E-2</v>
      </c>
      <c r="AD235" s="1">
        <f>(Table2[[#This Row],[Day High]]/Table2[[#This Row],[Close Price]])-1</f>
        <v>1.1274636371460423E-2</v>
      </c>
      <c r="AE235" s="1">
        <f>(Table2[[#This Row],[Close Price]]/Table2[[#This Row],[Current Week Low]])-1</f>
        <v>3.5008017103153488E-2</v>
      </c>
      <c r="AF235" s="1">
        <f>(Table2[[#This Row],[Current Week High]]/Table2[[#This Row],[Close Price]])-1</f>
        <v>1.1274636371460423E-2</v>
      </c>
      <c r="AG235" s="1">
        <f>(Table2[[#This Row],[Close Price]]/Table2[[#This Row],[Current Month Low]])-1</f>
        <v>0.14354608533044644</v>
      </c>
      <c r="AH235" s="1">
        <f>(Table2[[#This Row],[Current Month High]]/Table2[[#This Row],[Close Price]])-1</f>
        <v>7.3844564936741408E-2</v>
      </c>
      <c r="AI235">
        <v>32.885790515534801</v>
      </c>
      <c r="AJ235">
        <v>70.516583504549402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0.04</v>
      </c>
      <c r="AM235" t="s">
        <v>3167</v>
      </c>
      <c r="AN235">
        <v>0.55000000000000004</v>
      </c>
      <c r="AO235" t="s">
        <v>3167</v>
      </c>
      <c r="AQ235">
        <f>(Table2[[#This Row],[Sharpe Ratio]]-AVERAGE(Table2[Sharpe Ratio]))/_xlfn.STDEV.P(Table2[Sharpe Ratio])</f>
        <v>-0.63775757197390104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176</v>
      </c>
      <c r="AT235">
        <f>_xlfn.RANK.AVG(Table2[[#This Row],[6M Return vs Nifty Z-Score]],Table2[6M Return vs Nifty Z-Score])</f>
        <v>114</v>
      </c>
      <c r="AU235">
        <f>_xlfn.RANK.AVG(Table2[[#This Row],[Sharpe Ratio Z-Score]],Table2[Sharpe Ratio Z-Score])</f>
        <v>529</v>
      </c>
      <c r="AV235">
        <f>(Table2[[#This Row],[Rank 1Y]]+Table2[[#This Row],[Rank 6M]]+Table2[[#This Row],[Rank Sharpe]])/3</f>
        <v>273</v>
      </c>
    </row>
    <row r="236" spans="1:48" hidden="1" x14ac:dyDescent="0.3">
      <c r="A236" t="s">
        <v>1807</v>
      </c>
      <c r="B236" t="s">
        <v>1808</v>
      </c>
      <c r="C236" t="s">
        <v>565</v>
      </c>
      <c r="D236" t="s">
        <v>565</v>
      </c>
      <c r="E236">
        <v>4325.8734805000004</v>
      </c>
      <c r="F236">
        <v>209.45</v>
      </c>
      <c r="G236">
        <v>3.54364482582934</v>
      </c>
      <c r="H236">
        <f>(Table2[[#This Row],[1Y Return vs Nifty]]-AVERAGE(Table2[1Y Return vs Nifty]))/_xlfn.STDEV.P(Table2[1Y Return vs Nifty])</f>
        <v>-0.1868450064869718</v>
      </c>
      <c r="I236">
        <v>-10.2050418993226</v>
      </c>
      <c r="J236">
        <f>(Table2[[#This Row],[1M Return vs Nifty]]-AVERAGE(Table2[1M Return vs Nifty]))/_xlfn.STDEV.P(Table2[1M Return vs Nifty])</f>
        <v>-0.73222226885319652</v>
      </c>
      <c r="K236">
        <v>12.7905086022396</v>
      </c>
      <c r="L236">
        <f>(Table2[[#This Row],[6M Return vs Nifty]]-AVERAGE(Table2[6M Return vs Nifty]))/_xlfn.STDEV.P(Table2[6M Return vs Nifty])</f>
        <v>0.31582600916011649</v>
      </c>
      <c r="M236">
        <v>-4.1348939736438197</v>
      </c>
      <c r="N236">
        <f>(Table2[[#This Row],[1W Return vs Nifty]]-AVERAGE(Table2[1W Return vs Nifty]))/_xlfn.STDEV.P(Table2[1W Return vs Nifty])</f>
        <v>-0.19952125461330972</v>
      </c>
      <c r="O236">
        <v>216.35</v>
      </c>
      <c r="P236">
        <v>219.03086528226899</v>
      </c>
      <c r="Q236">
        <v>197.71544637118501</v>
      </c>
      <c r="R236">
        <v>41.912260782097498</v>
      </c>
      <c r="S236" s="1">
        <f>(Table2[[#This Row],[Close Price]]-Table2[[#This Row],[20D EMA]])/Table2[[#This Row],[20D EMA]]</f>
        <v>-3.1892766350820459E-2</v>
      </c>
      <c r="T236" s="1">
        <f>(Table2[[#This Row],[Close Price]]-Table2[[#This Row],[50D EMA]])/Table2[[#This Row],[50D EMA]]</f>
        <v>-4.3742078404894989E-2</v>
      </c>
      <c r="U236" s="1">
        <f>(Table2[[#This Row],[Close Price]]-Table2[[#This Row],[200D EMA]])/Table2[[#This Row],[200D EMA]]</f>
        <v>5.9350717630755473E-2</v>
      </c>
      <c r="V236">
        <v>0.50615926587965099</v>
      </c>
      <c r="W236">
        <v>208.08</v>
      </c>
      <c r="X236">
        <v>213.3</v>
      </c>
      <c r="Y236">
        <v>208.08</v>
      </c>
      <c r="Z236">
        <v>213.3</v>
      </c>
      <c r="AA236">
        <v>200.89</v>
      </c>
      <c r="AB236">
        <v>241.45</v>
      </c>
      <c r="AC236" s="1">
        <f>(Table2[[#This Row],[Close Price]]/Table2[[#This Row],[Day Low]])-1</f>
        <v>6.5840061514801373E-3</v>
      </c>
      <c r="AD236" s="1">
        <f>(Table2[[#This Row],[Day High]]/Table2[[#This Row],[Close Price]])-1</f>
        <v>1.8381475292432725E-2</v>
      </c>
      <c r="AE236" s="1">
        <f>(Table2[[#This Row],[Close Price]]/Table2[[#This Row],[Current Week Low]])-1</f>
        <v>6.5840061514801373E-3</v>
      </c>
      <c r="AF236" s="1">
        <f>(Table2[[#This Row],[Current Week High]]/Table2[[#This Row],[Close Price]])-1</f>
        <v>1.8381475292432725E-2</v>
      </c>
      <c r="AG236" s="1">
        <f>(Table2[[#This Row],[Close Price]]/Table2[[#This Row],[Current Month Low]])-1</f>
        <v>4.2610383792125006E-2</v>
      </c>
      <c r="AH236" s="1">
        <f>(Table2[[#This Row],[Current Month High]]/Table2[[#This Row],[Close Price]])-1</f>
        <v>0.15278109333969914</v>
      </c>
      <c r="AI236">
        <v>22.415851038433999</v>
      </c>
      <c r="AJ236">
        <v>56.189410887397401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0.05</v>
      </c>
      <c r="AM236" t="s">
        <v>3167</v>
      </c>
      <c r="AN236">
        <v>-9.4700000000000006</v>
      </c>
      <c r="AO236" t="s">
        <v>3166</v>
      </c>
      <c r="AP236">
        <v>9.1493711755244997E-2</v>
      </c>
      <c r="AQ236">
        <f>(Table2[[#This Row],[Sharpe Ratio]]-AVERAGE(Table2[Sharpe Ratio]))/_xlfn.STDEV.P(Table2[Sharpe Ratio])</f>
        <v>0.4185024554566964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374</v>
      </c>
      <c r="AT236">
        <f>_xlfn.RANK.AVG(Table2[[#This Row],[6M Return vs Nifty Z-Score]],Table2[6M Return vs Nifty Z-Score])</f>
        <v>206</v>
      </c>
      <c r="AU236">
        <f>_xlfn.RANK.AVG(Table2[[#This Row],[Sharpe Ratio Z-Score]],Table2[Sharpe Ratio Z-Score])</f>
        <v>240</v>
      </c>
      <c r="AV236">
        <f>(Table2[[#This Row],[Rank 1Y]]+Table2[[#This Row],[Rank 6M]]+Table2[[#This Row],[Rank Sharpe]])/3</f>
        <v>273.33333333333331</v>
      </c>
    </row>
    <row r="237" spans="1:48" x14ac:dyDescent="0.3">
      <c r="A237" t="s">
        <v>369</v>
      </c>
      <c r="B237" t="s">
        <v>370</v>
      </c>
      <c r="C237" t="s">
        <v>3123</v>
      </c>
      <c r="D237" t="s">
        <v>371</v>
      </c>
      <c r="E237">
        <v>63778.063175805</v>
      </c>
      <c r="F237">
        <v>1761.85</v>
      </c>
      <c r="G237">
        <v>9.3369028102437994</v>
      </c>
      <c r="H237">
        <f>(Table2[[#This Row],[1Y Return vs Nifty]]-AVERAGE(Table2[1Y Return vs Nifty]))/_xlfn.STDEV.P(Table2[1Y Return vs Nifty])</f>
        <v>-7.2070769591506809E-2</v>
      </c>
      <c r="I237">
        <v>0.60589977647728799</v>
      </c>
      <c r="J237">
        <f>(Table2[[#This Row],[1M Return vs Nifty]]-AVERAGE(Table2[1M Return vs Nifty]))/_xlfn.STDEV.P(Table2[1M Return vs Nifty])</f>
        <v>0.33796942042188799</v>
      </c>
      <c r="K237">
        <v>16.9305669159248</v>
      </c>
      <c r="L237">
        <f>(Table2[[#This Row],[6M Return vs Nifty]]-AVERAGE(Table2[6M Return vs Nifty]))/_xlfn.STDEV.P(Table2[6M Return vs Nifty])</f>
        <v>0.45235166751725198</v>
      </c>
      <c r="M237">
        <v>-5.8591881792029996</v>
      </c>
      <c r="N237">
        <f>(Table2[[#This Row],[1W Return vs Nifty]]-AVERAGE(Table2[1W Return vs Nifty]))/_xlfn.STDEV.P(Table2[1W Return vs Nifty])</f>
        <v>-0.55755399176288511</v>
      </c>
      <c r="O237">
        <v>1810.01</v>
      </c>
      <c r="P237">
        <v>1789.42336963143</v>
      </c>
      <c r="Q237">
        <v>1647.5585891907999</v>
      </c>
      <c r="R237">
        <v>36.469917445321201</v>
      </c>
      <c r="S237" s="1">
        <f>(Table2[[#This Row],[Close Price]]-Table2[[#This Row],[20D EMA]])/Table2[[#This Row],[20D EMA]]</f>
        <v>-2.6607587803382349E-2</v>
      </c>
      <c r="T237" s="1">
        <f>(Table2[[#This Row],[Close Price]]-Table2[[#This Row],[50D EMA]])/Table2[[#This Row],[50D EMA]]</f>
        <v>-1.5409080991889245E-2</v>
      </c>
      <c r="U237" s="1">
        <f>(Table2[[#This Row],[Close Price]]-Table2[[#This Row],[200D EMA]])/Table2[[#This Row],[200D EMA]]</f>
        <v>6.9370164775344551E-2</v>
      </c>
      <c r="V237">
        <v>0.65729571603207904</v>
      </c>
      <c r="W237">
        <v>1751.95</v>
      </c>
      <c r="X237">
        <v>1819.75</v>
      </c>
      <c r="Y237">
        <v>1751.95</v>
      </c>
      <c r="Z237">
        <v>1819.75</v>
      </c>
      <c r="AA237">
        <v>1733</v>
      </c>
      <c r="AB237">
        <v>1912</v>
      </c>
      <c r="AC237" s="1">
        <f>(Table2[[#This Row],[Close Price]]/Table2[[#This Row],[Day Low]])-1</f>
        <v>5.6508461999484894E-3</v>
      </c>
      <c r="AD237" s="1">
        <f>(Table2[[#This Row],[Day High]]/Table2[[#This Row],[Close Price]])-1</f>
        <v>3.2863183585435829E-2</v>
      </c>
      <c r="AE237" s="1">
        <f>(Table2[[#This Row],[Close Price]]/Table2[[#This Row],[Current Week Low]])-1</f>
        <v>5.6508461999484894E-3</v>
      </c>
      <c r="AF237" s="1">
        <f>(Table2[[#This Row],[Current Week High]]/Table2[[#This Row],[Close Price]])-1</f>
        <v>3.2863183585435829E-2</v>
      </c>
      <c r="AG237" s="1">
        <f>(Table2[[#This Row],[Close Price]]/Table2[[#This Row],[Current Month Low]])-1</f>
        <v>1.6647432198499734E-2</v>
      </c>
      <c r="AH237" s="1">
        <f>(Table2[[#This Row],[Current Month High]]/Table2[[#This Row],[Close Price]])-1</f>
        <v>8.5222919090728544E-2</v>
      </c>
      <c r="AI237">
        <v>13.0743252830831</v>
      </c>
      <c r="AJ237">
        <v>50.591905636992998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0.02</v>
      </c>
      <c r="AM237" t="s">
        <v>3167</v>
      </c>
      <c r="AN237">
        <v>-5.07</v>
      </c>
      <c r="AO237" t="s">
        <v>3166</v>
      </c>
      <c r="AP237">
        <v>6.9626534182560998E-2</v>
      </c>
      <c r="AQ237">
        <f>(Table2[[#This Row],[Sharpe Ratio]]-AVERAGE(Table2[Sharpe Ratio]))/_xlfn.STDEV.P(Table2[Sharpe Ratio])</f>
        <v>0.16605422552215279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0.32675055210690085</v>
      </c>
      <c r="AS237">
        <f>_xlfn.RANK.AVG(Table2[[#This Row],[1Y Return vs Nifty Z-Score]],Table2[1Y Return vs Nifty Z-Score])</f>
        <v>331</v>
      </c>
      <c r="AT237">
        <f>_xlfn.RANK.AVG(Table2[[#This Row],[6M Return vs Nifty Z-Score]],Table2[6M Return vs Nifty Z-Score])</f>
        <v>182</v>
      </c>
      <c r="AU237">
        <f>_xlfn.RANK.AVG(Table2[[#This Row],[Sharpe Ratio Z-Score]],Table2[Sharpe Ratio Z-Score])</f>
        <v>308</v>
      </c>
      <c r="AV237">
        <f>(Table2[[#This Row],[Rank 1Y]]+Table2[[#This Row],[Rank 6M]]+Table2[[#This Row],[Rank Sharpe]])/3</f>
        <v>273.66666666666669</v>
      </c>
    </row>
    <row r="238" spans="1:48" x14ac:dyDescent="0.3">
      <c r="A238" t="s">
        <v>506</v>
      </c>
      <c r="B238" t="s">
        <v>507</v>
      </c>
      <c r="C238" t="s">
        <v>3125</v>
      </c>
      <c r="D238" t="s">
        <v>51</v>
      </c>
      <c r="E238">
        <v>40774.07339587</v>
      </c>
      <c r="F238">
        <v>1607.15</v>
      </c>
      <c r="G238">
        <v>24.051763442108101</v>
      </c>
      <c r="H238">
        <f>(Table2[[#This Row],[1Y Return vs Nifty]]-AVERAGE(Table2[1Y Return vs Nifty]))/_xlfn.STDEV.P(Table2[1Y Return vs Nifty])</f>
        <v>0.2194555019104597</v>
      </c>
      <c r="I238">
        <v>0.48786275338430501</v>
      </c>
      <c r="J238">
        <f>(Table2[[#This Row],[1M Return vs Nifty]]-AVERAGE(Table2[1M Return vs Nifty]))/_xlfn.STDEV.P(Table2[1M Return vs Nifty])</f>
        <v>0.32628475455937089</v>
      </c>
      <c r="K238">
        <v>18.441696208536701</v>
      </c>
      <c r="L238">
        <f>(Table2[[#This Row],[6M Return vs Nifty]]-AVERAGE(Table2[6M Return vs Nifty]))/_xlfn.STDEV.P(Table2[6M Return vs Nifty])</f>
        <v>0.50218379689925352</v>
      </c>
      <c r="M238">
        <v>-1.93766755101294</v>
      </c>
      <c r="N238">
        <f>(Table2[[#This Row],[1W Return vs Nifty]]-AVERAGE(Table2[1W Return vs Nifty]))/_xlfn.STDEV.P(Table2[1W Return vs Nifty])</f>
        <v>0.25671120716474727</v>
      </c>
      <c r="O238">
        <v>1571.68</v>
      </c>
      <c r="P238">
        <v>1535.6354058669699</v>
      </c>
      <c r="Q238">
        <v>1345.85731066264</v>
      </c>
      <c r="R238">
        <v>63.429173368907797</v>
      </c>
      <c r="S238" s="1">
        <f>(Table2[[#This Row],[Close Price]]-Table2[[#This Row],[20D EMA]])/Table2[[#This Row],[20D EMA]]</f>
        <v>2.2568207268655213E-2</v>
      </c>
      <c r="T238" s="1">
        <f>(Table2[[#This Row],[Close Price]]-Table2[[#This Row],[50D EMA]])/Table2[[#This Row],[50D EMA]]</f>
        <v>4.6570034696911254E-2</v>
      </c>
      <c r="U238" s="1">
        <f>(Table2[[#This Row],[Close Price]]-Table2[[#This Row],[200D EMA]])/Table2[[#This Row],[200D EMA]]</f>
        <v>0.19414590779219476</v>
      </c>
      <c r="V238">
        <v>1.2016641020371499</v>
      </c>
      <c r="W238">
        <v>1595.25</v>
      </c>
      <c r="X238">
        <v>1621.8</v>
      </c>
      <c r="Y238">
        <v>1595.25</v>
      </c>
      <c r="Z238">
        <v>1621.8</v>
      </c>
      <c r="AA238">
        <v>1489.25</v>
      </c>
      <c r="AB238">
        <v>1621.8</v>
      </c>
      <c r="AC238" s="1">
        <f>(Table2[[#This Row],[Close Price]]/Table2[[#This Row],[Day Low]])-1</f>
        <v>7.4596458235387519E-3</v>
      </c>
      <c r="AD238" s="1">
        <f>(Table2[[#This Row],[Day High]]/Table2[[#This Row],[Close Price]])-1</f>
        <v>9.1155150421553532E-3</v>
      </c>
      <c r="AE238" s="1">
        <f>(Table2[[#This Row],[Close Price]]/Table2[[#This Row],[Current Week Low]])-1</f>
        <v>7.4596458235387519E-3</v>
      </c>
      <c r="AF238" s="1">
        <f>(Table2[[#This Row],[Current Week High]]/Table2[[#This Row],[Close Price]])-1</f>
        <v>9.1155150421553532E-3</v>
      </c>
      <c r="AG238" s="1">
        <f>(Table2[[#This Row],[Close Price]]/Table2[[#This Row],[Current Month Low]])-1</f>
        <v>7.9167366123887861E-2</v>
      </c>
      <c r="AH238" s="1">
        <f>(Table2[[#This Row],[Current Month High]]/Table2[[#This Row],[Close Price]])-1</f>
        <v>9.1155150421553532E-3</v>
      </c>
      <c r="AI238">
        <v>6.3155274865445099</v>
      </c>
      <c r="AJ238">
        <v>54.385206532180597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0.19</v>
      </c>
      <c r="AM238" t="s">
        <v>3167</v>
      </c>
      <c r="AN238">
        <v>0.65</v>
      </c>
      <c r="AO238" t="s">
        <v>3167</v>
      </c>
      <c r="AP238">
        <v>3.4895134085065997E-2</v>
      </c>
      <c r="AQ238">
        <f>(Table2[[#This Row],[Sharpe Ratio]]-AVERAGE(Table2[Sharpe Ratio]))/_xlfn.STDEV.P(Table2[Sharpe Ratio])</f>
        <v>-0.23490654998797492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1.0697287105458564</v>
      </c>
      <c r="AS238">
        <f>_xlfn.RANK.AVG(Table2[[#This Row],[1Y Return vs Nifty Z-Score]],Table2[1Y Return vs Nifty Z-Score])</f>
        <v>240</v>
      </c>
      <c r="AT238">
        <f>_xlfn.RANK.AVG(Table2[[#This Row],[6M Return vs Nifty Z-Score]],Table2[6M Return vs Nifty Z-Score])</f>
        <v>170</v>
      </c>
      <c r="AU238">
        <f>_xlfn.RANK.AVG(Table2[[#This Row],[Sharpe Ratio Z-Score]],Table2[Sharpe Ratio Z-Score])</f>
        <v>412</v>
      </c>
      <c r="AV238">
        <f>(Table2[[#This Row],[Rank 1Y]]+Table2[[#This Row],[Rank 6M]]+Table2[[#This Row],[Rank Sharpe]])/3</f>
        <v>274</v>
      </c>
    </row>
    <row r="239" spans="1:48" x14ac:dyDescent="0.3">
      <c r="A239" t="s">
        <v>1287</v>
      </c>
      <c r="B239" t="s">
        <v>1288</v>
      </c>
      <c r="C239" t="s">
        <v>3126</v>
      </c>
      <c r="D239" t="s">
        <v>215</v>
      </c>
      <c r="E239">
        <v>8819.1742109999996</v>
      </c>
      <c r="F239">
        <v>447.35</v>
      </c>
      <c r="G239">
        <v>28.664126949156</v>
      </c>
      <c r="H239">
        <f>(Table2[[#This Row],[1Y Return vs Nifty]]-AVERAGE(Table2[1Y Return vs Nifty]))/_xlfn.STDEV.P(Table2[1Y Return vs Nifty])</f>
        <v>0.31083422235241137</v>
      </c>
      <c r="I239">
        <v>3.84590154474223</v>
      </c>
      <c r="J239">
        <f>(Table2[[#This Row],[1M Return vs Nifty]]-AVERAGE(Table2[1M Return vs Nifty]))/_xlfn.STDEV.P(Table2[1M Return vs Nifty])</f>
        <v>0.65870216226948175</v>
      </c>
      <c r="K239">
        <v>39.734099817576102</v>
      </c>
      <c r="L239">
        <f>(Table2[[#This Row],[6M Return vs Nifty]]-AVERAGE(Table2[6M Return vs Nifty]))/_xlfn.STDEV.P(Table2[6M Return vs Nifty])</f>
        <v>1.2043380180417023</v>
      </c>
      <c r="M239">
        <v>-1.1018062591142701</v>
      </c>
      <c r="N239">
        <f>(Table2[[#This Row],[1W Return vs Nifty]]-AVERAGE(Table2[1W Return vs Nifty]))/_xlfn.STDEV.P(Table2[1W Return vs Nifty])</f>
        <v>0.43026958557315276</v>
      </c>
      <c r="O239">
        <v>432.81</v>
      </c>
      <c r="P239">
        <v>428.351031928998</v>
      </c>
      <c r="Q239">
        <v>370.33039320973802</v>
      </c>
      <c r="R239">
        <v>61.641670346444599</v>
      </c>
      <c r="S239" s="1">
        <f>(Table2[[#This Row],[Close Price]]-Table2[[#This Row],[20D EMA]])/Table2[[#This Row],[20D EMA]]</f>
        <v>3.3594417873893903E-2</v>
      </c>
      <c r="T239" s="1">
        <f>(Table2[[#This Row],[Close Price]]-Table2[[#This Row],[50D EMA]])/Table2[[#This Row],[50D EMA]]</f>
        <v>4.4353734798872224E-2</v>
      </c>
      <c r="U239" s="1">
        <f>(Table2[[#This Row],[Close Price]]-Table2[[#This Row],[200D EMA]])/Table2[[#This Row],[200D EMA]]</f>
        <v>0.20797538685041619</v>
      </c>
      <c r="V239">
        <v>0.53115509717660203</v>
      </c>
      <c r="W239">
        <v>431.65</v>
      </c>
      <c r="X239">
        <v>450.8</v>
      </c>
      <c r="Y239">
        <v>431.65</v>
      </c>
      <c r="Z239">
        <v>450.8</v>
      </c>
      <c r="AA239">
        <v>403</v>
      </c>
      <c r="AB239">
        <v>462</v>
      </c>
      <c r="AC239" s="1">
        <f>(Table2[[#This Row],[Close Price]]/Table2[[#This Row],[Day Low]])-1</f>
        <v>3.6372060697324349E-2</v>
      </c>
      <c r="AD239" s="1">
        <f>(Table2[[#This Row],[Day High]]/Table2[[#This Row],[Close Price]])-1</f>
        <v>7.7120822622107621E-3</v>
      </c>
      <c r="AE239" s="1">
        <f>(Table2[[#This Row],[Close Price]]/Table2[[#This Row],[Current Week Low]])-1</f>
        <v>3.6372060697324349E-2</v>
      </c>
      <c r="AF239" s="1">
        <f>(Table2[[#This Row],[Current Week High]]/Table2[[#This Row],[Close Price]])-1</f>
        <v>7.7120822622107621E-3</v>
      </c>
      <c r="AG239" s="1">
        <f>(Table2[[#This Row],[Close Price]]/Table2[[#This Row],[Current Month Low]])-1</f>
        <v>0.11004962779156324</v>
      </c>
      <c r="AH239" s="1">
        <f>(Table2[[#This Row],[Current Month High]]/Table2[[#This Row],[Close Price]])-1</f>
        <v>3.2748407287358949E-2</v>
      </c>
      <c r="AI239">
        <v>8.48329048843188</v>
      </c>
      <c r="AJ239">
        <v>86.318200749687605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7.0000000000000007E-2</v>
      </c>
      <c r="AM239" t="s">
        <v>3167</v>
      </c>
      <c r="AN239">
        <v>-0.3</v>
      </c>
      <c r="AO239" t="s">
        <v>3166</v>
      </c>
      <c r="AQ239">
        <f>(Table2[[#This Row],[Sharpe Ratio]]-AVERAGE(Table2[Sharpe Ratio]))/_xlfn.STDEV.P(Table2[Sharpe Ratio])</f>
        <v>-0.63775757197390104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1.9663864162628473</v>
      </c>
      <c r="AS239">
        <f>_xlfn.RANK.AVG(Table2[[#This Row],[1Y Return vs Nifty Z-Score]],Table2[1Y Return vs Nifty Z-Score])</f>
        <v>216</v>
      </c>
      <c r="AT239">
        <f>_xlfn.RANK.AVG(Table2[[#This Row],[6M Return vs Nifty Z-Score]],Table2[6M Return vs Nifty Z-Score])</f>
        <v>77</v>
      </c>
      <c r="AU239">
        <f>_xlfn.RANK.AVG(Table2[[#This Row],[Sharpe Ratio Z-Score]],Table2[Sharpe Ratio Z-Score])</f>
        <v>529</v>
      </c>
      <c r="AV239">
        <f>(Table2[[#This Row],[Rank 1Y]]+Table2[[#This Row],[Rank 6M]]+Table2[[#This Row],[Rank Sharpe]])/3</f>
        <v>274</v>
      </c>
    </row>
    <row r="240" spans="1:48" hidden="1" x14ac:dyDescent="0.3">
      <c r="A240" t="s">
        <v>137</v>
      </c>
      <c r="B240" t="s">
        <v>138</v>
      </c>
      <c r="C240" t="s">
        <v>3121</v>
      </c>
      <c r="D240" t="s">
        <v>139</v>
      </c>
      <c r="E240">
        <v>191205.31128600001</v>
      </c>
      <c r="F240">
        <v>146.31</v>
      </c>
      <c r="G240">
        <v>71.166163325263994</v>
      </c>
      <c r="H240">
        <f>(Table2[[#This Row],[1Y Return vs Nifty]]-AVERAGE(Table2[1Y Return vs Nifty]))/_xlfn.STDEV.P(Table2[1Y Return vs Nifty])</f>
        <v>1.1528714326224692</v>
      </c>
      <c r="I240">
        <v>2.2214443968906199</v>
      </c>
      <c r="J240">
        <f>(Table2[[#This Row],[1M Return vs Nifty]]-AVERAGE(Table2[1M Return vs Nifty]))/_xlfn.STDEV.P(Table2[1M Return vs Nifty])</f>
        <v>0.49789465896883411</v>
      </c>
      <c r="K240">
        <v>-26.230078580563202</v>
      </c>
      <c r="L240">
        <f>(Table2[[#This Row],[6M Return vs Nifty]]-AVERAGE(Table2[6M Return vs Nifty]))/_xlfn.STDEV.P(Table2[6M Return vs Nifty])</f>
        <v>-0.97094604837453702</v>
      </c>
      <c r="M240">
        <v>-2.2156571391990401</v>
      </c>
      <c r="N240">
        <f>(Table2[[#This Row],[1W Return vs Nifty]]-AVERAGE(Table2[1W Return vs Nifty]))/_xlfn.STDEV.P(Table2[1W Return vs Nifty])</f>
        <v>0.19898940259307568</v>
      </c>
      <c r="O240">
        <v>146.02000000000001</v>
      </c>
      <c r="P240">
        <v>152.36172656935</v>
      </c>
      <c r="Q240">
        <v>150.67651358967501</v>
      </c>
      <c r="R240">
        <v>53.3236192646321</v>
      </c>
      <c r="S240" s="1">
        <f>(Table2[[#This Row],[Close Price]]-Table2[[#This Row],[20D EMA]])/Table2[[#This Row],[20D EMA]]</f>
        <v>1.9860293110532255E-3</v>
      </c>
      <c r="T240" s="1">
        <f>(Table2[[#This Row],[Close Price]]-Table2[[#This Row],[50D EMA]])/Table2[[#This Row],[50D EMA]]</f>
        <v>-3.9719466992226886E-2</v>
      </c>
      <c r="U240" s="1">
        <f>(Table2[[#This Row],[Close Price]]-Table2[[#This Row],[200D EMA]])/Table2[[#This Row],[200D EMA]]</f>
        <v>-2.8979390919317241E-2</v>
      </c>
      <c r="V240">
        <v>0.90864939148419499</v>
      </c>
      <c r="W240">
        <v>145.65</v>
      </c>
      <c r="X240">
        <v>150.69999999999999</v>
      </c>
      <c r="Y240">
        <v>145.65</v>
      </c>
      <c r="Z240">
        <v>150.69999999999999</v>
      </c>
      <c r="AA240">
        <v>137.80000000000001</v>
      </c>
      <c r="AB240">
        <v>161</v>
      </c>
      <c r="AC240" s="1">
        <f>(Table2[[#This Row],[Close Price]]/Table2[[#This Row],[Day Low]])-1</f>
        <v>4.5314109165808247E-3</v>
      </c>
      <c r="AD240" s="1">
        <f>(Table2[[#This Row],[Day High]]/Table2[[#This Row],[Close Price]])-1</f>
        <v>3.0004784361971071E-2</v>
      </c>
      <c r="AE240" s="1">
        <f>(Table2[[#This Row],[Close Price]]/Table2[[#This Row],[Current Week Low]])-1</f>
        <v>4.5314109165808247E-3</v>
      </c>
      <c r="AF240" s="1">
        <f>(Table2[[#This Row],[Current Week High]]/Table2[[#This Row],[Close Price]])-1</f>
        <v>3.0004784361971071E-2</v>
      </c>
      <c r="AG240" s="1">
        <f>(Table2[[#This Row],[Close Price]]/Table2[[#This Row],[Current Month Low]])-1</f>
        <v>6.175616835994191E-2</v>
      </c>
      <c r="AH240" s="1">
        <f>(Table2[[#This Row],[Current Month High]]/Table2[[#This Row],[Close Price]])-1</f>
        <v>0.10040325336614031</v>
      </c>
      <c r="AI240">
        <v>56.5169844849976</v>
      </c>
      <c r="AJ240">
        <v>97.316250842886006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-0.18</v>
      </c>
      <c r="AM240" t="s">
        <v>3166</v>
      </c>
      <c r="AN240">
        <v>-3.39</v>
      </c>
      <c r="AO240" t="s">
        <v>3166</v>
      </c>
      <c r="AP240">
        <v>0.158613877965876</v>
      </c>
      <c r="AQ240">
        <f>(Table2[[#This Row],[Sharpe Ratio]]-AVERAGE(Table2[Sharpe Ratio]))/_xlfn.STDEV.P(Table2[Sharpe Ratio])</f>
        <v>1.1933791900725388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79</v>
      </c>
      <c r="AT240">
        <f>_xlfn.RANK.AVG(Table2[[#This Row],[6M Return vs Nifty Z-Score]],Table2[6M Return vs Nifty Z-Score])</f>
        <v>664</v>
      </c>
      <c r="AU240">
        <f>_xlfn.RANK.AVG(Table2[[#This Row],[Sharpe Ratio Z-Score]],Table2[Sharpe Ratio Z-Score])</f>
        <v>84</v>
      </c>
      <c r="AV240">
        <f>(Table2[[#This Row],[Rank 1Y]]+Table2[[#This Row],[Rank 6M]]+Table2[[#This Row],[Rank Sharpe]])/3</f>
        <v>275.66666666666669</v>
      </c>
    </row>
    <row r="241" spans="1:48" hidden="1" x14ac:dyDescent="0.3">
      <c r="A241" t="s">
        <v>186</v>
      </c>
      <c r="B241" t="s">
        <v>187</v>
      </c>
      <c r="C241" t="s">
        <v>3119</v>
      </c>
      <c r="D241" t="s">
        <v>188</v>
      </c>
      <c r="E241">
        <v>130969.40978891699</v>
      </c>
      <c r="F241">
        <v>199.19</v>
      </c>
      <c r="G241">
        <v>36.604888163430097</v>
      </c>
      <c r="H241">
        <f>(Table2[[#This Row],[1Y Return vs Nifty]]-AVERAGE(Table2[1Y Return vs Nifty]))/_xlfn.STDEV.P(Table2[1Y Return vs Nifty])</f>
        <v>0.46815412959447295</v>
      </c>
      <c r="I241">
        <v>-8.6252927565445496</v>
      </c>
      <c r="J241">
        <f>(Table2[[#This Row],[1M Return vs Nifty]]-AVERAGE(Table2[1M Return vs Nifty]))/_xlfn.STDEV.P(Table2[1M Return vs Nifty])</f>
        <v>-0.57584047951055628</v>
      </c>
      <c r="K241">
        <v>-7.1196808176937196</v>
      </c>
      <c r="L241">
        <f>(Table2[[#This Row],[6M Return vs Nifty]]-AVERAGE(Table2[6M Return vs Nifty]))/_xlfn.STDEV.P(Table2[6M Return vs Nifty])</f>
        <v>-0.34074728343973215</v>
      </c>
      <c r="M241">
        <v>-2.0557572888228601</v>
      </c>
      <c r="N241">
        <f>(Table2[[#This Row],[1W Return vs Nifty]]-AVERAGE(Table2[1W Return vs Nifty]))/_xlfn.STDEV.P(Table2[1W Return vs Nifty])</f>
        <v>0.23219103426092996</v>
      </c>
      <c r="O241">
        <v>199.17</v>
      </c>
      <c r="P241">
        <v>209.42053930510301</v>
      </c>
      <c r="Q241">
        <v>202.000275570258</v>
      </c>
      <c r="R241">
        <v>56.331374029208902</v>
      </c>
      <c r="S241" s="1">
        <f>(Table2[[#This Row],[Close Price]]-Table2[[#This Row],[20D EMA]])/Table2[[#This Row],[20D EMA]]</f>
        <v>1.0041672942717393E-4</v>
      </c>
      <c r="T241" s="1">
        <f>(Table2[[#This Row],[Close Price]]-Table2[[#This Row],[50D EMA]])/Table2[[#This Row],[50D EMA]]</f>
        <v>-4.8851651987192247E-2</v>
      </c>
      <c r="U241" s="1">
        <f>(Table2[[#This Row],[Close Price]]-Table2[[#This Row],[200D EMA]])/Table2[[#This Row],[200D EMA]]</f>
        <v>-1.3912236319106179E-2</v>
      </c>
      <c r="V241">
        <v>0.947500658196753</v>
      </c>
      <c r="W241">
        <v>196.83</v>
      </c>
      <c r="X241">
        <v>201.2</v>
      </c>
      <c r="Y241">
        <v>196.83</v>
      </c>
      <c r="Z241">
        <v>201.2</v>
      </c>
      <c r="AA241">
        <v>180.42</v>
      </c>
      <c r="AB241">
        <v>216.47</v>
      </c>
      <c r="AC241" s="1">
        <f>(Table2[[#This Row],[Close Price]]/Table2[[#This Row],[Day Low]])-1</f>
        <v>1.199004216836852E-2</v>
      </c>
      <c r="AD241" s="1">
        <f>(Table2[[#This Row],[Day High]]/Table2[[#This Row],[Close Price]])-1</f>
        <v>1.0090868015462551E-2</v>
      </c>
      <c r="AE241" s="1">
        <f>(Table2[[#This Row],[Close Price]]/Table2[[#This Row],[Current Week Low]])-1</f>
        <v>1.199004216836852E-2</v>
      </c>
      <c r="AF241" s="1">
        <f>(Table2[[#This Row],[Current Week High]]/Table2[[#This Row],[Close Price]])-1</f>
        <v>1.0090868015462551E-2</v>
      </c>
      <c r="AG241" s="1">
        <f>(Table2[[#This Row],[Close Price]]/Table2[[#This Row],[Current Month Low]])-1</f>
        <v>0.1040350293759007</v>
      </c>
      <c r="AH241" s="1">
        <f>(Table2[[#This Row],[Current Month High]]/Table2[[#This Row],[Close Price]])-1</f>
        <v>8.6751342938902631E-2</v>
      </c>
      <c r="AI241">
        <v>23.650785682012099</v>
      </c>
      <c r="AJ241">
        <v>61.0917913465426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0.01</v>
      </c>
      <c r="AM241" t="s">
        <v>3167</v>
      </c>
      <c r="AN241">
        <v>1.42</v>
      </c>
      <c r="AO241" t="s">
        <v>3167</v>
      </c>
      <c r="AP241">
        <v>9.9228304881560994E-2</v>
      </c>
      <c r="AQ241">
        <f>(Table2[[#This Row],[Sharpe Ratio]]-AVERAGE(Table2[Sharpe Ratio]))/_xlfn.STDEV.P(Table2[Sharpe Ratio])</f>
        <v>0.50779538489453513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178</v>
      </c>
      <c r="AT241">
        <f>_xlfn.RANK.AVG(Table2[[#This Row],[6M Return vs Nifty Z-Score]],Table2[6M Return vs Nifty Z-Score])</f>
        <v>427</v>
      </c>
      <c r="AU241">
        <f>_xlfn.RANK.AVG(Table2[[#This Row],[Sharpe Ratio Z-Score]],Table2[Sharpe Ratio Z-Score])</f>
        <v>223</v>
      </c>
      <c r="AV241">
        <f>(Table2[[#This Row],[Rank 1Y]]+Table2[[#This Row],[Rank 6M]]+Table2[[#This Row],[Rank Sharpe]])/3</f>
        <v>276</v>
      </c>
    </row>
    <row r="242" spans="1:48" hidden="1" x14ac:dyDescent="0.3">
      <c r="A242" t="s">
        <v>443</v>
      </c>
      <c r="B242" t="s">
        <v>444</v>
      </c>
      <c r="C242" t="s">
        <v>3119</v>
      </c>
      <c r="D242" t="s">
        <v>445</v>
      </c>
      <c r="E242">
        <v>50077.502937879901</v>
      </c>
      <c r="F242">
        <v>333.85</v>
      </c>
      <c r="G242">
        <v>47.662428497999699</v>
      </c>
      <c r="H242">
        <f>(Table2[[#This Row],[1Y Return vs Nifty]]-AVERAGE(Table2[1Y Return vs Nifty]))/_xlfn.STDEV.P(Table2[1Y Return vs Nifty])</f>
        <v>0.68722270158891074</v>
      </c>
      <c r="I242">
        <v>-3.4430229178815299</v>
      </c>
      <c r="J242">
        <f>(Table2[[#This Row],[1M Return vs Nifty]]-AVERAGE(Table2[1M Return vs Nifty]))/_xlfn.STDEV.P(Table2[1M Return vs Nifty])</f>
        <v>-6.2839643946641058E-2</v>
      </c>
      <c r="K242">
        <v>5.1285386430423303</v>
      </c>
      <c r="L242">
        <f>(Table2[[#This Row],[6M Return vs Nifty]]-AVERAGE(Table2[6M Return vs Nifty]))/_xlfn.STDEV.P(Table2[6M Return vs Nifty])</f>
        <v>6.3159159146384841E-2</v>
      </c>
      <c r="M242">
        <v>0.177736373226662</v>
      </c>
      <c r="N242">
        <f>(Table2[[#This Row],[1W Return vs Nifty]]-AVERAGE(Table2[1W Return vs Nifty]))/_xlfn.STDEV.P(Table2[1W Return vs Nifty])</f>
        <v>0.69595403169586723</v>
      </c>
      <c r="O242">
        <v>328.72</v>
      </c>
      <c r="P242">
        <v>336.33890918694101</v>
      </c>
      <c r="Q242">
        <v>317.35660415361599</v>
      </c>
      <c r="R242">
        <v>61.781032199880798</v>
      </c>
      <c r="S242" s="1">
        <f>(Table2[[#This Row],[Close Price]]-Table2[[#This Row],[20D EMA]])/Table2[[#This Row],[20D EMA]]</f>
        <v>1.5605986858116315E-2</v>
      </c>
      <c r="T242" s="1">
        <f>(Table2[[#This Row],[Close Price]]-Table2[[#This Row],[50D EMA]])/Table2[[#This Row],[50D EMA]]</f>
        <v>-7.4000037431221572E-3</v>
      </c>
      <c r="U242" s="1">
        <f>(Table2[[#This Row],[Close Price]]-Table2[[#This Row],[200D EMA]])/Table2[[#This Row],[200D EMA]]</f>
        <v>5.1971175738950208E-2</v>
      </c>
      <c r="V242">
        <v>0.76578875464410001</v>
      </c>
      <c r="W242">
        <v>326.14999999999998</v>
      </c>
      <c r="X242">
        <v>335.5</v>
      </c>
      <c r="Y242">
        <v>326.14999999999998</v>
      </c>
      <c r="Z242">
        <v>335.5</v>
      </c>
      <c r="AA242">
        <v>308.85000000000002</v>
      </c>
      <c r="AB242">
        <v>349.9</v>
      </c>
      <c r="AC242" s="1">
        <f>(Table2[[#This Row],[Close Price]]/Table2[[#This Row],[Day Low]])-1</f>
        <v>2.3608768971332461E-2</v>
      </c>
      <c r="AD242" s="1">
        <f>(Table2[[#This Row],[Day High]]/Table2[[#This Row],[Close Price]])-1</f>
        <v>4.9423393739702615E-3</v>
      </c>
      <c r="AE242" s="1">
        <f>(Table2[[#This Row],[Close Price]]/Table2[[#This Row],[Current Week Low]])-1</f>
        <v>2.3608768971332461E-2</v>
      </c>
      <c r="AF242" s="1">
        <f>(Table2[[#This Row],[Current Week High]]/Table2[[#This Row],[Close Price]])-1</f>
        <v>4.9423393739702615E-3</v>
      </c>
      <c r="AG242" s="1">
        <f>(Table2[[#This Row],[Close Price]]/Table2[[#This Row],[Current Month Low]])-1</f>
        <v>8.0945442771571896E-2</v>
      </c>
      <c r="AH242" s="1">
        <f>(Table2[[#This Row],[Current Month High]]/Table2[[#This Row],[Close Price]])-1</f>
        <v>4.8075483001347674E-2</v>
      </c>
      <c r="AI242">
        <v>15.081623483600399</v>
      </c>
      <c r="AJ242">
        <v>70.854657113613101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7.0000000000000007E-2</v>
      </c>
      <c r="AM242" t="s">
        <v>3167</v>
      </c>
      <c r="AN242">
        <v>-0.22</v>
      </c>
      <c r="AO242" t="s">
        <v>3166</v>
      </c>
      <c r="AP242">
        <v>3.2947464898838E-2</v>
      </c>
      <c r="AQ242">
        <f>(Table2[[#This Row],[Sharpe Ratio]]-AVERAGE(Table2[Sharpe Ratio]))/_xlfn.STDEV.P(Table2[Sharpe Ratio])</f>
        <v>-0.25739164834723982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134</v>
      </c>
      <c r="AT242">
        <f>_xlfn.RANK.AVG(Table2[[#This Row],[6M Return vs Nifty Z-Score]],Table2[6M Return vs Nifty Z-Score])</f>
        <v>279</v>
      </c>
      <c r="AU242">
        <f>_xlfn.RANK.AVG(Table2[[#This Row],[Sharpe Ratio Z-Score]],Table2[Sharpe Ratio Z-Score])</f>
        <v>416</v>
      </c>
      <c r="AV242">
        <f>(Table2[[#This Row],[Rank 1Y]]+Table2[[#This Row],[Rank 6M]]+Table2[[#This Row],[Rank Sharpe]])/3</f>
        <v>276.33333333333331</v>
      </c>
    </row>
    <row r="243" spans="1:48" hidden="1" x14ac:dyDescent="0.3">
      <c r="A243" t="s">
        <v>1645</v>
      </c>
      <c r="B243" t="s">
        <v>1646</v>
      </c>
      <c r="C243" t="s">
        <v>3135</v>
      </c>
      <c r="D243" t="s">
        <v>414</v>
      </c>
      <c r="E243">
        <v>5482.7041983999998</v>
      </c>
      <c r="F243">
        <v>111.76</v>
      </c>
      <c r="G243">
        <v>33.506104880686699</v>
      </c>
      <c r="H243">
        <f>(Table2[[#This Row],[1Y Return vs Nifty]]-AVERAGE(Table2[1Y Return vs Nifty]))/_xlfn.STDEV.P(Table2[1Y Return vs Nifty])</f>
        <v>0.40676199281442155</v>
      </c>
      <c r="I243">
        <v>0.489575258551533</v>
      </c>
      <c r="J243">
        <f>(Table2[[#This Row],[1M Return vs Nifty]]-AVERAGE(Table2[1M Return vs Nifty]))/_xlfn.STDEV.P(Table2[1M Return vs Nifty])</f>
        <v>0.32645427807108407</v>
      </c>
      <c r="K243">
        <v>-2.1714501340902901</v>
      </c>
      <c r="L243">
        <f>(Table2[[#This Row],[6M Return vs Nifty]]-AVERAGE(Table2[6M Return vs Nifty]))/_xlfn.STDEV.P(Table2[6M Return vs Nifty])</f>
        <v>-0.17757072876444344</v>
      </c>
      <c r="M243">
        <v>-3.6885139784621899</v>
      </c>
      <c r="N243">
        <f>(Table2[[#This Row],[1W Return vs Nifty]]-AVERAGE(Table2[1W Return vs Nifty]))/_xlfn.STDEV.P(Table2[1W Return vs Nifty])</f>
        <v>-0.10683483777769504</v>
      </c>
      <c r="O243">
        <v>111.41</v>
      </c>
      <c r="P243">
        <v>117.176375404113</v>
      </c>
      <c r="Q243">
        <v>114.80290227462299</v>
      </c>
      <c r="R243">
        <v>53.801645213545697</v>
      </c>
      <c r="S243" s="1">
        <f>(Table2[[#This Row],[Close Price]]-Table2[[#This Row],[20D EMA]])/Table2[[#This Row],[20D EMA]]</f>
        <v>3.1415492325644785E-3</v>
      </c>
      <c r="T243" s="1">
        <f>(Table2[[#This Row],[Close Price]]-Table2[[#This Row],[50D EMA]])/Table2[[#This Row],[50D EMA]]</f>
        <v>-4.6224124832614323E-2</v>
      </c>
      <c r="U243" s="1">
        <f>(Table2[[#This Row],[Close Price]]-Table2[[#This Row],[200D EMA]])/Table2[[#This Row],[200D EMA]]</f>
        <v>-2.6505447286898583E-2</v>
      </c>
      <c r="V243">
        <v>0.73491902329173397</v>
      </c>
      <c r="W243">
        <v>110.1</v>
      </c>
      <c r="X243">
        <v>115.01</v>
      </c>
      <c r="Y243">
        <v>110.1</v>
      </c>
      <c r="Z243">
        <v>115.01</v>
      </c>
      <c r="AA243">
        <v>103.89</v>
      </c>
      <c r="AB243">
        <v>122.5</v>
      </c>
      <c r="AC243" s="1">
        <f>(Table2[[#This Row],[Close Price]]/Table2[[#This Row],[Day Low]])-1</f>
        <v>1.5077202543142709E-2</v>
      </c>
      <c r="AD243" s="1">
        <f>(Table2[[#This Row],[Day High]]/Table2[[#This Row],[Close Price]])-1</f>
        <v>2.9080171796707299E-2</v>
      </c>
      <c r="AE243" s="1">
        <f>(Table2[[#This Row],[Close Price]]/Table2[[#This Row],[Current Week Low]])-1</f>
        <v>1.5077202543142709E-2</v>
      </c>
      <c r="AF243" s="1">
        <f>(Table2[[#This Row],[Current Week High]]/Table2[[#This Row],[Close Price]])-1</f>
        <v>2.9080171796707299E-2</v>
      </c>
      <c r="AG243" s="1">
        <f>(Table2[[#This Row],[Close Price]]/Table2[[#This Row],[Current Month Low]])-1</f>
        <v>7.5753200500529472E-2</v>
      </c>
      <c r="AH243" s="1">
        <f>(Table2[[#This Row],[Current Month High]]/Table2[[#This Row],[Close Price]])-1</f>
        <v>9.6098783106657093E-2</v>
      </c>
      <c r="AI243">
        <v>52.066929133858203</v>
      </c>
      <c r="AJ243">
        <v>60.459440057430001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-0.08</v>
      </c>
      <c r="AM243" t="s">
        <v>3166</v>
      </c>
      <c r="AN243">
        <v>-0.28999999999999998</v>
      </c>
      <c r="AO243" t="s">
        <v>3166</v>
      </c>
      <c r="AP243">
        <v>7.7184616678123999E-2</v>
      </c>
      <c r="AQ243">
        <f>(Table2[[#This Row],[Sharpe Ratio]]-AVERAGE(Table2[Sharpe Ratio]))/_xlfn.STDEV.P(Table2[Sharpe Ratio])</f>
        <v>0.2533094070087476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189</v>
      </c>
      <c r="AT243">
        <f>_xlfn.RANK.AVG(Table2[[#This Row],[6M Return vs Nifty Z-Score]],Table2[6M Return vs Nifty Z-Score])</f>
        <v>361</v>
      </c>
      <c r="AU243">
        <f>_xlfn.RANK.AVG(Table2[[#This Row],[Sharpe Ratio Z-Score]],Table2[Sharpe Ratio Z-Score])</f>
        <v>279</v>
      </c>
      <c r="AV243">
        <f>(Table2[[#This Row],[Rank 1Y]]+Table2[[#This Row],[Rank 6M]]+Table2[[#This Row],[Rank Sharpe]])/3</f>
        <v>276.33333333333331</v>
      </c>
    </row>
    <row r="244" spans="1:48" hidden="1" x14ac:dyDescent="0.3">
      <c r="A244" t="s">
        <v>161</v>
      </c>
      <c r="B244" t="s">
        <v>162</v>
      </c>
      <c r="C244" t="s">
        <v>3130</v>
      </c>
      <c r="D244" t="s">
        <v>163</v>
      </c>
      <c r="E244">
        <v>153842.30162437499</v>
      </c>
      <c r="F244">
        <v>7259.85</v>
      </c>
      <c r="G244">
        <v>39.896329049583898</v>
      </c>
      <c r="H244">
        <f>(Table2[[#This Row],[1Y Return vs Nifty]]-AVERAGE(Table2[1Y Return vs Nifty]))/_xlfn.STDEV.P(Table2[1Y Return vs Nifty])</f>
        <v>0.53336313927627088</v>
      </c>
      <c r="I244">
        <v>-10.382583346763401</v>
      </c>
      <c r="J244">
        <f>(Table2[[#This Row],[1M Return vs Nifty]]-AVERAGE(Table2[1M Return vs Nifty]))/_xlfn.STDEV.P(Table2[1M Return vs Nifty])</f>
        <v>-0.74979736890006232</v>
      </c>
      <c r="K244">
        <v>-19.0656409362314</v>
      </c>
      <c r="L244">
        <f>(Table2[[#This Row],[6M Return vs Nifty]]-AVERAGE(Table2[6M Return vs Nifty]))/_xlfn.STDEV.P(Table2[6M Return vs Nifty])</f>
        <v>-0.73468619596671458</v>
      </c>
      <c r="M244">
        <v>-0.81610902176105404</v>
      </c>
      <c r="N244">
        <f>(Table2[[#This Row],[1W Return vs Nifty]]-AVERAGE(Table2[1W Return vs Nifty]))/_xlfn.STDEV.P(Table2[1W Return vs Nifty])</f>
        <v>0.48959180770662686</v>
      </c>
      <c r="O244">
        <v>7162.99</v>
      </c>
      <c r="P244">
        <v>7513.7036298456496</v>
      </c>
      <c r="Q244">
        <v>7114.0514044619604</v>
      </c>
      <c r="R244">
        <v>61.1710364271093</v>
      </c>
      <c r="S244" s="1">
        <f>(Table2[[#This Row],[Close Price]]-Table2[[#This Row],[20D EMA]])/Table2[[#This Row],[20D EMA]]</f>
        <v>1.3522286084442472E-2</v>
      </c>
      <c r="T244" s="1">
        <f>(Table2[[#This Row],[Close Price]]-Table2[[#This Row],[50D EMA]])/Table2[[#This Row],[50D EMA]]</f>
        <v>-3.3785419594845538E-2</v>
      </c>
      <c r="U244" s="1">
        <f>(Table2[[#This Row],[Close Price]]-Table2[[#This Row],[200D EMA]])/Table2[[#This Row],[200D EMA]]</f>
        <v>2.0494453476481003E-2</v>
      </c>
      <c r="V244">
        <v>1.2765126447352</v>
      </c>
      <c r="W244">
        <v>7051</v>
      </c>
      <c r="X244">
        <v>7299.95</v>
      </c>
      <c r="Y244">
        <v>7051</v>
      </c>
      <c r="Z244">
        <v>7299.95</v>
      </c>
      <c r="AA244">
        <v>6605</v>
      </c>
      <c r="AB244">
        <v>7500</v>
      </c>
      <c r="AC244" s="1">
        <f>(Table2[[#This Row],[Close Price]]/Table2[[#This Row],[Day Low]])-1</f>
        <v>2.9619912069209997E-2</v>
      </c>
      <c r="AD244" s="1">
        <f>(Table2[[#This Row],[Day High]]/Table2[[#This Row],[Close Price]])-1</f>
        <v>5.5235301004841197E-3</v>
      </c>
      <c r="AE244" s="1">
        <f>(Table2[[#This Row],[Close Price]]/Table2[[#This Row],[Current Week Low]])-1</f>
        <v>2.9619912069209997E-2</v>
      </c>
      <c r="AF244" s="1">
        <f>(Table2[[#This Row],[Current Week High]]/Table2[[#This Row],[Close Price]])-1</f>
        <v>5.5235301004841197E-3</v>
      </c>
      <c r="AG244" s="1">
        <f>(Table2[[#This Row],[Close Price]]/Table2[[#This Row],[Current Month Low]])-1</f>
        <v>9.9144587433762421E-2</v>
      </c>
      <c r="AH244" s="1">
        <f>(Table2[[#This Row],[Current Month High]]/Table2[[#This Row],[Close Price]])-1</f>
        <v>3.307919585115382E-2</v>
      </c>
      <c r="AI244">
        <v>26.034973174376798</v>
      </c>
      <c r="AJ244">
        <v>73.036908152685498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0.02</v>
      </c>
      <c r="AM244" t="s">
        <v>3167</v>
      </c>
      <c r="AN244">
        <v>1.78</v>
      </c>
      <c r="AO244" t="s">
        <v>3167</v>
      </c>
      <c r="AP244">
        <v>0.15132770192668701</v>
      </c>
      <c r="AQ244">
        <f>(Table2[[#This Row],[Sharpe Ratio]]-AVERAGE(Table2[Sharpe Ratio]))/_xlfn.STDEV.P(Table2[Sharpe Ratio])</f>
        <v>1.1092630649818249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158</v>
      </c>
      <c r="AT244">
        <f>_xlfn.RANK.AVG(Table2[[#This Row],[6M Return vs Nifty Z-Score]],Table2[6M Return vs Nifty Z-Score])</f>
        <v>582</v>
      </c>
      <c r="AU244">
        <f>_xlfn.RANK.AVG(Table2[[#This Row],[Sharpe Ratio Z-Score]],Table2[Sharpe Ratio Z-Score])</f>
        <v>100</v>
      </c>
      <c r="AV244">
        <f>(Table2[[#This Row],[Rank 1Y]]+Table2[[#This Row],[Rank 6M]]+Table2[[#This Row],[Rank Sharpe]])/3</f>
        <v>280</v>
      </c>
    </row>
    <row r="245" spans="1:48" hidden="1" x14ac:dyDescent="0.3">
      <c r="A245" t="s">
        <v>346</v>
      </c>
      <c r="B245" t="s">
        <v>347</v>
      </c>
      <c r="C245" t="s">
        <v>3121</v>
      </c>
      <c r="D245" t="s">
        <v>43</v>
      </c>
      <c r="E245">
        <v>69184.763999999996</v>
      </c>
      <c r="F245">
        <v>394.35</v>
      </c>
      <c r="G245">
        <v>4.1300067081129903</v>
      </c>
      <c r="H245">
        <f>(Table2[[#This Row],[1Y Return vs Nifty]]-AVERAGE(Table2[1Y Return vs Nifty]))/_xlfn.STDEV.P(Table2[1Y Return vs Nifty])</f>
        <v>-0.17522818607870605</v>
      </c>
      <c r="I245">
        <v>5.3445827281390903</v>
      </c>
      <c r="J245">
        <f>(Table2[[#This Row],[1M Return vs Nifty]]-AVERAGE(Table2[1M Return vs Nifty]))/_xlfn.STDEV.P(Table2[1M Return vs Nifty])</f>
        <v>0.80705891003869035</v>
      </c>
      <c r="K245">
        <v>2.6650549891361801</v>
      </c>
      <c r="L245">
        <f>(Table2[[#This Row],[6M Return vs Nifty]]-AVERAGE(Table2[6M Return vs Nifty]))/_xlfn.STDEV.P(Table2[6M Return vs Nifty])</f>
        <v>-1.8078519702201628E-2</v>
      </c>
      <c r="M245">
        <v>2.4899867412932002</v>
      </c>
      <c r="N245">
        <f>(Table2[[#This Row],[1W Return vs Nifty]]-AVERAGE(Table2[1W Return vs Nifty]))/_xlfn.STDEV.P(Table2[1W Return vs Nifty])</f>
        <v>1.17607008473654</v>
      </c>
      <c r="O245">
        <v>371.32</v>
      </c>
      <c r="P245">
        <v>377.43044027990499</v>
      </c>
      <c r="Q245">
        <v>361.64463401590803</v>
      </c>
      <c r="R245">
        <v>69.762520658539103</v>
      </c>
      <c r="S245" s="1">
        <f>(Table2[[#This Row],[Close Price]]-Table2[[#This Row],[20D EMA]])/Table2[[#This Row],[20D EMA]]</f>
        <v>6.2021975654422141E-2</v>
      </c>
      <c r="T245" s="1">
        <f>(Table2[[#This Row],[Close Price]]-Table2[[#This Row],[50D EMA]])/Table2[[#This Row],[50D EMA]]</f>
        <v>4.4828285995023018E-2</v>
      </c>
      <c r="U245" s="1">
        <f>(Table2[[#This Row],[Close Price]]-Table2[[#This Row],[200D EMA]])/Table2[[#This Row],[200D EMA]]</f>
        <v>9.0435092651349427E-2</v>
      </c>
      <c r="V245">
        <v>0.62794093032441201</v>
      </c>
      <c r="W245">
        <v>381</v>
      </c>
      <c r="X245">
        <v>397.9</v>
      </c>
      <c r="Y245">
        <v>381</v>
      </c>
      <c r="Z245">
        <v>397.9</v>
      </c>
      <c r="AA245">
        <v>348</v>
      </c>
      <c r="AB245">
        <v>397.9</v>
      </c>
      <c r="AC245" s="1">
        <f>(Table2[[#This Row],[Close Price]]/Table2[[#This Row],[Day Low]])-1</f>
        <v>3.503937007874014E-2</v>
      </c>
      <c r="AD245" s="1">
        <f>(Table2[[#This Row],[Day High]]/Table2[[#This Row],[Close Price]])-1</f>
        <v>9.0021554456700681E-3</v>
      </c>
      <c r="AE245" s="1">
        <f>(Table2[[#This Row],[Close Price]]/Table2[[#This Row],[Current Week Low]])-1</f>
        <v>3.503937007874014E-2</v>
      </c>
      <c r="AF245" s="1">
        <f>(Table2[[#This Row],[Current Week High]]/Table2[[#This Row],[Close Price]])-1</f>
        <v>9.0021554456700681E-3</v>
      </c>
      <c r="AG245" s="1">
        <f>(Table2[[#This Row],[Close Price]]/Table2[[#This Row],[Current Month Low]])-1</f>
        <v>0.13318965517241388</v>
      </c>
      <c r="AH245" s="1">
        <f>(Table2[[#This Row],[Current Month High]]/Table2[[#This Row],[Close Price]])-1</f>
        <v>9.0021554456700681E-3</v>
      </c>
      <c r="AI245">
        <v>18.625586408013099</v>
      </c>
      <c r="AJ245">
        <v>34.751409533572499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-0.02</v>
      </c>
      <c r="AM245" t="s">
        <v>3166</v>
      </c>
      <c r="AN245">
        <v>6.32</v>
      </c>
      <c r="AO245" t="s">
        <v>3167</v>
      </c>
      <c r="AP245">
        <v>0.115485790749266</v>
      </c>
      <c r="AQ245">
        <f>(Table2[[#This Row],[Sharpe Ratio]]-AVERAGE(Table2[Sharpe Ratio]))/_xlfn.STDEV.P(Table2[Sharpe Ratio])</f>
        <v>0.69548186234898401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367</v>
      </c>
      <c r="AT245">
        <f>_xlfn.RANK.AVG(Table2[[#This Row],[6M Return vs Nifty Z-Score]],Table2[6M Return vs Nifty Z-Score])</f>
        <v>305</v>
      </c>
      <c r="AU245">
        <f>_xlfn.RANK.AVG(Table2[[#This Row],[Sharpe Ratio Z-Score]],Table2[Sharpe Ratio Z-Score])</f>
        <v>170</v>
      </c>
      <c r="AV245">
        <f>(Table2[[#This Row],[Rank 1Y]]+Table2[[#This Row],[Rank 6M]]+Table2[[#This Row],[Rank Sharpe]])/3</f>
        <v>280.66666666666669</v>
      </c>
    </row>
    <row r="246" spans="1:48" hidden="1" x14ac:dyDescent="0.3">
      <c r="A246" t="s">
        <v>1224</v>
      </c>
      <c r="B246" t="s">
        <v>1225</v>
      </c>
      <c r="C246" t="s">
        <v>3124</v>
      </c>
      <c r="D246" t="s">
        <v>971</v>
      </c>
      <c r="E246">
        <v>9517.2921268499995</v>
      </c>
      <c r="F246">
        <v>1294.3499999999999</v>
      </c>
      <c r="G246">
        <v>19.348984545940301</v>
      </c>
      <c r="H246">
        <f>(Table2[[#This Row],[1Y Return vs Nifty]]-AVERAGE(Table2[1Y Return vs Nifty]))/_xlfn.STDEV.P(Table2[1Y Return vs Nifty])</f>
        <v>0.12628549972035161</v>
      </c>
      <c r="I246">
        <v>-0.92868321562261802</v>
      </c>
      <c r="J246">
        <f>(Table2[[#This Row],[1M Return vs Nifty]]-AVERAGE(Table2[1M Return vs Nifty]))/_xlfn.STDEV.P(Table2[1M Return vs Nifty])</f>
        <v>0.18605869757297383</v>
      </c>
      <c r="K246">
        <v>1.7319869194961399</v>
      </c>
      <c r="L246">
        <f>(Table2[[#This Row],[6M Return vs Nifty]]-AVERAGE(Table2[6M Return vs Nifty]))/_xlfn.STDEV.P(Table2[6M Return vs Nifty])</f>
        <v>-4.8848069995379995E-2</v>
      </c>
      <c r="M246">
        <v>-1.60196925078842</v>
      </c>
      <c r="N246">
        <f>(Table2[[#This Row],[1W Return vs Nifty]]-AVERAGE(Table2[1W Return vs Nifty]))/_xlfn.STDEV.P(Table2[1W Return vs Nifty])</f>
        <v>0.32641565835314962</v>
      </c>
      <c r="O246">
        <v>1312.79</v>
      </c>
      <c r="P246">
        <v>1334.3293540785501</v>
      </c>
      <c r="Q246">
        <v>1213.4734781828199</v>
      </c>
      <c r="R246">
        <v>45.121051425052102</v>
      </c>
      <c r="S246" s="1">
        <f>(Table2[[#This Row],[Close Price]]-Table2[[#This Row],[20D EMA]])/Table2[[#This Row],[20D EMA]]</f>
        <v>-1.4046420219532488E-2</v>
      </c>
      <c r="T246" s="1">
        <f>(Table2[[#This Row],[Close Price]]-Table2[[#This Row],[50D EMA]])/Table2[[#This Row],[50D EMA]]</f>
        <v>-2.9962133379100218E-2</v>
      </c>
      <c r="U246" s="1">
        <f>(Table2[[#This Row],[Close Price]]-Table2[[#This Row],[200D EMA]])/Table2[[#This Row],[200D EMA]]</f>
        <v>6.6648775825156742E-2</v>
      </c>
      <c r="V246">
        <v>0.77095314929575398</v>
      </c>
      <c r="W246">
        <v>1278.95</v>
      </c>
      <c r="X246">
        <v>1334.9</v>
      </c>
      <c r="Y246">
        <v>1278.95</v>
      </c>
      <c r="Z246">
        <v>1334.9</v>
      </c>
      <c r="AA246">
        <v>1226</v>
      </c>
      <c r="AB246">
        <v>1393.1</v>
      </c>
      <c r="AC246" s="1">
        <f>(Table2[[#This Row],[Close Price]]/Table2[[#This Row],[Day Low]])-1</f>
        <v>1.2041127487391945E-2</v>
      </c>
      <c r="AD246" s="1">
        <f>(Table2[[#This Row],[Day High]]/Table2[[#This Row],[Close Price]])-1</f>
        <v>3.1328466025418278E-2</v>
      </c>
      <c r="AE246" s="1">
        <f>(Table2[[#This Row],[Close Price]]/Table2[[#This Row],[Current Week Low]])-1</f>
        <v>1.2041127487391945E-2</v>
      </c>
      <c r="AF246" s="1">
        <f>(Table2[[#This Row],[Current Week High]]/Table2[[#This Row],[Close Price]])-1</f>
        <v>3.1328466025418278E-2</v>
      </c>
      <c r="AG246" s="1">
        <f>(Table2[[#This Row],[Close Price]]/Table2[[#This Row],[Current Month Low]])-1</f>
        <v>5.5750407830342574E-2</v>
      </c>
      <c r="AH246" s="1">
        <f>(Table2[[#This Row],[Current Month High]]/Table2[[#This Row],[Close Price]])-1</f>
        <v>7.6293120098891443E-2</v>
      </c>
      <c r="AI246">
        <v>22.938154285934999</v>
      </c>
      <c r="AJ246">
        <v>59.796296296296198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0</v>
      </c>
      <c r="AM246" t="s">
        <v>3168</v>
      </c>
      <c r="AN246">
        <v>-1.96</v>
      </c>
      <c r="AO246" t="s">
        <v>3166</v>
      </c>
      <c r="AP246">
        <v>8.7533700256460997E-2</v>
      </c>
      <c r="AQ246">
        <f>(Table2[[#This Row],[Sharpe Ratio]]-AVERAGE(Table2[Sharpe Ratio]))/_xlfn.STDEV.P(Table2[Sharpe Ratio])</f>
        <v>0.37278563214625415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268</v>
      </c>
      <c r="AT246">
        <f>_xlfn.RANK.AVG(Table2[[#This Row],[6M Return vs Nifty Z-Score]],Table2[6M Return vs Nifty Z-Score])</f>
        <v>320</v>
      </c>
      <c r="AU246">
        <f>_xlfn.RANK.AVG(Table2[[#This Row],[Sharpe Ratio Z-Score]],Table2[Sharpe Ratio Z-Score])</f>
        <v>255</v>
      </c>
      <c r="AV246">
        <f>(Table2[[#This Row],[Rank 1Y]]+Table2[[#This Row],[Rank 6M]]+Table2[[#This Row],[Rank Sharpe]])/3</f>
        <v>281</v>
      </c>
    </row>
    <row r="247" spans="1:48" hidden="1" x14ac:dyDescent="0.3">
      <c r="A247" t="s">
        <v>1754</v>
      </c>
      <c r="B247" t="s">
        <v>1755</v>
      </c>
      <c r="C247" t="s">
        <v>3131</v>
      </c>
      <c r="D247" t="s">
        <v>126</v>
      </c>
      <c r="E247">
        <v>4585.9799999999996</v>
      </c>
      <c r="F247">
        <v>7643.3</v>
      </c>
      <c r="G247">
        <v>-22.076260088801199</v>
      </c>
      <c r="H247">
        <f>(Table2[[#This Row],[1Y Return vs Nifty]]-AVERAGE(Table2[1Y Return vs Nifty]))/_xlfn.STDEV.P(Table2[1Y Return vs Nifty])</f>
        <v>-0.69441864533093534</v>
      </c>
      <c r="I247">
        <v>-5.9039603253294999</v>
      </c>
      <c r="J247">
        <f>(Table2[[#This Row],[1M Return vs Nifty]]-AVERAGE(Table2[1M Return vs Nifty]))/_xlfn.STDEV.P(Table2[1M Return vs Nifty])</f>
        <v>-0.30645161043910923</v>
      </c>
      <c r="K247">
        <v>25.5463022453844</v>
      </c>
      <c r="L247">
        <f>(Table2[[#This Row],[6M Return vs Nifty]]-AVERAGE(Table2[6M Return vs Nifty]))/_xlfn.STDEV.P(Table2[6M Return vs Nifty])</f>
        <v>0.73647059748427179</v>
      </c>
      <c r="M247">
        <v>-2.5869536354043201</v>
      </c>
      <c r="N247">
        <f>(Table2[[#This Row],[1W Return vs Nifty]]-AVERAGE(Table2[1W Return vs Nifty]))/_xlfn.STDEV.P(Table2[1W Return vs Nifty])</f>
        <v>0.12189333603910105</v>
      </c>
      <c r="O247">
        <v>7832.7</v>
      </c>
      <c r="P247">
        <v>8057.1581676654196</v>
      </c>
      <c r="Q247">
        <v>7354.87044820956</v>
      </c>
      <c r="R247">
        <v>44.636532385598201</v>
      </c>
      <c r="S247" s="1">
        <f>(Table2[[#This Row],[Close Price]]-Table2[[#This Row],[20D EMA]])/Table2[[#This Row],[20D EMA]]</f>
        <v>-2.4180678437831098E-2</v>
      </c>
      <c r="T247" s="1">
        <f>(Table2[[#This Row],[Close Price]]-Table2[[#This Row],[50D EMA]])/Table2[[#This Row],[50D EMA]]</f>
        <v>-5.1365277813000383E-2</v>
      </c>
      <c r="U247" s="1">
        <f>(Table2[[#This Row],[Close Price]]-Table2[[#This Row],[200D EMA]])/Table2[[#This Row],[200D EMA]]</f>
        <v>3.9216129477937213E-2</v>
      </c>
      <c r="V247">
        <v>0.25744989022631398</v>
      </c>
      <c r="W247">
        <v>7610.15</v>
      </c>
      <c r="X247">
        <v>7710</v>
      </c>
      <c r="Y247">
        <v>7610.15</v>
      </c>
      <c r="Z247">
        <v>7710</v>
      </c>
      <c r="AA247">
        <v>7305.05</v>
      </c>
      <c r="AB247">
        <v>8349.9500000000007</v>
      </c>
      <c r="AC247" s="1">
        <f>(Table2[[#This Row],[Close Price]]/Table2[[#This Row],[Day Low]])-1</f>
        <v>4.3560245198845937E-3</v>
      </c>
      <c r="AD247" s="1">
        <f>(Table2[[#This Row],[Day High]]/Table2[[#This Row],[Close Price]])-1</f>
        <v>8.7265971504455475E-3</v>
      </c>
      <c r="AE247" s="1">
        <f>(Table2[[#This Row],[Close Price]]/Table2[[#This Row],[Current Week Low]])-1</f>
        <v>4.3560245198845937E-3</v>
      </c>
      <c r="AF247" s="1">
        <f>(Table2[[#This Row],[Current Week High]]/Table2[[#This Row],[Close Price]])-1</f>
        <v>8.7265971504455475E-3</v>
      </c>
      <c r="AG247" s="1">
        <f>(Table2[[#This Row],[Close Price]]/Table2[[#This Row],[Current Month Low]])-1</f>
        <v>4.6303584506608431E-2</v>
      </c>
      <c r="AH247" s="1">
        <f>(Table2[[#This Row],[Current Month High]]/Table2[[#This Row],[Close Price]])-1</f>
        <v>9.2453521384742166E-2</v>
      </c>
      <c r="AI247">
        <v>27.183938874569801</v>
      </c>
      <c r="AJ247">
        <v>61.4537235559404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0</v>
      </c>
      <c r="AM247" t="s">
        <v>3168</v>
      </c>
      <c r="AN247">
        <v>-4.59</v>
      </c>
      <c r="AO247" t="s">
        <v>3166</v>
      </c>
      <c r="AP247">
        <v>0.12215143784331201</v>
      </c>
      <c r="AQ247">
        <f>(Table2[[#This Row],[Sharpe Ratio]]-AVERAGE(Table2[Sharpe Ratio]))/_xlfn.STDEV.P(Table2[Sharpe Ratio])</f>
        <v>0.77243421729589223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562</v>
      </c>
      <c r="AT247">
        <f>_xlfn.RANK.AVG(Table2[[#This Row],[6M Return vs Nifty Z-Score]],Table2[6M Return vs Nifty Z-Score])</f>
        <v>131</v>
      </c>
      <c r="AU247">
        <f>_xlfn.RANK.AVG(Table2[[#This Row],[Sharpe Ratio Z-Score]],Table2[Sharpe Ratio Z-Score])</f>
        <v>150</v>
      </c>
      <c r="AV247">
        <f>(Table2[[#This Row],[Rank 1Y]]+Table2[[#This Row],[Rank 6M]]+Table2[[#This Row],[Rank Sharpe]])/3</f>
        <v>281</v>
      </c>
    </row>
    <row r="248" spans="1:48" x14ac:dyDescent="0.3">
      <c r="A248" t="s">
        <v>755</v>
      </c>
      <c r="B248" t="s">
        <v>756</v>
      </c>
      <c r="C248" t="s">
        <v>3120</v>
      </c>
      <c r="D248" t="s">
        <v>757</v>
      </c>
      <c r="E248">
        <v>22186.9422595</v>
      </c>
      <c r="F248">
        <v>1580.75</v>
      </c>
      <c r="G248">
        <v>19.717919158602601</v>
      </c>
      <c r="H248">
        <f>(Table2[[#This Row],[1Y Return vs Nifty]]-AVERAGE(Table2[1Y Return vs Nifty]))/_xlfn.STDEV.P(Table2[1Y Return vs Nifty])</f>
        <v>0.13359471825447483</v>
      </c>
      <c r="I248">
        <v>6.1632184884664296</v>
      </c>
      <c r="J248">
        <f>(Table2[[#This Row],[1M Return vs Nifty]]-AVERAGE(Table2[1M Return vs Nifty]))/_xlfn.STDEV.P(Table2[1M Return vs Nifty])</f>
        <v>0.88809691889289011</v>
      </c>
      <c r="K248">
        <v>20.6981781544089</v>
      </c>
      <c r="L248">
        <f>(Table2[[#This Row],[6M Return vs Nifty]]-AVERAGE(Table2[6M Return vs Nifty]))/_xlfn.STDEV.P(Table2[6M Return vs Nifty])</f>
        <v>0.57659523265436285</v>
      </c>
      <c r="M248">
        <v>-2.6339640897024199</v>
      </c>
      <c r="N248">
        <f>(Table2[[#This Row],[1W Return vs Nifty]]-AVERAGE(Table2[1W Return vs Nifty]))/_xlfn.STDEV.P(Table2[1W Return vs Nifty])</f>
        <v>0.11213207744835181</v>
      </c>
      <c r="O248">
        <v>1562.93</v>
      </c>
      <c r="P248">
        <v>1550.0772861435601</v>
      </c>
      <c r="Q248">
        <v>1393.7262339065101</v>
      </c>
      <c r="R248">
        <v>53.991598637587302</v>
      </c>
      <c r="S248" s="1">
        <f>(Table2[[#This Row],[Close Price]]-Table2[[#This Row],[20D EMA]])/Table2[[#This Row],[20D EMA]]</f>
        <v>1.1401662262545307E-2</v>
      </c>
      <c r="T248" s="1">
        <f>(Table2[[#This Row],[Close Price]]-Table2[[#This Row],[50D EMA]])/Table2[[#This Row],[50D EMA]]</f>
        <v>1.9787860986435483E-2</v>
      </c>
      <c r="U248" s="1">
        <f>(Table2[[#This Row],[Close Price]]-Table2[[#This Row],[200D EMA]])/Table2[[#This Row],[200D EMA]]</f>
        <v>0.13418974368393452</v>
      </c>
      <c r="V248">
        <v>1.3225444397427699</v>
      </c>
      <c r="W248">
        <v>1571.45</v>
      </c>
      <c r="X248">
        <v>1625</v>
      </c>
      <c r="Y248">
        <v>1571.45</v>
      </c>
      <c r="Z248">
        <v>1625</v>
      </c>
      <c r="AA248">
        <v>1501</v>
      </c>
      <c r="AB248">
        <v>1672</v>
      </c>
      <c r="AC248" s="1">
        <f>(Table2[[#This Row],[Close Price]]/Table2[[#This Row],[Day Low]])-1</f>
        <v>5.9181011168030206E-3</v>
      </c>
      <c r="AD248" s="1">
        <f>(Table2[[#This Row],[Day High]]/Table2[[#This Row],[Close Price]])-1</f>
        <v>2.7993041277874386E-2</v>
      </c>
      <c r="AE248" s="1">
        <f>(Table2[[#This Row],[Close Price]]/Table2[[#This Row],[Current Week Low]])-1</f>
        <v>5.9181011168030206E-3</v>
      </c>
      <c r="AF248" s="1">
        <f>(Table2[[#This Row],[Current Week High]]/Table2[[#This Row],[Close Price]])-1</f>
        <v>2.7993041277874386E-2</v>
      </c>
      <c r="AG248" s="1">
        <f>(Table2[[#This Row],[Close Price]]/Table2[[#This Row],[Current Month Low]])-1</f>
        <v>5.3131245836109287E-2</v>
      </c>
      <c r="AH248" s="1">
        <f>(Table2[[#This Row],[Current Month High]]/Table2[[#This Row],[Close Price]])-1</f>
        <v>5.7725763087142168E-2</v>
      </c>
      <c r="AI248">
        <v>8.4928040487110401</v>
      </c>
      <c r="AJ248">
        <v>58.3600480865557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-0.04</v>
      </c>
      <c r="AM248" t="s">
        <v>3166</v>
      </c>
      <c r="AN248">
        <v>1.1499999999999999</v>
      </c>
      <c r="AO248" t="s">
        <v>3167</v>
      </c>
      <c r="AP248">
        <v>2.7694570833491999E-2</v>
      </c>
      <c r="AQ248">
        <f>(Table2[[#This Row],[Sharpe Ratio]]-AVERAGE(Table2[Sharpe Ratio]))/_xlfn.STDEV.P(Table2[Sharpe Ratio])</f>
        <v>-0.31803430807881766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1.392384639171262</v>
      </c>
      <c r="AS248">
        <f>_xlfn.RANK.AVG(Table2[[#This Row],[1Y Return vs Nifty Z-Score]],Table2[1Y Return vs Nifty Z-Score])</f>
        <v>265</v>
      </c>
      <c r="AT248">
        <f>_xlfn.RANK.AVG(Table2[[#This Row],[6M Return vs Nifty Z-Score]],Table2[6M Return vs Nifty Z-Score])</f>
        <v>155</v>
      </c>
      <c r="AU248">
        <f>_xlfn.RANK.AVG(Table2[[#This Row],[Sharpe Ratio Z-Score]],Table2[Sharpe Ratio Z-Score])</f>
        <v>425</v>
      </c>
      <c r="AV248">
        <f>(Table2[[#This Row],[Rank 1Y]]+Table2[[#This Row],[Rank 6M]]+Table2[[#This Row],[Rank Sharpe]])/3</f>
        <v>281.66666666666669</v>
      </c>
    </row>
    <row r="249" spans="1:48" hidden="1" x14ac:dyDescent="0.3">
      <c r="A249" t="s">
        <v>615</v>
      </c>
      <c r="B249" t="s">
        <v>616</v>
      </c>
      <c r="C249" t="s">
        <v>3134</v>
      </c>
      <c r="D249" t="s">
        <v>131</v>
      </c>
      <c r="E249">
        <v>29991.724445459899</v>
      </c>
      <c r="F249">
        <v>1227.9000000000001</v>
      </c>
      <c r="G249">
        <v>31.999522301595501</v>
      </c>
      <c r="H249">
        <f>(Table2[[#This Row],[1Y Return vs Nifty]]-AVERAGE(Table2[1Y Return vs Nifty]))/_xlfn.STDEV.P(Table2[1Y Return vs Nifty])</f>
        <v>0.37691404433700348</v>
      </c>
      <c r="I249">
        <v>-0.13227954210808299</v>
      </c>
      <c r="J249">
        <f>(Table2[[#This Row],[1M Return vs Nifty]]-AVERAGE(Table2[1M Return vs Nifty]))/_xlfn.STDEV.P(Table2[1M Return vs Nifty])</f>
        <v>0.26489591807257867</v>
      </c>
      <c r="K249">
        <v>-9.3430598066817794</v>
      </c>
      <c r="L249">
        <f>(Table2[[#This Row],[6M Return vs Nifty]]-AVERAGE(Table2[6M Return vs Nifty]))/_xlfn.STDEV.P(Table2[6M Return vs Nifty])</f>
        <v>-0.41406709133848102</v>
      </c>
      <c r="M249">
        <v>2.6444408328439701</v>
      </c>
      <c r="N249">
        <f>(Table2[[#This Row],[1W Return vs Nifty]]-AVERAGE(Table2[1W Return vs Nifty]))/_xlfn.STDEV.P(Table2[1W Return vs Nifty])</f>
        <v>1.2081409581313385</v>
      </c>
      <c r="O249">
        <v>1179.54</v>
      </c>
      <c r="P249">
        <v>1218.96017918303</v>
      </c>
      <c r="Q249">
        <v>1142.9846180244101</v>
      </c>
      <c r="R249">
        <v>65.636886500704094</v>
      </c>
      <c r="S249" s="1">
        <f>(Table2[[#This Row],[Close Price]]-Table2[[#This Row],[20D EMA]])/Table2[[#This Row],[20D EMA]]</f>
        <v>4.0999033521542404E-2</v>
      </c>
      <c r="T249" s="1">
        <f>(Table2[[#This Row],[Close Price]]-Table2[[#This Row],[50D EMA]])/Table2[[#This Row],[50D EMA]]</f>
        <v>7.3339728152249208E-3</v>
      </c>
      <c r="U249" s="1">
        <f>(Table2[[#This Row],[Close Price]]-Table2[[#This Row],[200D EMA]])/Table2[[#This Row],[200D EMA]]</f>
        <v>7.4292672566636839E-2</v>
      </c>
      <c r="V249">
        <v>1.10270208914492</v>
      </c>
      <c r="W249">
        <v>1196.3499999999999</v>
      </c>
      <c r="X249">
        <v>1265</v>
      </c>
      <c r="Y249">
        <v>1196.3499999999999</v>
      </c>
      <c r="Z249">
        <v>1265</v>
      </c>
      <c r="AA249">
        <v>1049.05</v>
      </c>
      <c r="AB249">
        <v>1284.7</v>
      </c>
      <c r="AC249" s="1">
        <f>(Table2[[#This Row],[Close Price]]/Table2[[#This Row],[Day Low]])-1</f>
        <v>2.6371881138463005E-2</v>
      </c>
      <c r="AD249" s="1">
        <f>(Table2[[#This Row],[Day High]]/Table2[[#This Row],[Close Price]])-1</f>
        <v>3.0214186823031008E-2</v>
      </c>
      <c r="AE249" s="1">
        <f>(Table2[[#This Row],[Close Price]]/Table2[[#This Row],[Current Week Low]])-1</f>
        <v>2.6371881138463005E-2</v>
      </c>
      <c r="AF249" s="1">
        <f>(Table2[[#This Row],[Current Week High]]/Table2[[#This Row],[Close Price]])-1</f>
        <v>3.0214186823031008E-2</v>
      </c>
      <c r="AG249" s="1">
        <f>(Table2[[#This Row],[Close Price]]/Table2[[#This Row],[Current Month Low]])-1</f>
        <v>0.17048758400457564</v>
      </c>
      <c r="AH249" s="1">
        <f>(Table2[[#This Row],[Current Month High]]/Table2[[#This Row],[Close Price]])-1</f>
        <v>4.6257838586204025E-2</v>
      </c>
      <c r="AI249">
        <v>18.340255721149902</v>
      </c>
      <c r="AJ249">
        <v>65.853987978658694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-0.01</v>
      </c>
      <c r="AM249" t="s">
        <v>3166</v>
      </c>
      <c r="AN249">
        <v>0.77</v>
      </c>
      <c r="AO249" t="s">
        <v>3167</v>
      </c>
      <c r="AP249">
        <v>0.11231326254585</v>
      </c>
      <c r="AQ249">
        <f>(Table2[[#This Row],[Sharpe Ratio]]-AVERAGE(Table2[Sharpe Ratio]))/_xlfn.STDEV.P(Table2[Sharpe Ratio])</f>
        <v>0.65885623351747669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200</v>
      </c>
      <c r="AT249">
        <f>_xlfn.RANK.AVG(Table2[[#This Row],[6M Return vs Nifty Z-Score]],Table2[6M Return vs Nifty Z-Score])</f>
        <v>465</v>
      </c>
      <c r="AU249">
        <f>_xlfn.RANK.AVG(Table2[[#This Row],[Sharpe Ratio Z-Score]],Table2[Sharpe Ratio Z-Score])</f>
        <v>181</v>
      </c>
      <c r="AV249">
        <f>(Table2[[#This Row],[Rank 1Y]]+Table2[[#This Row],[Rank 6M]]+Table2[[#This Row],[Rank Sharpe]])/3</f>
        <v>282</v>
      </c>
    </row>
    <row r="250" spans="1:48" x14ac:dyDescent="0.3">
      <c r="A250" t="s">
        <v>1320</v>
      </c>
      <c r="B250" t="s">
        <v>1321</v>
      </c>
      <c r="C250" t="s">
        <v>3130</v>
      </c>
      <c r="D250" t="s">
        <v>1322</v>
      </c>
      <c r="E250">
        <v>8561.4487494749992</v>
      </c>
      <c r="F250">
        <v>268.64999999999998</v>
      </c>
      <c r="G250">
        <v>14.2476896047307</v>
      </c>
      <c r="H250">
        <f>(Table2[[#This Row],[1Y Return vs Nifty]]-AVERAGE(Table2[1Y Return vs Nifty]))/_xlfn.STDEV.P(Table2[1Y Return vs Nifty])</f>
        <v>2.5220220799374006E-2</v>
      </c>
      <c r="I250">
        <v>0.75954244356855005</v>
      </c>
      <c r="J250">
        <f>(Table2[[#This Row],[1M Return vs Nifty]]-AVERAGE(Table2[1M Return vs Nifty]))/_xlfn.STDEV.P(Table2[1M Return vs Nifty])</f>
        <v>0.35317874356597578</v>
      </c>
      <c r="K250">
        <v>36.221007462819301</v>
      </c>
      <c r="L250">
        <f>(Table2[[#This Row],[6M Return vs Nifty]]-AVERAGE(Table2[6M Return vs Nifty]))/_xlfn.STDEV.P(Table2[6M Return vs Nifty])</f>
        <v>1.0884876579109872</v>
      </c>
      <c r="M250">
        <v>-5.96352261112819</v>
      </c>
      <c r="N250">
        <f>(Table2[[#This Row],[1W Return vs Nifty]]-AVERAGE(Table2[1W Return vs Nifty]))/_xlfn.STDEV.P(Table2[1W Return vs Nifty])</f>
        <v>-0.57921801065286793</v>
      </c>
      <c r="O250">
        <v>262.70999999999998</v>
      </c>
      <c r="P250">
        <v>258.56454118966502</v>
      </c>
      <c r="Q250">
        <v>229.249761555221</v>
      </c>
      <c r="R250">
        <v>57.5663354200775</v>
      </c>
      <c r="S250" s="1">
        <f>(Table2[[#This Row],[Close Price]]-Table2[[#This Row],[20D EMA]])/Table2[[#This Row],[20D EMA]]</f>
        <v>2.2610483042137711E-2</v>
      </c>
      <c r="T250" s="1">
        <f>(Table2[[#This Row],[Close Price]]-Table2[[#This Row],[50D EMA]])/Table2[[#This Row],[50D EMA]]</f>
        <v>3.9005575799107593E-2</v>
      </c>
      <c r="U250" s="1">
        <f>(Table2[[#This Row],[Close Price]]-Table2[[#This Row],[200D EMA]])/Table2[[#This Row],[200D EMA]]</f>
        <v>0.1718659953122279</v>
      </c>
      <c r="V250">
        <v>0.67584711605756698</v>
      </c>
      <c r="W250">
        <v>260.89999999999998</v>
      </c>
      <c r="X250">
        <v>271.7</v>
      </c>
      <c r="Y250">
        <v>260.89999999999998</v>
      </c>
      <c r="Z250">
        <v>271.7</v>
      </c>
      <c r="AA250">
        <v>249.35</v>
      </c>
      <c r="AB250">
        <v>280.10000000000002</v>
      </c>
      <c r="AC250" s="1">
        <f>(Table2[[#This Row],[Close Price]]/Table2[[#This Row],[Day Low]])-1</f>
        <v>2.9704867765427467E-2</v>
      </c>
      <c r="AD250" s="1">
        <f>(Table2[[#This Row],[Day High]]/Table2[[#This Row],[Close Price]])-1</f>
        <v>1.1353061604318038E-2</v>
      </c>
      <c r="AE250" s="1">
        <f>(Table2[[#This Row],[Close Price]]/Table2[[#This Row],[Current Week Low]])-1</f>
        <v>2.9704867765427467E-2</v>
      </c>
      <c r="AF250" s="1">
        <f>(Table2[[#This Row],[Current Week High]]/Table2[[#This Row],[Close Price]])-1</f>
        <v>1.1353061604318038E-2</v>
      </c>
      <c r="AG250" s="1">
        <f>(Table2[[#This Row],[Close Price]]/Table2[[#This Row],[Current Month Low]])-1</f>
        <v>7.7401243232404271E-2</v>
      </c>
      <c r="AH250" s="1">
        <f>(Table2[[#This Row],[Current Month High]]/Table2[[#This Row],[Close Price]])-1</f>
        <v>4.2620509957193464E-2</v>
      </c>
      <c r="AI250">
        <v>4.2620509957193402</v>
      </c>
      <c r="AJ250">
        <v>58.402122641509401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0.12</v>
      </c>
      <c r="AM250" t="s">
        <v>3167</v>
      </c>
      <c r="AN250">
        <v>2.56</v>
      </c>
      <c r="AO250" t="s">
        <v>3167</v>
      </c>
      <c r="AP250">
        <v>1.2652900644986E-2</v>
      </c>
      <c r="AQ250">
        <f>(Table2[[#This Row],[Sharpe Ratio]]-AVERAGE(Table2[Sharpe Ratio]))/_xlfn.STDEV.P(Table2[Sharpe Ratio])</f>
        <v>-0.49168465695104546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0.39598395467242364</v>
      </c>
      <c r="AS250">
        <f>_xlfn.RANK.AVG(Table2[[#This Row],[1Y Return vs Nifty Z-Score]],Table2[1Y Return vs Nifty Z-Score])</f>
        <v>292</v>
      </c>
      <c r="AT250">
        <f>_xlfn.RANK.AVG(Table2[[#This Row],[6M Return vs Nifty Z-Score]],Table2[6M Return vs Nifty Z-Score])</f>
        <v>89</v>
      </c>
      <c r="AU250">
        <f>_xlfn.RANK.AVG(Table2[[#This Row],[Sharpe Ratio Z-Score]],Table2[Sharpe Ratio Z-Score])</f>
        <v>469</v>
      </c>
      <c r="AV250">
        <f>(Table2[[#This Row],[Rank 1Y]]+Table2[[#This Row],[Rank 6M]]+Table2[[#This Row],[Rank Sharpe]])/3</f>
        <v>283.33333333333331</v>
      </c>
    </row>
    <row r="251" spans="1:48" hidden="1" x14ac:dyDescent="0.3">
      <c r="A251" t="s">
        <v>319</v>
      </c>
      <c r="B251" t="s">
        <v>320</v>
      </c>
      <c r="C251" t="s">
        <v>3119</v>
      </c>
      <c r="D251" t="s">
        <v>18</v>
      </c>
      <c r="E251">
        <v>80186.991553144995</v>
      </c>
      <c r="F251">
        <v>376.85</v>
      </c>
      <c r="G251">
        <v>42.557830860257504</v>
      </c>
      <c r="H251">
        <f>(Table2[[#This Row],[1Y Return vs Nifty]]-AVERAGE(Table2[1Y Return vs Nifty]))/_xlfn.STDEV.P(Table2[1Y Return vs Nifty])</f>
        <v>0.58609199066486239</v>
      </c>
      <c r="I251">
        <v>-11.3166625051088</v>
      </c>
      <c r="J251">
        <f>(Table2[[#This Row],[1M Return vs Nifty]]-AVERAGE(Table2[1M Return vs Nifty]))/_xlfn.STDEV.P(Table2[1M Return vs Nifty])</f>
        <v>-0.84226329669467792</v>
      </c>
      <c r="K251">
        <v>-4.0510920389384797</v>
      </c>
      <c r="L251">
        <f>(Table2[[#This Row],[6M Return vs Nifty]]-AVERAGE(Table2[6M Return vs Nifty]))/_xlfn.STDEV.P(Table2[6M Return vs Nifty])</f>
        <v>-0.23955520557405488</v>
      </c>
      <c r="M251">
        <v>-6.2865112966843197</v>
      </c>
      <c r="N251">
        <f>(Table2[[#This Row],[1W Return vs Nifty]]-AVERAGE(Table2[1W Return vs Nifty]))/_xlfn.STDEV.P(Table2[1W Return vs Nifty])</f>
        <v>-0.64628343532643928</v>
      </c>
      <c r="O251">
        <v>378.37</v>
      </c>
      <c r="P251">
        <v>389.927448801553</v>
      </c>
      <c r="Q251">
        <v>355.59945319456898</v>
      </c>
      <c r="R251">
        <v>53.156474689263597</v>
      </c>
      <c r="S251" s="1">
        <f>(Table2[[#This Row],[Close Price]]-Table2[[#This Row],[20D EMA]])/Table2[[#This Row],[20D EMA]]</f>
        <v>-4.0172318101328909E-3</v>
      </c>
      <c r="T251" s="1">
        <f>(Table2[[#This Row],[Close Price]]-Table2[[#This Row],[50D EMA]])/Table2[[#This Row],[50D EMA]]</f>
        <v>-3.3538159064581581E-2</v>
      </c>
      <c r="U251" s="1">
        <f>(Table2[[#This Row],[Close Price]]-Table2[[#This Row],[200D EMA]])/Table2[[#This Row],[200D EMA]]</f>
        <v>5.9759784821164057E-2</v>
      </c>
      <c r="V251">
        <v>0.69062900293053198</v>
      </c>
      <c r="W251">
        <v>367.95</v>
      </c>
      <c r="X251">
        <v>384.65</v>
      </c>
      <c r="Y251">
        <v>367.95</v>
      </c>
      <c r="Z251">
        <v>384.65</v>
      </c>
      <c r="AA251">
        <v>354.9</v>
      </c>
      <c r="AB251">
        <v>400</v>
      </c>
      <c r="AC251" s="1">
        <f>(Table2[[#This Row],[Close Price]]/Table2[[#This Row],[Day Low]])-1</f>
        <v>2.4188069031118475E-2</v>
      </c>
      <c r="AD251" s="1">
        <f>(Table2[[#This Row],[Day High]]/Table2[[#This Row],[Close Price]])-1</f>
        <v>2.0697890407323838E-2</v>
      </c>
      <c r="AE251" s="1">
        <f>(Table2[[#This Row],[Close Price]]/Table2[[#This Row],[Current Week Low]])-1</f>
        <v>2.4188069031118475E-2</v>
      </c>
      <c r="AF251" s="1">
        <f>(Table2[[#This Row],[Current Week High]]/Table2[[#This Row],[Close Price]])-1</f>
        <v>2.0697890407323838E-2</v>
      </c>
      <c r="AG251" s="1">
        <f>(Table2[[#This Row],[Close Price]]/Table2[[#This Row],[Current Month Low]])-1</f>
        <v>6.1848408002254329E-2</v>
      </c>
      <c r="AH251" s="1">
        <f>(Table2[[#This Row],[Current Month High]]/Table2[[#This Row],[Close Price]])-1</f>
        <v>6.1430277298659908E-2</v>
      </c>
      <c r="AI251">
        <v>21.308212816770499</v>
      </c>
      <c r="AJ251">
        <v>73.877268532759103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-0.01</v>
      </c>
      <c r="AM251" t="s">
        <v>3166</v>
      </c>
      <c r="AN251">
        <v>0.53</v>
      </c>
      <c r="AO251" t="s">
        <v>3167</v>
      </c>
      <c r="AP251">
        <v>6.4574234248114995E-2</v>
      </c>
      <c r="AQ251">
        <f>(Table2[[#This Row],[Sharpe Ratio]]-AVERAGE(Table2[Sharpe Ratio]))/_xlfn.STDEV.P(Table2[Sharpe Ratio])</f>
        <v>0.10772734857107516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146</v>
      </c>
      <c r="AT251">
        <f>_xlfn.RANK.AVG(Table2[[#This Row],[6M Return vs Nifty Z-Score]],Table2[6M Return vs Nifty Z-Score])</f>
        <v>390</v>
      </c>
      <c r="AU251">
        <f>_xlfn.RANK.AVG(Table2[[#This Row],[Sharpe Ratio Z-Score]],Table2[Sharpe Ratio Z-Score])</f>
        <v>322</v>
      </c>
      <c r="AV251">
        <f>(Table2[[#This Row],[Rank 1Y]]+Table2[[#This Row],[Rank 6M]]+Table2[[#This Row],[Rank Sharpe]])/3</f>
        <v>286</v>
      </c>
    </row>
    <row r="252" spans="1:48" hidden="1" x14ac:dyDescent="0.3">
      <c r="A252" t="s">
        <v>1246</v>
      </c>
      <c r="B252" t="s">
        <v>1247</v>
      </c>
      <c r="C252" t="s">
        <v>3126</v>
      </c>
      <c r="D252" t="s">
        <v>57</v>
      </c>
      <c r="E252">
        <v>9171.4030464099997</v>
      </c>
      <c r="F252">
        <v>6960.55</v>
      </c>
      <c r="G252">
        <v>51.835433385817197</v>
      </c>
      <c r="H252">
        <f>(Table2[[#This Row],[1Y Return vs Nifty]]-AVERAGE(Table2[1Y Return vs Nifty]))/_xlfn.STDEV.P(Table2[1Y Return vs Nifty])</f>
        <v>0.76989698484175784</v>
      </c>
      <c r="I252">
        <v>5.3027691704319802</v>
      </c>
      <c r="J252">
        <f>(Table2[[#This Row],[1M Return vs Nifty]]-AVERAGE(Table2[1M Return vs Nifty]))/_xlfn.STDEV.P(Table2[1M Return vs Nifty])</f>
        <v>0.80291972186257221</v>
      </c>
      <c r="K252">
        <v>-22.227821100692601</v>
      </c>
      <c r="L252">
        <f>(Table2[[#This Row],[6M Return vs Nifty]]-AVERAGE(Table2[6M Return vs Nifty]))/_xlfn.STDEV.P(Table2[6M Return vs Nifty])</f>
        <v>-0.83896461334307604</v>
      </c>
      <c r="M252">
        <v>-7.3136587261875698</v>
      </c>
      <c r="N252">
        <f>(Table2[[#This Row],[1W Return vs Nifty]]-AVERAGE(Table2[1W Return vs Nifty]))/_xlfn.STDEV.P(Table2[1W Return vs Nifty])</f>
        <v>-0.85956049933068734</v>
      </c>
      <c r="O252">
        <v>6958.25</v>
      </c>
      <c r="P252">
        <v>7178.7193975390901</v>
      </c>
      <c r="Q252">
        <v>7072.3022042105804</v>
      </c>
      <c r="R252">
        <v>52.022972026306597</v>
      </c>
      <c r="S252" s="1">
        <f>(Table2[[#This Row],[Close Price]]-Table2[[#This Row],[20D EMA]])/Table2[[#This Row],[20D EMA]]</f>
        <v>3.3054288075308903E-4</v>
      </c>
      <c r="T252" s="1">
        <f>(Table2[[#This Row],[Close Price]]-Table2[[#This Row],[50D EMA]])/Table2[[#This Row],[50D EMA]]</f>
        <v>-3.0391130431129506E-2</v>
      </c>
      <c r="U252" s="1">
        <f>(Table2[[#This Row],[Close Price]]-Table2[[#This Row],[200D EMA]])/Table2[[#This Row],[200D EMA]]</f>
        <v>-1.5801389842199785E-2</v>
      </c>
      <c r="V252">
        <v>0.57851023868638496</v>
      </c>
      <c r="W252">
        <v>6790</v>
      </c>
      <c r="X252">
        <v>7078.6</v>
      </c>
      <c r="Y252">
        <v>6790</v>
      </c>
      <c r="Z252">
        <v>7078.6</v>
      </c>
      <c r="AA252">
        <v>6521</v>
      </c>
      <c r="AB252">
        <v>7998.95</v>
      </c>
      <c r="AC252" s="1">
        <f>(Table2[[#This Row],[Close Price]]/Table2[[#This Row],[Day Low]])-1</f>
        <v>2.5117820324005891E-2</v>
      </c>
      <c r="AD252" s="1">
        <f>(Table2[[#This Row],[Day High]]/Table2[[#This Row],[Close Price]])-1</f>
        <v>1.6959866677202173E-2</v>
      </c>
      <c r="AE252" s="1">
        <f>(Table2[[#This Row],[Close Price]]/Table2[[#This Row],[Current Week Low]])-1</f>
        <v>2.5117820324005891E-2</v>
      </c>
      <c r="AF252" s="1">
        <f>(Table2[[#This Row],[Current Week High]]/Table2[[#This Row],[Close Price]])-1</f>
        <v>1.6959866677202173E-2</v>
      </c>
      <c r="AG252" s="1">
        <f>(Table2[[#This Row],[Close Price]]/Table2[[#This Row],[Current Month Low]])-1</f>
        <v>6.7405305934672644E-2</v>
      </c>
      <c r="AH252" s="1">
        <f>(Table2[[#This Row],[Current Month High]]/Table2[[#This Row],[Close Price]])-1</f>
        <v>0.14918361336388641</v>
      </c>
      <c r="AI252">
        <v>47.658590197613599</v>
      </c>
      <c r="AJ252">
        <v>108.83738373837301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-0.06</v>
      </c>
      <c r="AM252" t="s">
        <v>3166</v>
      </c>
      <c r="AN252">
        <v>-5.82</v>
      </c>
      <c r="AO252" t="s">
        <v>3166</v>
      </c>
      <c r="AP252">
        <v>0.14361300873098401</v>
      </c>
      <c r="AQ252">
        <f>(Table2[[#This Row],[Sharpe Ratio]]-AVERAGE(Table2[Sharpe Ratio]))/_xlfn.STDEV.P(Table2[Sharpe Ratio])</f>
        <v>1.0201998726576293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125</v>
      </c>
      <c r="AT252">
        <f>_xlfn.RANK.AVG(Table2[[#This Row],[6M Return vs Nifty Z-Score]],Table2[6M Return vs Nifty Z-Score])</f>
        <v>619</v>
      </c>
      <c r="AU252">
        <f>_xlfn.RANK.AVG(Table2[[#This Row],[Sharpe Ratio Z-Score]],Table2[Sharpe Ratio Z-Score])</f>
        <v>114</v>
      </c>
      <c r="AV252">
        <f>(Table2[[#This Row],[Rank 1Y]]+Table2[[#This Row],[Rank 6M]]+Table2[[#This Row],[Rank Sharpe]])/3</f>
        <v>286</v>
      </c>
    </row>
    <row r="253" spans="1:48" hidden="1" x14ac:dyDescent="0.3">
      <c r="A253" t="s">
        <v>274</v>
      </c>
      <c r="B253" t="s">
        <v>275</v>
      </c>
      <c r="C253" t="s">
        <v>3121</v>
      </c>
      <c r="D253" t="s">
        <v>208</v>
      </c>
      <c r="E253">
        <v>92812.973536984995</v>
      </c>
      <c r="F253">
        <v>4343.45</v>
      </c>
      <c r="G253">
        <v>27.496405355485301</v>
      </c>
      <c r="H253">
        <f>(Table2[[#This Row],[1Y Return vs Nifty]]-AVERAGE(Table2[1Y Return vs Nifty]))/_xlfn.STDEV.P(Table2[1Y Return vs Nifty])</f>
        <v>0.28769968299986137</v>
      </c>
      <c r="I253">
        <v>-5.3496415391883296</v>
      </c>
      <c r="J253">
        <f>(Table2[[#This Row],[1M Return vs Nifty]]-AVERAGE(Table2[1M Return vs Nifty]))/_xlfn.STDEV.P(Table2[1M Return vs Nifty])</f>
        <v>-0.25157874404808406</v>
      </c>
      <c r="K253">
        <v>5.2957159037272996</v>
      </c>
      <c r="L253">
        <f>(Table2[[#This Row],[6M Return vs Nifty]]-AVERAGE(Table2[6M Return vs Nifty]))/_xlfn.STDEV.P(Table2[6M Return vs Nifty])</f>
        <v>6.8672121488463911E-2</v>
      </c>
      <c r="M253">
        <v>-3.8879911968867402</v>
      </c>
      <c r="N253">
        <f>(Table2[[#This Row],[1W Return vs Nifty]]-AVERAGE(Table2[1W Return vs Nifty]))/_xlfn.STDEV.P(Table2[1W Return vs Nifty])</f>
        <v>-0.14825432076456996</v>
      </c>
      <c r="O253">
        <v>4333.93</v>
      </c>
      <c r="P253">
        <v>4361.7208914356397</v>
      </c>
      <c r="Q253">
        <v>3994.3107360839899</v>
      </c>
      <c r="R253">
        <v>54.226291276312601</v>
      </c>
      <c r="S253" s="1">
        <f>(Table2[[#This Row],[Close Price]]-Table2[[#This Row],[20D EMA]])/Table2[[#This Row],[20D EMA]]</f>
        <v>2.196620619160791E-3</v>
      </c>
      <c r="T253" s="1">
        <f>(Table2[[#This Row],[Close Price]]-Table2[[#This Row],[50D EMA]])/Table2[[#This Row],[50D EMA]]</f>
        <v>-4.1889180647746854E-3</v>
      </c>
      <c r="U253" s="1">
        <f>(Table2[[#This Row],[Close Price]]-Table2[[#This Row],[200D EMA]])/Table2[[#This Row],[200D EMA]]</f>
        <v>8.7409139394674373E-2</v>
      </c>
      <c r="V253">
        <v>1.03245770427094</v>
      </c>
      <c r="W253">
        <v>4272.2</v>
      </c>
      <c r="X253">
        <v>4373.3500000000004</v>
      </c>
      <c r="Y253">
        <v>4272.2</v>
      </c>
      <c r="Z253">
        <v>4373.3500000000004</v>
      </c>
      <c r="AA253">
        <v>4126.6000000000004</v>
      </c>
      <c r="AB253">
        <v>4552.8999999999996</v>
      </c>
      <c r="AC253" s="1">
        <f>(Table2[[#This Row],[Close Price]]/Table2[[#This Row],[Day Low]])-1</f>
        <v>1.667759000046809E-2</v>
      </c>
      <c r="AD253" s="1">
        <f>(Table2[[#This Row],[Day High]]/Table2[[#This Row],[Close Price]])-1</f>
        <v>6.8839286742106154E-3</v>
      </c>
      <c r="AE253" s="1">
        <f>(Table2[[#This Row],[Close Price]]/Table2[[#This Row],[Current Week Low]])-1</f>
        <v>1.667759000046809E-2</v>
      </c>
      <c r="AF253" s="1">
        <f>(Table2[[#This Row],[Current Week High]]/Table2[[#This Row],[Close Price]])-1</f>
        <v>6.8839286742106154E-3</v>
      </c>
      <c r="AG253" s="1">
        <f>(Table2[[#This Row],[Close Price]]/Table2[[#This Row],[Current Month Low]])-1</f>
        <v>5.2549314205398989E-2</v>
      </c>
      <c r="AH253" s="1">
        <f>(Table2[[#This Row],[Current Month High]]/Table2[[#This Row],[Close Price]])-1</f>
        <v>4.8222035478709291E-2</v>
      </c>
      <c r="AI253">
        <v>11.9847126132452</v>
      </c>
      <c r="AJ253">
        <v>52.508778089887599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-0.04</v>
      </c>
      <c r="AM253" t="s">
        <v>3166</v>
      </c>
      <c r="AN253">
        <v>1.1499999999999999</v>
      </c>
      <c r="AO253" t="s">
        <v>3167</v>
      </c>
      <c r="AP253">
        <v>5.5538998098384001E-2</v>
      </c>
      <c r="AQ253">
        <f>(Table2[[#This Row],[Sharpe Ratio]]-AVERAGE(Table2[Sharpe Ratio]))/_xlfn.STDEV.P(Table2[Sharpe Ratio])</f>
        <v>3.4189911957969881E-3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227</v>
      </c>
      <c r="AT253">
        <f>_xlfn.RANK.AVG(Table2[[#This Row],[6M Return vs Nifty Z-Score]],Table2[6M Return vs Nifty Z-Score])</f>
        <v>277</v>
      </c>
      <c r="AU253">
        <f>_xlfn.RANK.AVG(Table2[[#This Row],[Sharpe Ratio Z-Score]],Table2[Sharpe Ratio Z-Score])</f>
        <v>355</v>
      </c>
      <c r="AV253">
        <f>(Table2[[#This Row],[Rank 1Y]]+Table2[[#This Row],[Rank 6M]]+Table2[[#This Row],[Rank Sharpe]])/3</f>
        <v>286.33333333333331</v>
      </c>
    </row>
    <row r="254" spans="1:48" x14ac:dyDescent="0.3">
      <c r="A254" t="s">
        <v>1676</v>
      </c>
      <c r="B254" t="s">
        <v>1677</v>
      </c>
      <c r="C254" t="s">
        <v>3125</v>
      </c>
      <c r="D254" t="s">
        <v>248</v>
      </c>
      <c r="E254">
        <v>5208.962887275</v>
      </c>
      <c r="F254">
        <v>612.04999999999995</v>
      </c>
      <c r="G254">
        <v>19.230715731921599</v>
      </c>
      <c r="H254">
        <f>(Table2[[#This Row],[1Y Return vs Nifty]]-AVERAGE(Table2[1Y Return vs Nifty]))/_xlfn.STDEV.P(Table2[1Y Return vs Nifty])</f>
        <v>0.12394239452564998</v>
      </c>
      <c r="I254">
        <v>-4.5744990432998298</v>
      </c>
      <c r="J254">
        <f>(Table2[[#This Row],[1M Return vs Nifty]]-AVERAGE(Table2[1M Return vs Nifty]))/_xlfn.STDEV.P(Table2[1M Return vs Nifty])</f>
        <v>-0.17484620011430674</v>
      </c>
      <c r="K254">
        <v>44.982356294317903</v>
      </c>
      <c r="L254">
        <f>(Table2[[#This Row],[6M Return vs Nifty]]-AVERAGE(Table2[6M Return vs Nifty]))/_xlfn.STDEV.P(Table2[6M Return vs Nifty])</f>
        <v>1.3774084475923611</v>
      </c>
      <c r="M254">
        <v>-2.1180198693615599</v>
      </c>
      <c r="N254">
        <f>(Table2[[#This Row],[1W Return vs Nifty]]-AVERAGE(Table2[1W Return vs Nifty]))/_xlfn.STDEV.P(Table2[1W Return vs Nifty])</f>
        <v>0.21926282162738034</v>
      </c>
      <c r="O254">
        <v>620.28</v>
      </c>
      <c r="P254">
        <v>598.18696736935897</v>
      </c>
      <c r="Q254">
        <v>499.95573622206302</v>
      </c>
      <c r="R254">
        <v>40.764488172702301</v>
      </c>
      <c r="S254" s="1">
        <f>(Table2[[#This Row],[Close Price]]-Table2[[#This Row],[20D EMA]])/Table2[[#This Row],[20D EMA]]</f>
        <v>-1.3268201457406363E-2</v>
      </c>
      <c r="T254" s="1">
        <f>(Table2[[#This Row],[Close Price]]-Table2[[#This Row],[50D EMA]])/Table2[[#This Row],[50D EMA]]</f>
        <v>2.3175083020625327E-2</v>
      </c>
      <c r="U254" s="1">
        <f>(Table2[[#This Row],[Close Price]]-Table2[[#This Row],[200D EMA]])/Table2[[#This Row],[200D EMA]]</f>
        <v>0.22420837617542314</v>
      </c>
      <c r="V254">
        <v>0.70536356642885301</v>
      </c>
      <c r="W254">
        <v>604</v>
      </c>
      <c r="X254">
        <v>625</v>
      </c>
      <c r="Y254">
        <v>604</v>
      </c>
      <c r="Z254">
        <v>625</v>
      </c>
      <c r="AA254">
        <v>581</v>
      </c>
      <c r="AB254">
        <v>693</v>
      </c>
      <c r="AC254" s="1">
        <f>(Table2[[#This Row],[Close Price]]/Table2[[#This Row],[Day Low]])-1</f>
        <v>1.3327814569536356E-2</v>
      </c>
      <c r="AD254" s="1">
        <f>(Table2[[#This Row],[Day High]]/Table2[[#This Row],[Close Price]])-1</f>
        <v>2.1158402091332462E-2</v>
      </c>
      <c r="AE254" s="1">
        <f>(Table2[[#This Row],[Close Price]]/Table2[[#This Row],[Current Week Low]])-1</f>
        <v>1.3327814569536356E-2</v>
      </c>
      <c r="AF254" s="1">
        <f>(Table2[[#This Row],[Current Week High]]/Table2[[#This Row],[Close Price]])-1</f>
        <v>2.1158402091332462E-2</v>
      </c>
      <c r="AG254" s="1">
        <f>(Table2[[#This Row],[Close Price]]/Table2[[#This Row],[Current Month Low]])-1</f>
        <v>5.3442340791738374E-2</v>
      </c>
      <c r="AH254" s="1">
        <f>(Table2[[#This Row],[Current Month High]]/Table2[[#This Row],[Close Price]])-1</f>
        <v>0.13226043623886952</v>
      </c>
      <c r="AI254">
        <v>13.2260436238869</v>
      </c>
      <c r="AJ254">
        <v>70.0138888888888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0.22</v>
      </c>
      <c r="AM254" t="s">
        <v>3167</v>
      </c>
      <c r="AN254">
        <v>-9.7200000000000006</v>
      </c>
      <c r="AO254" t="s">
        <v>3166</v>
      </c>
      <c r="AQ254">
        <f>(Table2[[#This Row],[Sharpe Ratio]]-AVERAGE(Table2[Sharpe Ratio]))/_xlfn.STDEV.P(Table2[Sharpe Ratio])</f>
        <v>-0.63775757197390104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0.9080098916571836</v>
      </c>
      <c r="AS254">
        <f>_xlfn.RANK.AVG(Table2[[#This Row],[1Y Return vs Nifty Z-Score]],Table2[1Y Return vs Nifty Z-Score])</f>
        <v>269</v>
      </c>
      <c r="AT254">
        <f>_xlfn.RANK.AVG(Table2[[#This Row],[6M Return vs Nifty Z-Score]],Table2[6M Return vs Nifty Z-Score])</f>
        <v>66</v>
      </c>
      <c r="AU254">
        <f>_xlfn.RANK.AVG(Table2[[#This Row],[Sharpe Ratio Z-Score]],Table2[Sharpe Ratio Z-Score])</f>
        <v>529</v>
      </c>
      <c r="AV254">
        <f>(Table2[[#This Row],[Rank 1Y]]+Table2[[#This Row],[Rank 6M]]+Table2[[#This Row],[Rank Sharpe]])/3</f>
        <v>288</v>
      </c>
    </row>
    <row r="255" spans="1:48" hidden="1" x14ac:dyDescent="0.3">
      <c r="A255" t="s">
        <v>1170</v>
      </c>
      <c r="B255" t="s">
        <v>1171</v>
      </c>
      <c r="C255" t="s">
        <v>3121</v>
      </c>
      <c r="D255" t="s">
        <v>568</v>
      </c>
      <c r="E255">
        <v>10204.174564200001</v>
      </c>
      <c r="F255">
        <v>1143.5</v>
      </c>
      <c r="G255">
        <v>10.5608921554766</v>
      </c>
      <c r="H255">
        <f>(Table2[[#This Row],[1Y Return vs Nifty]]-AVERAGE(Table2[1Y Return vs Nifty]))/_xlfn.STDEV.P(Table2[1Y Return vs Nifty])</f>
        <v>-4.7821470933443778E-2</v>
      </c>
      <c r="I255">
        <v>-5.5920757419145399</v>
      </c>
      <c r="J255">
        <f>(Table2[[#This Row],[1M Return vs Nifty]]-AVERAGE(Table2[1M Return vs Nifty]))/_xlfn.STDEV.P(Table2[1M Return vs Nifty])</f>
        <v>-0.2755776774189298</v>
      </c>
      <c r="K255">
        <v>34.197374020465503</v>
      </c>
      <c r="L255">
        <f>(Table2[[#This Row],[6M Return vs Nifty]]-AVERAGE(Table2[6M Return vs Nifty]))/_xlfn.STDEV.P(Table2[6M Return vs Nifty])</f>
        <v>1.0217548085021717</v>
      </c>
      <c r="M255">
        <v>0.90989348035310902</v>
      </c>
      <c r="N255">
        <f>(Table2[[#This Row],[1W Return vs Nifty]]-AVERAGE(Table2[1W Return vs Nifty]))/_xlfn.STDEV.P(Table2[1W Return vs Nifty])</f>
        <v>0.84797925583851141</v>
      </c>
      <c r="O255">
        <v>1107.52</v>
      </c>
      <c r="P255">
        <v>1129.6731625300599</v>
      </c>
      <c r="Q255">
        <v>1043.41728265917</v>
      </c>
      <c r="R255">
        <v>65.510293831141098</v>
      </c>
      <c r="S255" s="1">
        <f>(Table2[[#This Row],[Close Price]]-Table2[[#This Row],[20D EMA]])/Table2[[#This Row],[20D EMA]]</f>
        <v>3.2486997977463176E-2</v>
      </c>
      <c r="T255" s="1">
        <f>(Table2[[#This Row],[Close Price]]-Table2[[#This Row],[50D EMA]])/Table2[[#This Row],[50D EMA]]</f>
        <v>1.2239679518430756E-2</v>
      </c>
      <c r="U255" s="1">
        <f>(Table2[[#This Row],[Close Price]]-Table2[[#This Row],[200D EMA]])/Table2[[#This Row],[200D EMA]]</f>
        <v>9.591820933401364E-2</v>
      </c>
      <c r="V255">
        <v>0.27333926361432997</v>
      </c>
      <c r="W255">
        <v>1092.55</v>
      </c>
      <c r="X255">
        <v>1153.4000000000001</v>
      </c>
      <c r="Y255">
        <v>1092.55</v>
      </c>
      <c r="Z255">
        <v>1153.4000000000001</v>
      </c>
      <c r="AA255">
        <v>1017.05</v>
      </c>
      <c r="AB255">
        <v>1201.95</v>
      </c>
      <c r="AC255" s="1">
        <f>(Table2[[#This Row],[Close Price]]/Table2[[#This Row],[Day Low]])-1</f>
        <v>4.6634021326255048E-2</v>
      </c>
      <c r="AD255" s="1">
        <f>(Table2[[#This Row],[Day High]]/Table2[[#This Row],[Close Price]])-1</f>
        <v>8.6576300830782937E-3</v>
      </c>
      <c r="AE255" s="1">
        <f>(Table2[[#This Row],[Close Price]]/Table2[[#This Row],[Current Week Low]])-1</f>
        <v>4.6634021326255048E-2</v>
      </c>
      <c r="AF255" s="1">
        <f>(Table2[[#This Row],[Current Week High]]/Table2[[#This Row],[Close Price]])-1</f>
        <v>8.6576300830782937E-3</v>
      </c>
      <c r="AG255" s="1">
        <f>(Table2[[#This Row],[Close Price]]/Table2[[#This Row],[Current Month Low]])-1</f>
        <v>0.12433017059141638</v>
      </c>
      <c r="AH255" s="1">
        <f>(Table2[[#This Row],[Current Month High]]/Table2[[#This Row],[Close Price]])-1</f>
        <v>5.1114997813729746E-2</v>
      </c>
      <c r="AI255">
        <v>20.970703979011699</v>
      </c>
      <c r="AJ255">
        <v>47.234919204274703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0.01</v>
      </c>
      <c r="AM255" t="s">
        <v>3167</v>
      </c>
      <c r="AN255">
        <v>-0.34</v>
      </c>
      <c r="AO255" t="s">
        <v>3166</v>
      </c>
      <c r="AP255">
        <v>1.8003293673428001E-2</v>
      </c>
      <c r="AQ255">
        <f>(Table2[[#This Row],[Sharpe Ratio]]-AVERAGE(Table2[Sharpe Ratio]))/_xlfn.STDEV.P(Table2[Sharpe Ratio])</f>
        <v>-0.42991640885433796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317</v>
      </c>
      <c r="AT255">
        <f>_xlfn.RANK.AVG(Table2[[#This Row],[6M Return vs Nifty Z-Score]],Table2[6M Return vs Nifty Z-Score])</f>
        <v>97</v>
      </c>
      <c r="AU255">
        <f>_xlfn.RANK.AVG(Table2[[#This Row],[Sharpe Ratio Z-Score]],Table2[Sharpe Ratio Z-Score])</f>
        <v>454</v>
      </c>
      <c r="AV255">
        <f>(Table2[[#This Row],[Rank 1Y]]+Table2[[#This Row],[Rank 6M]]+Table2[[#This Row],[Rank Sharpe]])/3</f>
        <v>289.33333333333331</v>
      </c>
    </row>
    <row r="256" spans="1:48" hidden="1" x14ac:dyDescent="0.3">
      <c r="A256" t="s">
        <v>1352</v>
      </c>
      <c r="B256" t="s">
        <v>1353</v>
      </c>
      <c r="C256" t="s">
        <v>3130</v>
      </c>
      <c r="D256" t="s">
        <v>803</v>
      </c>
      <c r="E256">
        <v>8101.5963518619901</v>
      </c>
      <c r="F256">
        <v>192.77</v>
      </c>
      <c r="G256">
        <v>5.1699779948080602</v>
      </c>
      <c r="H256">
        <f>(Table2[[#This Row],[1Y Return vs Nifty]]-AVERAGE(Table2[1Y Return vs Nifty]))/_xlfn.STDEV.P(Table2[1Y Return vs Nifty])</f>
        <v>-0.15462459632925252</v>
      </c>
      <c r="I256">
        <v>-3.9437428367259399</v>
      </c>
      <c r="J256">
        <f>(Table2[[#This Row],[1M Return vs Nifty]]-AVERAGE(Table2[1M Return vs Nifty]))/_xlfn.STDEV.P(Table2[1M Return vs Nifty])</f>
        <v>-0.11240667629880981</v>
      </c>
      <c r="K256">
        <v>-8.2245214879414306</v>
      </c>
      <c r="L256">
        <f>(Table2[[#This Row],[6M Return vs Nifty]]-AVERAGE(Table2[6M Return vs Nifty]))/_xlfn.STDEV.P(Table2[6M Return vs Nifty])</f>
        <v>-0.37718133544008692</v>
      </c>
      <c r="M256">
        <v>-8.4311606108838397</v>
      </c>
      <c r="N256">
        <f>(Table2[[#This Row],[1W Return vs Nifty]]-AVERAGE(Table2[1W Return vs Nifty]))/_xlfn.STDEV.P(Table2[1W Return vs Nifty])</f>
        <v>-1.0915987775187552</v>
      </c>
      <c r="O256">
        <v>204.61</v>
      </c>
      <c r="P256">
        <v>211.35177966643801</v>
      </c>
      <c r="Q256">
        <v>203.776672057192</v>
      </c>
      <c r="R256">
        <v>49.581874053875502</v>
      </c>
      <c r="S256" s="1">
        <f>(Table2[[#This Row],[Close Price]]-Table2[[#This Row],[20D EMA]])/Table2[[#This Row],[20D EMA]]</f>
        <v>-5.7866184448462941E-2</v>
      </c>
      <c r="T256" s="1">
        <f>(Table2[[#This Row],[Close Price]]-Table2[[#This Row],[50D EMA]])/Table2[[#This Row],[50D EMA]]</f>
        <v>-8.7918728178037309E-2</v>
      </c>
      <c r="U256" s="1">
        <f>(Table2[[#This Row],[Close Price]]-Table2[[#This Row],[200D EMA]])/Table2[[#This Row],[200D EMA]]</f>
        <v>-5.4013405686117281E-2</v>
      </c>
      <c r="V256">
        <v>0.53068092661789801</v>
      </c>
      <c r="W256">
        <v>199.1</v>
      </c>
      <c r="X256">
        <v>206.02</v>
      </c>
      <c r="Y256">
        <v>199.1</v>
      </c>
      <c r="Z256">
        <v>206.02</v>
      </c>
      <c r="AA256">
        <v>191.19</v>
      </c>
      <c r="AB256">
        <v>227.7</v>
      </c>
      <c r="AC256" s="1">
        <f>(Table2[[#This Row],[Close Price]]/Table2[[#This Row],[Day Low]])-1</f>
        <v>-3.1793068809643277E-2</v>
      </c>
      <c r="AD256" s="1">
        <f>(Table2[[#This Row],[Day High]]/Table2[[#This Row],[Close Price]])-1</f>
        <v>6.8734761633034269E-2</v>
      </c>
      <c r="AE256" s="1">
        <f>(Table2[[#This Row],[Close Price]]/Table2[[#This Row],[Current Week Low]])-1</f>
        <v>-3.1793068809643277E-2</v>
      </c>
      <c r="AF256" s="1">
        <f>(Table2[[#This Row],[Current Week High]]/Table2[[#This Row],[Close Price]])-1</f>
        <v>6.8734761633034269E-2</v>
      </c>
      <c r="AG256" s="1">
        <f>(Table2[[#This Row],[Close Price]]/Table2[[#This Row],[Current Month Low]])-1</f>
        <v>8.2640305455305985E-3</v>
      </c>
      <c r="AH256" s="1">
        <f>(Table2[[#This Row],[Current Month High]]/Table2[[#This Row],[Close Price]])-1</f>
        <v>0.18120039425221757</v>
      </c>
      <c r="AI256">
        <v>53.8050526534211</v>
      </c>
      <c r="AJ256">
        <v>42.739726027397197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-0.06</v>
      </c>
      <c r="AM256" t="s">
        <v>3166</v>
      </c>
      <c r="AN256">
        <v>-7.79</v>
      </c>
      <c r="AO256" t="s">
        <v>3166</v>
      </c>
      <c r="AP256">
        <v>0.174430585212901</v>
      </c>
      <c r="AQ256">
        <f>(Table2[[#This Row],[Sharpe Ratio]]-AVERAGE(Table2[Sharpe Ratio]))/_xlfn.STDEV.P(Table2[Sharpe Ratio])</f>
        <v>1.3759770463634291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359</v>
      </c>
      <c r="AT256">
        <f>_xlfn.RANK.AVG(Table2[[#This Row],[6M Return vs Nifty Z-Score]],Table2[6M Return vs Nifty Z-Score])</f>
        <v>450</v>
      </c>
      <c r="AU256">
        <f>_xlfn.RANK.AVG(Table2[[#This Row],[Sharpe Ratio Z-Score]],Table2[Sharpe Ratio Z-Score])</f>
        <v>59</v>
      </c>
      <c r="AV256">
        <f>(Table2[[#This Row],[Rank 1Y]]+Table2[[#This Row],[Rank 6M]]+Table2[[#This Row],[Rank Sharpe]])/3</f>
        <v>289.33333333333331</v>
      </c>
    </row>
    <row r="257" spans="1:48" x14ac:dyDescent="0.3">
      <c r="A257" t="s">
        <v>1250</v>
      </c>
      <c r="B257" t="s">
        <v>1251</v>
      </c>
      <c r="C257" t="s">
        <v>3125</v>
      </c>
      <c r="D257" t="s">
        <v>51</v>
      </c>
      <c r="E257">
        <v>9162.4437484999999</v>
      </c>
      <c r="F257">
        <v>528.20000000000005</v>
      </c>
      <c r="G257">
        <v>22.445932029638598</v>
      </c>
      <c r="H257">
        <f>(Table2[[#This Row],[1Y Return vs Nifty]]-AVERAGE(Table2[1Y Return vs Nifty]))/_xlfn.STDEV.P(Table2[1Y Return vs Nifty])</f>
        <v>0.18764126621703886</v>
      </c>
      <c r="I257">
        <v>8.7075814577799502</v>
      </c>
      <c r="J257">
        <f>(Table2[[#This Row],[1M Return vs Nifty]]-AVERAGE(Table2[1M Return vs Nifty]))/_xlfn.STDEV.P(Table2[1M Return vs Nifty])</f>
        <v>1.1399673096428373</v>
      </c>
      <c r="K257">
        <v>33.747118502028997</v>
      </c>
      <c r="L257">
        <f>(Table2[[#This Row],[6M Return vs Nifty]]-AVERAGE(Table2[6M Return vs Nifty]))/_xlfn.STDEV.P(Table2[6M Return vs Nifty])</f>
        <v>1.0069068458828339</v>
      </c>
      <c r="M257">
        <v>-3.9267181362915</v>
      </c>
      <c r="N257">
        <f>(Table2[[#This Row],[1W Return vs Nifty]]-AVERAGE(Table2[1W Return vs Nifty]))/_xlfn.STDEV.P(Table2[1W Return vs Nifty])</f>
        <v>-0.15629558893783704</v>
      </c>
      <c r="O257">
        <v>521.82000000000005</v>
      </c>
      <c r="P257">
        <v>507.65686506537298</v>
      </c>
      <c r="Q257">
        <v>444.44457146745498</v>
      </c>
      <c r="R257">
        <v>51.270211013223097</v>
      </c>
      <c r="S257" s="1">
        <f>(Table2[[#This Row],[Close Price]]-Table2[[#This Row],[20D EMA]])/Table2[[#This Row],[20D EMA]]</f>
        <v>1.2226438235406836E-2</v>
      </c>
      <c r="T257" s="1">
        <f>(Table2[[#This Row],[Close Price]]-Table2[[#This Row],[50D EMA]])/Table2[[#This Row],[50D EMA]]</f>
        <v>4.0466575650428056E-2</v>
      </c>
      <c r="U257" s="1">
        <f>(Table2[[#This Row],[Close Price]]-Table2[[#This Row],[200D EMA]])/Table2[[#This Row],[200D EMA]]</f>
        <v>0.18844966033897922</v>
      </c>
      <c r="V257">
        <v>1.23782639275691</v>
      </c>
      <c r="W257">
        <v>524.6</v>
      </c>
      <c r="X257">
        <v>550</v>
      </c>
      <c r="Y257">
        <v>524.6</v>
      </c>
      <c r="Z257">
        <v>550</v>
      </c>
      <c r="AA257">
        <v>468.5</v>
      </c>
      <c r="AB257">
        <v>579.4</v>
      </c>
      <c r="AC257" s="1">
        <f>(Table2[[#This Row],[Close Price]]/Table2[[#This Row],[Day Low]])-1</f>
        <v>6.8623713305375755E-3</v>
      </c>
      <c r="AD257" s="1">
        <f>(Table2[[#This Row],[Day High]]/Table2[[#This Row],[Close Price]])-1</f>
        <v>4.1272245361605453E-2</v>
      </c>
      <c r="AE257" s="1">
        <f>(Table2[[#This Row],[Close Price]]/Table2[[#This Row],[Current Week Low]])-1</f>
        <v>6.8623713305375755E-3</v>
      </c>
      <c r="AF257" s="1">
        <f>(Table2[[#This Row],[Current Week High]]/Table2[[#This Row],[Close Price]])-1</f>
        <v>4.1272245361605453E-2</v>
      </c>
      <c r="AG257" s="1">
        <f>(Table2[[#This Row],[Close Price]]/Table2[[#This Row],[Current Month Low]])-1</f>
        <v>0.12742796157950909</v>
      </c>
      <c r="AH257" s="1">
        <f>(Table2[[#This Row],[Current Month High]]/Table2[[#This Row],[Close Price]])-1</f>
        <v>9.693297993184391E-2</v>
      </c>
      <c r="AI257">
        <v>9.6932979931843892</v>
      </c>
      <c r="AJ257">
        <v>65.320813771518004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0.17</v>
      </c>
      <c r="AM257" t="s">
        <v>3167</v>
      </c>
      <c r="AN257">
        <v>4.9000000000000004</v>
      </c>
      <c r="AO257" t="s">
        <v>3167</v>
      </c>
      <c r="AQ257">
        <f>(Table2[[#This Row],[Sharpe Ratio]]-AVERAGE(Table2[Sharpe Ratio]))/_xlfn.STDEV.P(Table2[Sharpe Ratio])</f>
        <v>-0.63775757197390104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1.5404622608309719</v>
      </c>
      <c r="AS257">
        <f>_xlfn.RANK.AVG(Table2[[#This Row],[1Y Return vs Nifty Z-Score]],Table2[1Y Return vs Nifty Z-Score])</f>
        <v>251</v>
      </c>
      <c r="AT257">
        <f>_xlfn.RANK.AVG(Table2[[#This Row],[6M Return vs Nifty Z-Score]],Table2[6M Return vs Nifty Z-Score])</f>
        <v>99</v>
      </c>
      <c r="AU257">
        <f>_xlfn.RANK.AVG(Table2[[#This Row],[Sharpe Ratio Z-Score]],Table2[Sharpe Ratio Z-Score])</f>
        <v>529</v>
      </c>
      <c r="AV257">
        <f>(Table2[[#This Row],[Rank 1Y]]+Table2[[#This Row],[Rank 6M]]+Table2[[#This Row],[Rank Sharpe]])/3</f>
        <v>293</v>
      </c>
    </row>
    <row r="258" spans="1:48" hidden="1" x14ac:dyDescent="0.3">
      <c r="A258" t="s">
        <v>489</v>
      </c>
      <c r="B258" t="s">
        <v>490</v>
      </c>
      <c r="C258" t="s">
        <v>3135</v>
      </c>
      <c r="D258" t="s">
        <v>491</v>
      </c>
      <c r="E258">
        <v>42578.958500000001</v>
      </c>
      <c r="F258">
        <v>3876.1</v>
      </c>
      <c r="G258">
        <v>11.6766761723781</v>
      </c>
      <c r="H258">
        <f>(Table2[[#This Row],[1Y Return vs Nifty]]-AVERAGE(Table2[1Y Return vs Nifty]))/_xlfn.STDEV.P(Table2[1Y Return vs Nifty])</f>
        <v>-2.5715902801564695E-2</v>
      </c>
      <c r="I258">
        <v>-11.9008100778723</v>
      </c>
      <c r="J258">
        <f>(Table2[[#This Row],[1M Return vs Nifty]]-AVERAGE(Table2[1M Return vs Nifty]))/_xlfn.STDEV.P(Table2[1M Return vs Nifty])</f>
        <v>-0.9000889603999126</v>
      </c>
      <c r="K258">
        <v>15.3901426136939</v>
      </c>
      <c r="L258">
        <f>(Table2[[#This Row],[6M Return vs Nifty]]-AVERAGE(Table2[6M Return vs Nifty]))/_xlfn.STDEV.P(Table2[6M Return vs Nifty])</f>
        <v>0.40155348399500029</v>
      </c>
      <c r="M258">
        <v>-10.3446336752225</v>
      </c>
      <c r="N258">
        <f>(Table2[[#This Row],[1W Return vs Nifty]]-AVERAGE(Table2[1W Return vs Nifty]))/_xlfn.STDEV.P(Table2[1W Return vs Nifty])</f>
        <v>-1.4889126445365861</v>
      </c>
      <c r="O258">
        <v>4099.78</v>
      </c>
      <c r="P258">
        <v>4104.3640212843602</v>
      </c>
      <c r="Q258">
        <v>3676.68873618417</v>
      </c>
      <c r="R258">
        <v>32.333436826460698</v>
      </c>
      <c r="S258" s="1">
        <f>(Table2[[#This Row],[Close Price]]-Table2[[#This Row],[20D EMA]])/Table2[[#This Row],[20D EMA]]</f>
        <v>-5.4559025118420951E-2</v>
      </c>
      <c r="T258" s="1">
        <f>(Table2[[#This Row],[Close Price]]-Table2[[#This Row],[50D EMA]])/Table2[[#This Row],[50D EMA]]</f>
        <v>-5.561495522829641E-2</v>
      </c>
      <c r="U258" s="1">
        <f>(Table2[[#This Row],[Close Price]]-Table2[[#This Row],[200D EMA]])/Table2[[#This Row],[200D EMA]]</f>
        <v>5.4236645559174457E-2</v>
      </c>
      <c r="V258">
        <v>0.339934630586957</v>
      </c>
      <c r="W258">
        <v>3759.8</v>
      </c>
      <c r="X258">
        <v>3970.05</v>
      </c>
      <c r="Y258">
        <v>3759.8</v>
      </c>
      <c r="Z258">
        <v>3970.05</v>
      </c>
      <c r="AA258">
        <v>3734</v>
      </c>
      <c r="AB258">
        <v>4473.95</v>
      </c>
      <c r="AC258" s="1">
        <f>(Table2[[#This Row],[Close Price]]/Table2[[#This Row],[Day Low]])-1</f>
        <v>3.0932496409383337E-2</v>
      </c>
      <c r="AD258" s="1">
        <f>(Table2[[#This Row],[Day High]]/Table2[[#This Row],[Close Price]])-1</f>
        <v>2.4238280746110785E-2</v>
      </c>
      <c r="AE258" s="1">
        <f>(Table2[[#This Row],[Close Price]]/Table2[[#This Row],[Current Week Low]])-1</f>
        <v>3.0932496409383337E-2</v>
      </c>
      <c r="AF258" s="1">
        <f>(Table2[[#This Row],[Current Week High]]/Table2[[#This Row],[Close Price]])-1</f>
        <v>2.4238280746110785E-2</v>
      </c>
      <c r="AG258" s="1">
        <f>(Table2[[#This Row],[Close Price]]/Table2[[#This Row],[Current Month Low]])-1</f>
        <v>3.8055704338511021E-2</v>
      </c>
      <c r="AH258" s="1">
        <f>(Table2[[#This Row],[Current Month High]]/Table2[[#This Row],[Close Price]])-1</f>
        <v>0.15424008668506994</v>
      </c>
      <c r="AI258">
        <v>25.9242537602228</v>
      </c>
      <c r="AJ258">
        <v>56.546849757673598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0.38</v>
      </c>
      <c r="AM258" t="s">
        <v>3167</v>
      </c>
      <c r="AN258">
        <v>-9.02</v>
      </c>
      <c r="AO258" t="s">
        <v>3166</v>
      </c>
      <c r="AP258">
        <v>4.1619346579904001E-2</v>
      </c>
      <c r="AQ258">
        <f>(Table2[[#This Row],[Sharpe Ratio]]-AVERAGE(Table2[Sharpe Ratio]))/_xlfn.STDEV.P(Table2[Sharpe Ratio])</f>
        <v>-0.15727807981237737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308</v>
      </c>
      <c r="AT258">
        <f>_xlfn.RANK.AVG(Table2[[#This Row],[6M Return vs Nifty Z-Score]],Table2[6M Return vs Nifty Z-Score])</f>
        <v>187</v>
      </c>
      <c r="AU258">
        <f>_xlfn.RANK.AVG(Table2[[#This Row],[Sharpe Ratio Z-Score]],Table2[Sharpe Ratio Z-Score])</f>
        <v>393</v>
      </c>
      <c r="AV258">
        <f>(Table2[[#This Row],[Rank 1Y]]+Table2[[#This Row],[Rank 6M]]+Table2[[#This Row],[Rank Sharpe]])/3</f>
        <v>296</v>
      </c>
    </row>
    <row r="259" spans="1:48" hidden="1" x14ac:dyDescent="0.3">
      <c r="A259" t="s">
        <v>924</v>
      </c>
      <c r="B259" t="s">
        <v>925</v>
      </c>
      <c r="C259" t="s">
        <v>3130</v>
      </c>
      <c r="D259" t="s">
        <v>803</v>
      </c>
      <c r="E259">
        <v>15888.137779799999</v>
      </c>
      <c r="F259">
        <v>1179.75</v>
      </c>
      <c r="G259">
        <v>0.55705339666982201</v>
      </c>
      <c r="H259">
        <f>(Table2[[#This Row],[1Y Return vs Nifty]]-AVERAGE(Table2[1Y Return vs Nifty]))/_xlfn.STDEV.P(Table2[1Y Return vs Nifty])</f>
        <v>-0.24601443293449188</v>
      </c>
      <c r="I259">
        <v>-7.0678402753656897</v>
      </c>
      <c r="J259">
        <f>(Table2[[#This Row],[1M Return vs Nifty]]-AVERAGE(Table2[1M Return vs Nifty]))/_xlfn.STDEV.P(Table2[1M Return vs Nifty])</f>
        <v>-0.42166587087960616</v>
      </c>
      <c r="K259">
        <v>-11.2274599005766</v>
      </c>
      <c r="L259">
        <f>(Table2[[#This Row],[6M Return vs Nifty]]-AVERAGE(Table2[6M Return vs Nifty]))/_xlfn.STDEV.P(Table2[6M Return vs Nifty])</f>
        <v>-0.47620847774765818</v>
      </c>
      <c r="M259">
        <v>-5.1297877584456497</v>
      </c>
      <c r="N259">
        <f>(Table2[[#This Row],[1W Return vs Nifty]]-AVERAGE(Table2[1W Return vs Nifty]))/_xlfn.STDEV.P(Table2[1W Return vs Nifty])</f>
        <v>-0.40610116643884681</v>
      </c>
      <c r="O259">
        <v>1145.83</v>
      </c>
      <c r="P259">
        <v>1200.70260509635</v>
      </c>
      <c r="Q259">
        <v>1200.4768847211101</v>
      </c>
      <c r="R259">
        <v>59.863311636460097</v>
      </c>
      <c r="S259" s="1">
        <f>(Table2[[#This Row],[Close Price]]-Table2[[#This Row],[20D EMA]])/Table2[[#This Row],[20D EMA]]</f>
        <v>2.9602995208713401E-2</v>
      </c>
      <c r="T259" s="1">
        <f>(Table2[[#This Row],[Close Price]]-Table2[[#This Row],[50D EMA]])/Table2[[#This Row],[50D EMA]]</f>
        <v>-1.7450287029791747E-2</v>
      </c>
      <c r="U259" s="1">
        <f>(Table2[[#This Row],[Close Price]]-Table2[[#This Row],[200D EMA]])/Table2[[#This Row],[200D EMA]]</f>
        <v>-1.7265542539726009E-2</v>
      </c>
      <c r="V259">
        <v>0.66626397392454095</v>
      </c>
      <c r="W259">
        <v>1121.05</v>
      </c>
      <c r="X259">
        <v>1190</v>
      </c>
      <c r="Y259">
        <v>1121.05</v>
      </c>
      <c r="Z259">
        <v>1190</v>
      </c>
      <c r="AA259">
        <v>1075</v>
      </c>
      <c r="AB259">
        <v>1249.9000000000001</v>
      </c>
      <c r="AC259" s="1">
        <f>(Table2[[#This Row],[Close Price]]/Table2[[#This Row],[Day Low]])-1</f>
        <v>5.2361625262031142E-2</v>
      </c>
      <c r="AD259" s="1">
        <f>(Table2[[#This Row],[Day High]]/Table2[[#This Row],[Close Price]])-1</f>
        <v>8.6882814155542221E-3</v>
      </c>
      <c r="AE259" s="1">
        <f>(Table2[[#This Row],[Close Price]]/Table2[[#This Row],[Current Week Low]])-1</f>
        <v>5.2361625262031142E-2</v>
      </c>
      <c r="AF259" s="1">
        <f>(Table2[[#This Row],[Current Week High]]/Table2[[#This Row],[Close Price]])-1</f>
        <v>8.6882814155542221E-3</v>
      </c>
      <c r="AG259" s="1">
        <f>(Table2[[#This Row],[Close Price]]/Table2[[#This Row],[Current Month Low]])-1</f>
        <v>9.7441860465116381E-2</v>
      </c>
      <c r="AH259" s="1">
        <f>(Table2[[#This Row],[Current Month High]]/Table2[[#This Row],[Close Price]])-1</f>
        <v>5.9461750370841449E-2</v>
      </c>
      <c r="AI259">
        <v>60.792540792540699</v>
      </c>
      <c r="AJ259">
        <v>51.075681905493603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</v>
      </c>
      <c r="AM259" t="s">
        <v>3166</v>
      </c>
      <c r="AN259">
        <v>-1.18</v>
      </c>
      <c r="AO259" t="s">
        <v>3166</v>
      </c>
      <c r="AP259">
        <v>0.22950100169271401</v>
      </c>
      <c r="AQ259">
        <f>(Table2[[#This Row],[Sharpe Ratio]]-AVERAGE(Table2[Sharpe Ratio]))/_xlfn.STDEV.P(Table2[Sharpe Ratio])</f>
        <v>2.0117440133566236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392</v>
      </c>
      <c r="AT259">
        <f>_xlfn.RANK.AVG(Table2[[#This Row],[6M Return vs Nifty Z-Score]],Table2[6M Return vs Nifty Z-Score])</f>
        <v>483</v>
      </c>
      <c r="AU259">
        <f>_xlfn.RANK.AVG(Table2[[#This Row],[Sharpe Ratio Z-Score]],Table2[Sharpe Ratio Z-Score])</f>
        <v>14</v>
      </c>
      <c r="AV259">
        <f>(Table2[[#This Row],[Rank 1Y]]+Table2[[#This Row],[Rank 6M]]+Table2[[#This Row],[Rank Sharpe]])/3</f>
        <v>296.33333333333331</v>
      </c>
    </row>
    <row r="260" spans="1:48" hidden="1" x14ac:dyDescent="0.3">
      <c r="A260" t="s">
        <v>1368</v>
      </c>
      <c r="B260" t="s">
        <v>1369</v>
      </c>
      <c r="C260" t="s">
        <v>3132</v>
      </c>
      <c r="D260" t="s">
        <v>241</v>
      </c>
      <c r="E260">
        <v>7961.8425860399902</v>
      </c>
      <c r="F260">
        <v>484.4</v>
      </c>
      <c r="G260">
        <v>0.56297965870003297</v>
      </c>
      <c r="H260">
        <f>(Table2[[#This Row],[1Y Return vs Nifty]]-AVERAGE(Table2[1Y Return vs Nifty]))/_xlfn.STDEV.P(Table2[1Y Return vs Nifty])</f>
        <v>-0.24589702366254337</v>
      </c>
      <c r="I260">
        <v>-17.9360735929416</v>
      </c>
      <c r="J260">
        <f>(Table2[[#This Row],[1M Return vs Nifty]]-AVERAGE(Table2[1M Return vs Nifty]))/_xlfn.STDEV.P(Table2[1M Return vs Nifty])</f>
        <v>-1.4975289476001408</v>
      </c>
      <c r="K260">
        <v>7.4570112345174104</v>
      </c>
      <c r="L260">
        <f>(Table2[[#This Row],[6M Return vs Nifty]]-AVERAGE(Table2[6M Return vs Nifty]))/_xlfn.STDEV.P(Table2[6M Return vs Nifty])</f>
        <v>0.13994461225627375</v>
      </c>
      <c r="M260">
        <v>-4.3728257965672901</v>
      </c>
      <c r="N260">
        <f>(Table2[[#This Row],[1W Return vs Nifty]]-AVERAGE(Table2[1W Return vs Nifty]))/_xlfn.STDEV.P(Table2[1W Return vs Nifty])</f>
        <v>-0.24892545810806793</v>
      </c>
      <c r="O260">
        <v>510.22</v>
      </c>
      <c r="P260">
        <v>533.87884933241901</v>
      </c>
      <c r="Q260">
        <v>492.52373443944299</v>
      </c>
      <c r="R260">
        <v>37.108917440652398</v>
      </c>
      <c r="S260" s="1">
        <f>(Table2[[#This Row],[Close Price]]-Table2[[#This Row],[20D EMA]])/Table2[[#This Row],[20D EMA]]</f>
        <v>-5.0605621104621634E-2</v>
      </c>
      <c r="T260" s="1">
        <f>(Table2[[#This Row],[Close Price]]-Table2[[#This Row],[50D EMA]])/Table2[[#This Row],[50D EMA]]</f>
        <v>-9.2678047452692938E-2</v>
      </c>
      <c r="U260" s="1">
        <f>(Table2[[#This Row],[Close Price]]-Table2[[#This Row],[200D EMA]])/Table2[[#This Row],[200D EMA]]</f>
        <v>-1.6494097383324875E-2</v>
      </c>
      <c r="V260">
        <v>1.1669347095659</v>
      </c>
      <c r="W260">
        <v>469.6</v>
      </c>
      <c r="X260">
        <v>488.35</v>
      </c>
      <c r="Y260">
        <v>469.6</v>
      </c>
      <c r="Z260">
        <v>488.35</v>
      </c>
      <c r="AA260">
        <v>450.2</v>
      </c>
      <c r="AB260">
        <v>547.9</v>
      </c>
      <c r="AC260" s="1">
        <f>(Table2[[#This Row],[Close Price]]/Table2[[#This Row],[Day Low]])-1</f>
        <v>3.1516183986371349E-2</v>
      </c>
      <c r="AD260" s="1">
        <f>(Table2[[#This Row],[Day High]]/Table2[[#This Row],[Close Price]])-1</f>
        <v>8.1544178364989506E-3</v>
      </c>
      <c r="AE260" s="1">
        <f>(Table2[[#This Row],[Close Price]]/Table2[[#This Row],[Current Week Low]])-1</f>
        <v>3.1516183986371349E-2</v>
      </c>
      <c r="AF260" s="1">
        <f>(Table2[[#This Row],[Current Week High]]/Table2[[#This Row],[Close Price]])-1</f>
        <v>8.1544178364989506E-3</v>
      </c>
      <c r="AG260" s="1">
        <f>(Table2[[#This Row],[Close Price]]/Table2[[#This Row],[Current Month Low]])-1</f>
        <v>7.5966237227898636E-2</v>
      </c>
      <c r="AH260" s="1">
        <f>(Table2[[#This Row],[Current Month High]]/Table2[[#This Row],[Close Price]])-1</f>
        <v>0.13109000825763828</v>
      </c>
      <c r="AI260">
        <v>27.270850536746401</v>
      </c>
      <c r="AJ260">
        <v>36.412278231484002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-0.13</v>
      </c>
      <c r="AM260" t="s">
        <v>3166</v>
      </c>
      <c r="AN260">
        <v>-6.8</v>
      </c>
      <c r="AO260" t="s">
        <v>3166</v>
      </c>
      <c r="AP260">
        <v>9.1739798427812005E-2</v>
      </c>
      <c r="AQ260">
        <f>(Table2[[#This Row],[Sharpe Ratio]]-AVERAGE(Table2[Sharpe Ratio]))/_xlfn.STDEV.P(Table2[Sharpe Ratio])</f>
        <v>0.42134343229028776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391</v>
      </c>
      <c r="AT260">
        <f>_xlfn.RANK.AVG(Table2[[#This Row],[6M Return vs Nifty Z-Score]],Table2[6M Return vs Nifty Z-Score])</f>
        <v>260</v>
      </c>
      <c r="AU260">
        <f>_xlfn.RANK.AVG(Table2[[#This Row],[Sharpe Ratio Z-Score]],Table2[Sharpe Ratio Z-Score])</f>
        <v>238</v>
      </c>
      <c r="AV260">
        <f>(Table2[[#This Row],[Rank 1Y]]+Table2[[#This Row],[Rank 6M]]+Table2[[#This Row],[Rank Sharpe]])/3</f>
        <v>296.33333333333331</v>
      </c>
    </row>
    <row r="261" spans="1:48" hidden="1" x14ac:dyDescent="0.3">
      <c r="A261" t="s">
        <v>1390</v>
      </c>
      <c r="B261" t="s">
        <v>1391</v>
      </c>
      <c r="C261" t="s">
        <v>3140</v>
      </c>
      <c r="D261" t="s">
        <v>1392</v>
      </c>
      <c r="E261">
        <v>7724.9494780000005</v>
      </c>
      <c r="F261">
        <v>628.4</v>
      </c>
      <c r="G261">
        <v>-12.9358918053065</v>
      </c>
      <c r="H261">
        <f>(Table2[[#This Row],[1Y Return vs Nifty]]-AVERAGE(Table2[1Y Return vs Nifty]))/_xlfn.STDEV.P(Table2[1Y Return vs Nifty])</f>
        <v>-0.51333249354830446</v>
      </c>
      <c r="I261">
        <v>-1.9646404090231999</v>
      </c>
      <c r="J261">
        <f>(Table2[[#This Row],[1M Return vs Nifty]]-AVERAGE(Table2[1M Return vs Nifty]))/_xlfn.STDEV.P(Table2[1M Return vs Nifty])</f>
        <v>8.3507706912854932E-2</v>
      </c>
      <c r="K261">
        <v>7.7158185492948803</v>
      </c>
      <c r="L261">
        <f>(Table2[[#This Row],[6M Return vs Nifty]]-AVERAGE(Table2[6M Return vs Nifty]))/_xlfn.STDEV.P(Table2[6M Return vs Nifty])</f>
        <v>0.14847923577131902</v>
      </c>
      <c r="M261">
        <v>-5.8484212925872301</v>
      </c>
      <c r="N261">
        <f>(Table2[[#This Row],[1W Return vs Nifty]]-AVERAGE(Table2[1W Return vs Nifty]))/_xlfn.STDEV.P(Table2[1W Return vs Nifty])</f>
        <v>-0.55531835362573034</v>
      </c>
      <c r="O261">
        <v>648.12</v>
      </c>
      <c r="P261">
        <v>652.31247714764595</v>
      </c>
      <c r="Q261">
        <v>605.483019772685</v>
      </c>
      <c r="R261">
        <v>35.826891898947501</v>
      </c>
      <c r="S261" s="1">
        <f>(Table2[[#This Row],[Close Price]]-Table2[[#This Row],[20D EMA]])/Table2[[#This Row],[20D EMA]]</f>
        <v>-3.0426464235018248E-2</v>
      </c>
      <c r="T261" s="1">
        <f>(Table2[[#This Row],[Close Price]]-Table2[[#This Row],[50D EMA]])/Table2[[#This Row],[50D EMA]]</f>
        <v>-3.6658009750491966E-2</v>
      </c>
      <c r="U261" s="1">
        <f>(Table2[[#This Row],[Close Price]]-Table2[[#This Row],[200D EMA]])/Table2[[#This Row],[200D EMA]]</f>
        <v>3.7849088213767985E-2</v>
      </c>
      <c r="V261">
        <v>0.44235028281544198</v>
      </c>
      <c r="W261">
        <v>625</v>
      </c>
      <c r="X261">
        <v>644.95000000000005</v>
      </c>
      <c r="Y261">
        <v>625</v>
      </c>
      <c r="Z261">
        <v>644.95000000000005</v>
      </c>
      <c r="AA261">
        <v>621.20000000000005</v>
      </c>
      <c r="AB261">
        <v>723.1</v>
      </c>
      <c r="AC261" s="1">
        <f>(Table2[[#This Row],[Close Price]]/Table2[[#This Row],[Day Low]])-1</f>
        <v>5.4399999999998894E-3</v>
      </c>
      <c r="AD261" s="1">
        <f>(Table2[[#This Row],[Day High]]/Table2[[#This Row],[Close Price]])-1</f>
        <v>2.6336728198599779E-2</v>
      </c>
      <c r="AE261" s="1">
        <f>(Table2[[#This Row],[Close Price]]/Table2[[#This Row],[Current Week Low]])-1</f>
        <v>5.4399999999998894E-3</v>
      </c>
      <c r="AF261" s="1">
        <f>(Table2[[#This Row],[Current Week High]]/Table2[[#This Row],[Close Price]])-1</f>
        <v>2.6336728198599779E-2</v>
      </c>
      <c r="AG261" s="1">
        <f>(Table2[[#This Row],[Close Price]]/Table2[[#This Row],[Current Month Low]])-1</f>
        <v>1.1590470057952329E-2</v>
      </c>
      <c r="AH261" s="1">
        <f>(Table2[[#This Row],[Current Month High]]/Table2[[#This Row],[Close Price]])-1</f>
        <v>0.15070019096117138</v>
      </c>
      <c r="AI261">
        <v>22.278803309993599</v>
      </c>
      <c r="AJ261">
        <v>54.417004546012997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0.02</v>
      </c>
      <c r="AM261" t="s">
        <v>3167</v>
      </c>
      <c r="AN261">
        <v>-9.17</v>
      </c>
      <c r="AO261" t="s">
        <v>3166</v>
      </c>
      <c r="AP261">
        <v>0.12762693437282099</v>
      </c>
      <c r="AQ261">
        <f>(Table2[[#This Row],[Sharpe Ratio]]-AVERAGE(Table2[Sharpe Ratio]))/_xlfn.STDEV.P(Table2[Sharpe Ratio])</f>
        <v>0.83564673762654496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496</v>
      </c>
      <c r="AT261">
        <f>_xlfn.RANK.AVG(Table2[[#This Row],[6M Return vs Nifty Z-Score]],Table2[6M Return vs Nifty Z-Score])</f>
        <v>256</v>
      </c>
      <c r="AU261">
        <f>_xlfn.RANK.AVG(Table2[[#This Row],[Sharpe Ratio Z-Score]],Table2[Sharpe Ratio Z-Score])</f>
        <v>139</v>
      </c>
      <c r="AV261">
        <f>(Table2[[#This Row],[Rank 1Y]]+Table2[[#This Row],[Rank 6M]]+Table2[[#This Row],[Rank Sharpe]])/3</f>
        <v>297</v>
      </c>
    </row>
    <row r="262" spans="1:48" x14ac:dyDescent="0.3">
      <c r="A262" t="s">
        <v>1197</v>
      </c>
      <c r="B262" t="s">
        <v>1198</v>
      </c>
      <c r="C262" t="s">
        <v>3123</v>
      </c>
      <c r="D262" t="s">
        <v>268</v>
      </c>
      <c r="E262">
        <v>9983.2149387999998</v>
      </c>
      <c r="F262">
        <v>747.65</v>
      </c>
      <c r="G262">
        <v>-4.4397151985956</v>
      </c>
      <c r="H262">
        <f>(Table2[[#This Row],[1Y Return vs Nifty]]-AVERAGE(Table2[1Y Return vs Nifty]))/_xlfn.STDEV.P(Table2[1Y Return vs Nifty])</f>
        <v>-0.34500886819142246</v>
      </c>
      <c r="I262">
        <v>14.404177571277501</v>
      </c>
      <c r="J262">
        <f>(Table2[[#This Row],[1M Return vs Nifty]]-AVERAGE(Table2[1M Return vs Nifty]))/_xlfn.STDEV.P(Table2[1M Return vs Nifty])</f>
        <v>1.7038820915964412</v>
      </c>
      <c r="K262">
        <v>19.536587637499998</v>
      </c>
      <c r="L262">
        <f>(Table2[[#This Row],[6M Return vs Nifty]]-AVERAGE(Table2[6M Return vs Nifty]))/_xlfn.STDEV.P(Table2[6M Return vs Nifty])</f>
        <v>0.53828975528024592</v>
      </c>
      <c r="M262">
        <v>3.4094851513326101</v>
      </c>
      <c r="N262">
        <f>(Table2[[#This Row],[1W Return vs Nifty]]-AVERAGE(Table2[1W Return vs Nifty]))/_xlfn.STDEV.P(Table2[1W Return vs Nifty])</f>
        <v>1.3669948883400709</v>
      </c>
      <c r="O262">
        <v>697.47</v>
      </c>
      <c r="P262">
        <v>687.15149587818303</v>
      </c>
      <c r="Q262">
        <v>652.71365173704999</v>
      </c>
      <c r="R262">
        <v>76.381898987085506</v>
      </c>
      <c r="S262" s="1">
        <f>(Table2[[#This Row],[Close Price]]-Table2[[#This Row],[20D EMA]])/Table2[[#This Row],[20D EMA]]</f>
        <v>7.1945746770470345E-2</v>
      </c>
      <c r="T262" s="1">
        <f>(Table2[[#This Row],[Close Price]]-Table2[[#This Row],[50D EMA]])/Table2[[#This Row],[50D EMA]]</f>
        <v>8.8042454225468234E-2</v>
      </c>
      <c r="U262" s="1">
        <f>(Table2[[#This Row],[Close Price]]-Table2[[#This Row],[200D EMA]])/Table2[[#This Row],[200D EMA]]</f>
        <v>0.1454486940947203</v>
      </c>
      <c r="V262">
        <v>0.52147931581732598</v>
      </c>
      <c r="W262">
        <v>736.25</v>
      </c>
      <c r="X262">
        <v>768.8</v>
      </c>
      <c r="Y262">
        <v>736.25</v>
      </c>
      <c r="Z262">
        <v>768.8</v>
      </c>
      <c r="AA262">
        <v>659.65</v>
      </c>
      <c r="AB262">
        <v>768.8</v>
      </c>
      <c r="AC262" s="1">
        <f>(Table2[[#This Row],[Close Price]]/Table2[[#This Row],[Day Low]])-1</f>
        <v>1.5483870967741842E-2</v>
      </c>
      <c r="AD262" s="1">
        <f>(Table2[[#This Row],[Day High]]/Table2[[#This Row],[Close Price]])-1</f>
        <v>2.8288637731558763E-2</v>
      </c>
      <c r="AE262" s="1">
        <f>(Table2[[#This Row],[Close Price]]/Table2[[#This Row],[Current Week Low]])-1</f>
        <v>1.5483870967741842E-2</v>
      </c>
      <c r="AF262" s="1">
        <f>(Table2[[#This Row],[Current Week High]]/Table2[[#This Row],[Close Price]])-1</f>
        <v>2.8288637731558763E-2</v>
      </c>
      <c r="AG262" s="1">
        <f>(Table2[[#This Row],[Close Price]]/Table2[[#This Row],[Current Month Low]])-1</f>
        <v>0.13340407792010911</v>
      </c>
      <c r="AH262" s="1">
        <f>(Table2[[#This Row],[Current Month High]]/Table2[[#This Row],[Close Price]])-1</f>
        <v>2.8288637731558763E-2</v>
      </c>
      <c r="AI262">
        <v>14.3583227445997</v>
      </c>
      <c r="AJ262">
        <v>35.542059463379204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</v>
      </c>
      <c r="AM262" t="s">
        <v>3168</v>
      </c>
      <c r="AN262">
        <v>11.67</v>
      </c>
      <c r="AO262" t="s">
        <v>3167</v>
      </c>
      <c r="AP262">
        <v>7.1443521776358002E-2</v>
      </c>
      <c r="AQ262">
        <f>(Table2[[#This Row],[Sharpe Ratio]]-AVERAGE(Table2[Sharpe Ratio]))/_xlfn.STDEV.P(Table2[Sharpe Ratio])</f>
        <v>0.18703065470888383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3.4511885217342195</v>
      </c>
      <c r="AS262">
        <f>_xlfn.RANK.AVG(Table2[[#This Row],[1Y Return vs Nifty Z-Score]],Table2[1Y Return vs Nifty Z-Score])</f>
        <v>428</v>
      </c>
      <c r="AT262">
        <f>_xlfn.RANK.AVG(Table2[[#This Row],[6M Return vs Nifty Z-Score]],Table2[6M Return vs Nifty Z-Score])</f>
        <v>161</v>
      </c>
      <c r="AU262">
        <f>_xlfn.RANK.AVG(Table2[[#This Row],[Sharpe Ratio Z-Score]],Table2[Sharpe Ratio Z-Score])</f>
        <v>304</v>
      </c>
      <c r="AV262">
        <f>(Table2[[#This Row],[Rank 1Y]]+Table2[[#This Row],[Rank 6M]]+Table2[[#This Row],[Rank Sharpe]])/3</f>
        <v>297.66666666666669</v>
      </c>
    </row>
    <row r="263" spans="1:48" hidden="1" x14ac:dyDescent="0.3">
      <c r="A263" t="s">
        <v>244</v>
      </c>
      <c r="B263" t="s">
        <v>245</v>
      </c>
      <c r="C263" t="s">
        <v>3130</v>
      </c>
      <c r="D263" t="s">
        <v>232</v>
      </c>
      <c r="E263">
        <v>101768.555884475</v>
      </c>
      <c r="F263">
        <v>6766.15</v>
      </c>
      <c r="G263">
        <v>7.7589425110764898</v>
      </c>
      <c r="H263">
        <f>(Table2[[#This Row],[1Y Return vs Nifty]]-AVERAGE(Table2[1Y Return vs Nifty]))/_xlfn.STDEV.P(Table2[1Y Return vs Nifty])</f>
        <v>-0.10333283140120073</v>
      </c>
      <c r="I263">
        <v>1.36910545865198</v>
      </c>
      <c r="J263">
        <f>(Table2[[#This Row],[1M Return vs Nifty]]-AVERAGE(Table2[1M Return vs Nifty]))/_xlfn.STDEV.P(Table2[1M Return vs Nifty])</f>
        <v>0.41352032086742613</v>
      </c>
      <c r="K263">
        <v>-6.5811302794364597</v>
      </c>
      <c r="L263">
        <f>(Table2[[#This Row],[6M Return vs Nifty]]-AVERAGE(Table2[6M Return vs Nifty]))/_xlfn.STDEV.P(Table2[6M Return vs Nifty])</f>
        <v>-0.32298763823108434</v>
      </c>
      <c r="M263">
        <v>1.88078722404424</v>
      </c>
      <c r="N263">
        <f>(Table2[[#This Row],[1W Return vs Nifty]]-AVERAGE(Table2[1W Return vs Nifty]))/_xlfn.STDEV.P(Table2[1W Return vs Nifty])</f>
        <v>1.0495757951149427</v>
      </c>
      <c r="O263">
        <v>6609.07</v>
      </c>
      <c r="P263">
        <v>6699.5362635662304</v>
      </c>
      <c r="Q263">
        <v>6238.5756692739596</v>
      </c>
      <c r="R263">
        <v>62.063550090627501</v>
      </c>
      <c r="S263" s="1">
        <f>(Table2[[#This Row],[Close Price]]-Table2[[#This Row],[20D EMA]])/Table2[[#This Row],[20D EMA]]</f>
        <v>2.376733791592462E-2</v>
      </c>
      <c r="T263" s="1">
        <f>(Table2[[#This Row],[Close Price]]-Table2[[#This Row],[50D EMA]])/Table2[[#This Row],[50D EMA]]</f>
        <v>9.9430369227242639E-3</v>
      </c>
      <c r="U263" s="1">
        <f>(Table2[[#This Row],[Close Price]]-Table2[[#This Row],[200D EMA]])/Table2[[#This Row],[200D EMA]]</f>
        <v>8.4566471370129057E-2</v>
      </c>
      <c r="V263">
        <v>0.61691314628572103</v>
      </c>
      <c r="W263">
        <v>6701.2</v>
      </c>
      <c r="X263">
        <v>6821</v>
      </c>
      <c r="Y263">
        <v>6701.2</v>
      </c>
      <c r="Z263">
        <v>6821</v>
      </c>
      <c r="AA263">
        <v>6257.5</v>
      </c>
      <c r="AB263">
        <v>6950</v>
      </c>
      <c r="AC263" s="1">
        <f>(Table2[[#This Row],[Close Price]]/Table2[[#This Row],[Day Low]])-1</f>
        <v>9.6922939175072553E-3</v>
      </c>
      <c r="AD263" s="1">
        <f>(Table2[[#This Row],[Day High]]/Table2[[#This Row],[Close Price]])-1</f>
        <v>8.1065303015748214E-3</v>
      </c>
      <c r="AE263" s="1">
        <f>(Table2[[#This Row],[Close Price]]/Table2[[#This Row],[Current Week Low]])-1</f>
        <v>9.6922939175072553E-3</v>
      </c>
      <c r="AF263" s="1">
        <f>(Table2[[#This Row],[Current Week High]]/Table2[[#This Row],[Close Price]])-1</f>
        <v>8.1065303015748214E-3</v>
      </c>
      <c r="AG263" s="1">
        <f>(Table2[[#This Row],[Close Price]]/Table2[[#This Row],[Current Month Low]])-1</f>
        <v>8.1286456252496864E-2</v>
      </c>
      <c r="AH263" s="1">
        <f>(Table2[[#This Row],[Current Month High]]/Table2[[#This Row],[Close Price]])-1</f>
        <v>2.7172025450219239E-2</v>
      </c>
      <c r="AI263">
        <v>12.3977446553801</v>
      </c>
      <c r="AJ263">
        <v>78.009734280452506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7.0000000000000007E-2</v>
      </c>
      <c r="AM263" t="s">
        <v>3167</v>
      </c>
      <c r="AN263">
        <v>2.0099999999999998</v>
      </c>
      <c r="AO263" t="s">
        <v>3167</v>
      </c>
      <c r="AP263">
        <v>0.133915292137883</v>
      </c>
      <c r="AQ263">
        <f>(Table2[[#This Row],[Sharpe Ratio]]-AVERAGE(Table2[Sharpe Ratio]))/_xlfn.STDEV.P(Table2[Sharpe Ratio])</f>
        <v>0.90824343108222427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346</v>
      </c>
      <c r="AT263">
        <f>_xlfn.RANK.AVG(Table2[[#This Row],[6M Return vs Nifty Z-Score]],Table2[6M Return vs Nifty Z-Score])</f>
        <v>419</v>
      </c>
      <c r="AU263">
        <f>_xlfn.RANK.AVG(Table2[[#This Row],[Sharpe Ratio Z-Score]],Table2[Sharpe Ratio Z-Score])</f>
        <v>130</v>
      </c>
      <c r="AV263">
        <f>(Table2[[#This Row],[Rank 1Y]]+Table2[[#This Row],[Rank 6M]]+Table2[[#This Row],[Rank Sharpe]])/3</f>
        <v>298.33333333333331</v>
      </c>
    </row>
    <row r="264" spans="1:48" hidden="1" x14ac:dyDescent="0.3">
      <c r="A264" t="s">
        <v>891</v>
      </c>
      <c r="B264" t="s">
        <v>892</v>
      </c>
      <c r="C264" t="s">
        <v>3120</v>
      </c>
      <c r="D264" t="s">
        <v>21</v>
      </c>
      <c r="E264">
        <v>16499.503435449999</v>
      </c>
      <c r="F264">
        <v>725.8</v>
      </c>
      <c r="G264">
        <v>13.8837133325643</v>
      </c>
      <c r="H264">
        <f>(Table2[[#This Row],[1Y Return vs Nifty]]-AVERAGE(Table2[1Y Return vs Nifty]))/_xlfn.STDEV.P(Table2[1Y Return vs Nifty])</f>
        <v>1.8009235374878533E-2</v>
      </c>
      <c r="I264">
        <v>6.0965018868593299</v>
      </c>
      <c r="J264">
        <f>(Table2[[#This Row],[1M Return vs Nifty]]-AVERAGE(Table2[1M Return vs Nifty]))/_xlfn.STDEV.P(Table2[1M Return vs Nifty])</f>
        <v>0.88149254022563472</v>
      </c>
      <c r="K264">
        <v>10.888636784898701</v>
      </c>
      <c r="L264">
        <f>(Table2[[#This Row],[6M Return vs Nifty]]-AVERAGE(Table2[6M Return vs Nifty]))/_xlfn.STDEV.P(Table2[6M Return vs Nifty])</f>
        <v>0.25310846213546573</v>
      </c>
      <c r="M264">
        <v>-0.43399970409944</v>
      </c>
      <c r="N264">
        <f>(Table2[[#This Row],[1W Return vs Nifty]]-AVERAGE(Table2[1W Return vs Nifty]))/_xlfn.STDEV.P(Table2[1W Return vs Nifty])</f>
        <v>0.56893305031573149</v>
      </c>
      <c r="O264">
        <v>712.97</v>
      </c>
      <c r="P264">
        <v>714.33246366517199</v>
      </c>
      <c r="Q264">
        <v>670.31873915952895</v>
      </c>
      <c r="R264">
        <v>58.952475904086597</v>
      </c>
      <c r="S264" s="1">
        <f>(Table2[[#This Row],[Close Price]]-Table2[[#This Row],[20D EMA]])/Table2[[#This Row],[20D EMA]]</f>
        <v>1.7995147060886049E-2</v>
      </c>
      <c r="T264" s="1">
        <f>(Table2[[#This Row],[Close Price]]-Table2[[#This Row],[50D EMA]])/Table2[[#This Row],[50D EMA]]</f>
        <v>1.6053500181118927E-2</v>
      </c>
      <c r="U264" s="1">
        <f>(Table2[[#This Row],[Close Price]]-Table2[[#This Row],[200D EMA]])/Table2[[#This Row],[200D EMA]]</f>
        <v>8.2768476546001862E-2</v>
      </c>
      <c r="V264">
        <v>0.63287589034298997</v>
      </c>
      <c r="W264">
        <v>722.65</v>
      </c>
      <c r="X264">
        <v>739.9</v>
      </c>
      <c r="Y264">
        <v>722.65</v>
      </c>
      <c r="Z264">
        <v>739.9</v>
      </c>
      <c r="AA264">
        <v>682.1</v>
      </c>
      <c r="AB264">
        <v>758.95</v>
      </c>
      <c r="AC264" s="1">
        <f>(Table2[[#This Row],[Close Price]]/Table2[[#This Row],[Day Low]])-1</f>
        <v>4.3589566180031181E-3</v>
      </c>
      <c r="AD264" s="1">
        <f>(Table2[[#This Row],[Day High]]/Table2[[#This Row],[Close Price]])-1</f>
        <v>1.9426839349683034E-2</v>
      </c>
      <c r="AE264" s="1">
        <f>(Table2[[#This Row],[Close Price]]/Table2[[#This Row],[Current Week Low]])-1</f>
        <v>4.3589566180031181E-3</v>
      </c>
      <c r="AF264" s="1">
        <f>(Table2[[#This Row],[Current Week High]]/Table2[[#This Row],[Close Price]])-1</f>
        <v>1.9426839349683034E-2</v>
      </c>
      <c r="AG264" s="1">
        <f>(Table2[[#This Row],[Close Price]]/Table2[[#This Row],[Current Month Low]])-1</f>
        <v>6.4066852367687943E-2</v>
      </c>
      <c r="AH264" s="1">
        <f>(Table2[[#This Row],[Current Month High]]/Table2[[#This Row],[Close Price]])-1</f>
        <v>4.5673739322127371E-2</v>
      </c>
      <c r="AI264">
        <v>15.6654725819785</v>
      </c>
      <c r="AJ264">
        <v>41.206225680933798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-0.1</v>
      </c>
      <c r="AM264" t="s">
        <v>3166</v>
      </c>
      <c r="AN264">
        <v>3.14</v>
      </c>
      <c r="AO264" t="s">
        <v>3167</v>
      </c>
      <c r="AP264">
        <v>4.8466170765976001E-2</v>
      </c>
      <c r="AQ264">
        <f>(Table2[[#This Row],[Sharpe Ratio]]-AVERAGE(Table2[Sharpe Ratio]))/_xlfn.STDEV.P(Table2[Sharpe Ratio])</f>
        <v>-7.8234104397549992E-2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293</v>
      </c>
      <c r="AT264">
        <f>_xlfn.RANK.AVG(Table2[[#This Row],[6M Return vs Nifty Z-Score]],Table2[6M Return vs Nifty Z-Score])</f>
        <v>226</v>
      </c>
      <c r="AU264">
        <f>_xlfn.RANK.AVG(Table2[[#This Row],[Sharpe Ratio Z-Score]],Table2[Sharpe Ratio Z-Score])</f>
        <v>377</v>
      </c>
      <c r="AV264">
        <f>(Table2[[#This Row],[Rank 1Y]]+Table2[[#This Row],[Rank 6M]]+Table2[[#This Row],[Rank Sharpe]])/3</f>
        <v>298.66666666666669</v>
      </c>
    </row>
    <row r="265" spans="1:48" hidden="1" x14ac:dyDescent="0.3">
      <c r="A265" t="s">
        <v>1092</v>
      </c>
      <c r="B265" t="s">
        <v>1093</v>
      </c>
      <c r="C265" t="s">
        <v>3132</v>
      </c>
      <c r="D265" t="s">
        <v>94</v>
      </c>
      <c r="E265">
        <v>11463</v>
      </c>
      <c r="F265">
        <v>76.42</v>
      </c>
      <c r="G265">
        <v>28.0674881596597</v>
      </c>
      <c r="H265">
        <f>(Table2[[#This Row],[1Y Return vs Nifty]]-AVERAGE(Table2[1Y Return vs Nifty]))/_xlfn.STDEV.P(Table2[1Y Return vs Nifty])</f>
        <v>0.29901379903432346</v>
      </c>
      <c r="I265">
        <v>-3.4209448552159798</v>
      </c>
      <c r="J265">
        <f>(Table2[[#This Row],[1M Return vs Nifty]]-AVERAGE(Table2[1M Return vs Nifty]))/_xlfn.STDEV.P(Table2[1M Return vs Nifty])</f>
        <v>-6.0654102678496344E-2</v>
      </c>
      <c r="K265">
        <v>-1.3949652590366</v>
      </c>
      <c r="L265">
        <f>(Table2[[#This Row],[6M Return vs Nifty]]-AVERAGE(Table2[6M Return vs Nifty]))/_xlfn.STDEV.P(Table2[6M Return vs Nifty])</f>
        <v>-0.1519647829687911</v>
      </c>
      <c r="M265">
        <v>-5.9564402194680204</v>
      </c>
      <c r="N265">
        <f>(Table2[[#This Row],[1W Return vs Nifty]]-AVERAGE(Table2[1W Return vs Nifty]))/_xlfn.STDEV.P(Table2[1W Return vs Nifty])</f>
        <v>-0.57774742166435278</v>
      </c>
      <c r="O265">
        <v>77.44</v>
      </c>
      <c r="P265">
        <v>81.963524394597101</v>
      </c>
      <c r="Q265">
        <v>80.273352453929206</v>
      </c>
      <c r="R265">
        <v>49.083853736907301</v>
      </c>
      <c r="S265" s="1">
        <f>(Table2[[#This Row],[Close Price]]-Table2[[#This Row],[20D EMA]])/Table2[[#This Row],[20D EMA]]</f>
        <v>-1.3171487603305734E-2</v>
      </c>
      <c r="T265" s="1">
        <f>(Table2[[#This Row],[Close Price]]-Table2[[#This Row],[50D EMA]])/Table2[[#This Row],[50D EMA]]</f>
        <v>-6.7634041307312542E-2</v>
      </c>
      <c r="U265" s="1">
        <f>(Table2[[#This Row],[Close Price]]-Table2[[#This Row],[200D EMA]])/Table2[[#This Row],[200D EMA]]</f>
        <v>-4.800288434621857E-2</v>
      </c>
      <c r="V265">
        <v>1.4879957846057501</v>
      </c>
      <c r="W265">
        <v>75.400000000000006</v>
      </c>
      <c r="X265">
        <v>77.78</v>
      </c>
      <c r="Y265">
        <v>75.400000000000006</v>
      </c>
      <c r="Z265">
        <v>77.78</v>
      </c>
      <c r="AA265">
        <v>73.11</v>
      </c>
      <c r="AB265">
        <v>85.44</v>
      </c>
      <c r="AC265" s="1">
        <f>(Table2[[#This Row],[Close Price]]/Table2[[#This Row],[Day Low]])-1</f>
        <v>1.3527851458885909E-2</v>
      </c>
      <c r="AD265" s="1">
        <f>(Table2[[#This Row],[Day High]]/Table2[[#This Row],[Close Price]])-1</f>
        <v>1.779638838000519E-2</v>
      </c>
      <c r="AE265" s="1">
        <f>(Table2[[#This Row],[Close Price]]/Table2[[#This Row],[Current Week Low]])-1</f>
        <v>1.3527851458885909E-2</v>
      </c>
      <c r="AF265" s="1">
        <f>(Table2[[#This Row],[Current Week High]]/Table2[[#This Row],[Close Price]])-1</f>
        <v>1.779638838000519E-2</v>
      </c>
      <c r="AG265" s="1">
        <f>(Table2[[#This Row],[Close Price]]/Table2[[#This Row],[Current Month Low]])-1</f>
        <v>4.5274244289426946E-2</v>
      </c>
      <c r="AH265" s="1">
        <f>(Table2[[#This Row],[Current Month High]]/Table2[[#This Row],[Close Price]])-1</f>
        <v>0.11803192881444646</v>
      </c>
      <c r="AI265">
        <v>72.467940329756601</v>
      </c>
      <c r="AJ265">
        <v>53.146292585170301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-0.22</v>
      </c>
      <c r="AM265" t="s">
        <v>3166</v>
      </c>
      <c r="AN265">
        <v>-1.86</v>
      </c>
      <c r="AO265" t="s">
        <v>3166</v>
      </c>
      <c r="AP265">
        <v>6.2301046658389002E-2</v>
      </c>
      <c r="AQ265">
        <f>(Table2[[#This Row],[Sharpe Ratio]]-AVERAGE(Table2[Sharpe Ratio]))/_xlfn.STDEV.P(Table2[Sharpe Ratio])</f>
        <v>8.1484264321722621E-2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220</v>
      </c>
      <c r="AT265">
        <f>_xlfn.RANK.AVG(Table2[[#This Row],[6M Return vs Nifty Z-Score]],Table2[6M Return vs Nifty Z-Score])</f>
        <v>352</v>
      </c>
      <c r="AU265">
        <f>_xlfn.RANK.AVG(Table2[[#This Row],[Sharpe Ratio Z-Score]],Table2[Sharpe Ratio Z-Score])</f>
        <v>328</v>
      </c>
      <c r="AV265">
        <f>(Table2[[#This Row],[Rank 1Y]]+Table2[[#This Row],[Rank 6M]]+Table2[[#This Row],[Rank Sharpe]])/3</f>
        <v>300</v>
      </c>
    </row>
    <row r="266" spans="1:48" x14ac:dyDescent="0.3">
      <c r="A266" t="s">
        <v>1086</v>
      </c>
      <c r="B266" t="s">
        <v>1087</v>
      </c>
      <c r="C266" t="s">
        <v>3129</v>
      </c>
      <c r="D266" t="s">
        <v>105</v>
      </c>
      <c r="E266">
        <v>11587.5383055</v>
      </c>
      <c r="F266">
        <v>838.45</v>
      </c>
      <c r="G266">
        <v>45.240614195067103</v>
      </c>
      <c r="H266">
        <f>(Table2[[#This Row],[1Y Return vs Nifty]]-AVERAGE(Table2[1Y Return vs Nifty]))/_xlfn.STDEV.P(Table2[1Y Return vs Nifty])</f>
        <v>0.63924246503300231</v>
      </c>
      <c r="I266">
        <v>-10.0474838900807</v>
      </c>
      <c r="J266">
        <f>(Table2[[#This Row],[1M Return vs Nifty]]-AVERAGE(Table2[1M Return vs Nifty]))/_xlfn.STDEV.P(Table2[1M Return vs Nifty])</f>
        <v>-0.71662535998753729</v>
      </c>
      <c r="K266">
        <v>9.8842074171057206</v>
      </c>
      <c r="L266">
        <f>(Table2[[#This Row],[6M Return vs Nifty]]-AVERAGE(Table2[6M Return vs Nifty]))/_xlfn.STDEV.P(Table2[6M Return vs Nifty])</f>
        <v>0.21998564831956233</v>
      </c>
      <c r="M266">
        <v>-6.7066167188464902</v>
      </c>
      <c r="N266">
        <f>(Table2[[#This Row],[1W Return vs Nifty]]-AVERAGE(Table2[1W Return vs Nifty]))/_xlfn.STDEV.P(Table2[1W Return vs Nifty])</f>
        <v>-0.73351419542710439</v>
      </c>
      <c r="O266">
        <v>863.5</v>
      </c>
      <c r="P266">
        <v>840.88842339018095</v>
      </c>
      <c r="Q266">
        <v>722.69592191387301</v>
      </c>
      <c r="R266">
        <v>42.697248506176102</v>
      </c>
      <c r="S266" s="1">
        <f>(Table2[[#This Row],[Close Price]]-Table2[[#This Row],[20D EMA]])/Table2[[#This Row],[20D EMA]]</f>
        <v>-2.9009843659525136E-2</v>
      </c>
      <c r="T266" s="1">
        <f>(Table2[[#This Row],[Close Price]]-Table2[[#This Row],[50D EMA]])/Table2[[#This Row],[50D EMA]]</f>
        <v>-2.8998180048073361E-3</v>
      </c>
      <c r="U266" s="1">
        <f>(Table2[[#This Row],[Close Price]]-Table2[[#This Row],[200D EMA]])/Table2[[#This Row],[200D EMA]]</f>
        <v>0.16016982326340287</v>
      </c>
      <c r="V266">
        <v>0.84084852947657496</v>
      </c>
      <c r="W266">
        <v>805.1</v>
      </c>
      <c r="X266">
        <v>841.55</v>
      </c>
      <c r="Y266">
        <v>805.1</v>
      </c>
      <c r="Z266">
        <v>841.55</v>
      </c>
      <c r="AA266">
        <v>791.9</v>
      </c>
      <c r="AB266">
        <v>974.65</v>
      </c>
      <c r="AC266" s="1">
        <f>(Table2[[#This Row],[Close Price]]/Table2[[#This Row],[Day Low]])-1</f>
        <v>4.1423425661408553E-2</v>
      </c>
      <c r="AD266" s="1">
        <f>(Table2[[#This Row],[Day High]]/Table2[[#This Row],[Close Price]])-1</f>
        <v>3.6972985866776664E-3</v>
      </c>
      <c r="AE266" s="1">
        <f>(Table2[[#This Row],[Close Price]]/Table2[[#This Row],[Current Week Low]])-1</f>
        <v>4.1423425661408553E-2</v>
      </c>
      <c r="AF266" s="1">
        <f>(Table2[[#This Row],[Current Week High]]/Table2[[#This Row],[Close Price]])-1</f>
        <v>3.6972985866776664E-3</v>
      </c>
      <c r="AG266" s="1">
        <f>(Table2[[#This Row],[Close Price]]/Table2[[#This Row],[Current Month Low]])-1</f>
        <v>5.8782674580123873E-2</v>
      </c>
      <c r="AH266" s="1">
        <f>(Table2[[#This Row],[Current Month High]]/Table2[[#This Row],[Close Price]])-1</f>
        <v>0.16244260242113406</v>
      </c>
      <c r="AI266">
        <v>16.882342417556099</v>
      </c>
      <c r="AJ266">
        <v>91.843038553941199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0.28000000000000003</v>
      </c>
      <c r="AM266" t="s">
        <v>3167</v>
      </c>
      <c r="AN266">
        <v>-8.58</v>
      </c>
      <c r="AO266" t="s">
        <v>3166</v>
      </c>
      <c r="AQ266">
        <f>(Table2[[#This Row],[Sharpe Ratio]]-AVERAGE(Table2[Sharpe Ratio]))/_xlfn.STDEV.P(Table2[Sharpe Ratio])</f>
        <v>-0.63775757197390104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-1.2286690140359782</v>
      </c>
      <c r="AS266">
        <f>_xlfn.RANK.AVG(Table2[[#This Row],[1Y Return vs Nifty Z-Score]],Table2[1Y Return vs Nifty Z-Score])</f>
        <v>138</v>
      </c>
      <c r="AT266">
        <f>_xlfn.RANK.AVG(Table2[[#This Row],[6M Return vs Nifty Z-Score]],Table2[6M Return vs Nifty Z-Score])</f>
        <v>233</v>
      </c>
      <c r="AU266">
        <f>_xlfn.RANK.AVG(Table2[[#This Row],[Sharpe Ratio Z-Score]],Table2[Sharpe Ratio Z-Score])</f>
        <v>529</v>
      </c>
      <c r="AV266">
        <f>(Table2[[#This Row],[Rank 1Y]]+Table2[[#This Row],[Rank 6M]]+Table2[[#This Row],[Rank Sharpe]])/3</f>
        <v>300</v>
      </c>
    </row>
    <row r="267" spans="1:48" x14ac:dyDescent="0.3">
      <c r="A267" t="s">
        <v>1179</v>
      </c>
      <c r="B267" t="s">
        <v>1180</v>
      </c>
      <c r="C267" t="s">
        <v>3125</v>
      </c>
      <c r="D267" t="s">
        <v>248</v>
      </c>
      <c r="E267">
        <v>10098.806538549999</v>
      </c>
      <c r="F267">
        <v>1540.25</v>
      </c>
      <c r="G267">
        <v>22.565021857150001</v>
      </c>
      <c r="H267">
        <f>(Table2[[#This Row],[1Y Return vs Nifty]]-AVERAGE(Table2[1Y Return vs Nifty]))/_xlfn.STDEV.P(Table2[1Y Return vs Nifty])</f>
        <v>0.19000063707733988</v>
      </c>
      <c r="I267">
        <v>13.0043737664885</v>
      </c>
      <c r="J267">
        <f>(Table2[[#This Row],[1M Return vs Nifty]]-AVERAGE(Table2[1M Return vs Nifty]))/_xlfn.STDEV.P(Table2[1M Return vs Nifty])</f>
        <v>1.5653133671111166</v>
      </c>
      <c r="K267">
        <v>27.219276162623601</v>
      </c>
      <c r="L267">
        <f>(Table2[[#This Row],[6M Return vs Nifty]]-AVERAGE(Table2[6M Return vs Nifty]))/_xlfn.STDEV.P(Table2[6M Return vs Nifty])</f>
        <v>0.79163983621465284</v>
      </c>
      <c r="M267">
        <v>-0.58438122755425403</v>
      </c>
      <c r="N267">
        <f>(Table2[[#This Row],[1W Return vs Nifty]]-AVERAGE(Table2[1W Return vs Nifty]))/_xlfn.STDEV.P(Table2[1W Return vs Nifty])</f>
        <v>0.53770780564132303</v>
      </c>
      <c r="O267">
        <v>1453.48</v>
      </c>
      <c r="P267">
        <v>1400.0790071783199</v>
      </c>
      <c r="Q267">
        <v>1290.4647605428599</v>
      </c>
      <c r="R267">
        <v>70.871091068574202</v>
      </c>
      <c r="S267" s="1">
        <f>(Table2[[#This Row],[Close Price]]-Table2[[#This Row],[20D EMA]])/Table2[[#This Row],[20D EMA]]</f>
        <v>5.9698103861078225E-2</v>
      </c>
      <c r="T267" s="1">
        <f>(Table2[[#This Row],[Close Price]]-Table2[[#This Row],[50D EMA]])/Table2[[#This Row],[50D EMA]]</f>
        <v>0.10011648778605488</v>
      </c>
      <c r="U267" s="1">
        <f>(Table2[[#This Row],[Close Price]]-Table2[[#This Row],[200D EMA]])/Table2[[#This Row],[200D EMA]]</f>
        <v>0.19356223206905926</v>
      </c>
      <c r="V267">
        <v>1.1767714038792501</v>
      </c>
      <c r="W267">
        <v>1508.05</v>
      </c>
      <c r="X267">
        <v>1567.9</v>
      </c>
      <c r="Y267">
        <v>1508.05</v>
      </c>
      <c r="Z267">
        <v>1567.9</v>
      </c>
      <c r="AA267">
        <v>1341.6</v>
      </c>
      <c r="AB267">
        <v>1582.95</v>
      </c>
      <c r="AC267" s="1">
        <f>(Table2[[#This Row],[Close Price]]/Table2[[#This Row],[Day Low]])-1</f>
        <v>2.1352077185769813E-2</v>
      </c>
      <c r="AD267" s="1">
        <f>(Table2[[#This Row],[Day High]]/Table2[[#This Row],[Close Price]])-1</f>
        <v>1.7951631228696696E-2</v>
      </c>
      <c r="AE267" s="1">
        <f>(Table2[[#This Row],[Close Price]]/Table2[[#This Row],[Current Week Low]])-1</f>
        <v>2.1352077185769813E-2</v>
      </c>
      <c r="AF267" s="1">
        <f>(Table2[[#This Row],[Current Week High]]/Table2[[#This Row],[Close Price]])-1</f>
        <v>1.7951631228696696E-2</v>
      </c>
      <c r="AG267" s="1">
        <f>(Table2[[#This Row],[Close Price]]/Table2[[#This Row],[Current Month Low]])-1</f>
        <v>0.14806946929039966</v>
      </c>
      <c r="AH267" s="1">
        <f>(Table2[[#This Row],[Current Month High]]/Table2[[#This Row],[Close Price]])-1</f>
        <v>2.7722772277227747E-2</v>
      </c>
      <c r="AI267">
        <v>7.3819185197208297</v>
      </c>
      <c r="AJ267">
        <v>46.690476190476097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0.18</v>
      </c>
      <c r="AM267" t="s">
        <v>3167</v>
      </c>
      <c r="AN267">
        <v>12.2</v>
      </c>
      <c r="AO267" t="s">
        <v>3167</v>
      </c>
      <c r="AQ267">
        <f>(Table2[[#This Row],[Sharpe Ratio]]-AVERAGE(Table2[Sharpe Ratio]))/_xlfn.STDEV.P(Table2[Sharpe Ratio])</f>
        <v>-0.63775757197390104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2.4469040740705315</v>
      </c>
      <c r="AS267">
        <f>_xlfn.RANK.AVG(Table2[[#This Row],[1Y Return vs Nifty Z-Score]],Table2[1Y Return vs Nifty Z-Score])</f>
        <v>249</v>
      </c>
      <c r="AT267">
        <f>_xlfn.RANK.AVG(Table2[[#This Row],[6M Return vs Nifty Z-Score]],Table2[6M Return vs Nifty Z-Score])</f>
        <v>122</v>
      </c>
      <c r="AU267">
        <f>_xlfn.RANK.AVG(Table2[[#This Row],[Sharpe Ratio Z-Score]],Table2[Sharpe Ratio Z-Score])</f>
        <v>529</v>
      </c>
      <c r="AV267">
        <f>(Table2[[#This Row],[Rank 1Y]]+Table2[[#This Row],[Rank 6M]]+Table2[[#This Row],[Rank Sharpe]])/3</f>
        <v>300</v>
      </c>
    </row>
    <row r="268" spans="1:48" x14ac:dyDescent="0.3">
      <c r="A268" t="s">
        <v>524</v>
      </c>
      <c r="B268" t="s">
        <v>525</v>
      </c>
      <c r="C268" t="s">
        <v>3121</v>
      </c>
      <c r="D268" t="s">
        <v>374</v>
      </c>
      <c r="E268">
        <v>38631.468909000003</v>
      </c>
      <c r="F268">
        <v>5282.6</v>
      </c>
      <c r="G268">
        <v>5.2845176350750402E-2</v>
      </c>
      <c r="H268">
        <f>(Table2[[#This Row],[1Y Return vs Nifty]]-AVERAGE(Table2[1Y Return vs Nifty]))/_xlfn.STDEV.P(Table2[1Y Return vs Nifty])</f>
        <v>-0.25600365037987916</v>
      </c>
      <c r="I268">
        <v>6.6913044791123504</v>
      </c>
      <c r="J268">
        <f>(Table2[[#This Row],[1M Return vs Nifty]]-AVERAGE(Table2[1M Return vs Nifty]))/_xlfn.STDEV.P(Table2[1M Return vs Nifty])</f>
        <v>0.94037296064390163</v>
      </c>
      <c r="K268">
        <v>19.0332187484378</v>
      </c>
      <c r="L268">
        <f>(Table2[[#This Row],[6M Return vs Nifty]]-AVERAGE(Table2[6M Return vs Nifty]))/_xlfn.STDEV.P(Table2[6M Return vs Nifty])</f>
        <v>0.52169028643978299</v>
      </c>
      <c r="M268">
        <v>2.37372355170185</v>
      </c>
      <c r="N268">
        <f>(Table2[[#This Row],[1W Return vs Nifty]]-AVERAGE(Table2[1W Return vs Nifty]))/_xlfn.STDEV.P(Table2[1W Return vs Nifty])</f>
        <v>1.1519291766102311</v>
      </c>
      <c r="O268">
        <v>5295.47</v>
      </c>
      <c r="P268">
        <v>5037.2895929009701</v>
      </c>
      <c r="Q268">
        <v>4592.0371692949702</v>
      </c>
      <c r="R268">
        <v>45.731057621732603</v>
      </c>
      <c r="S268" s="1">
        <f>(Table2[[#This Row],[Close Price]]-Table2[[#This Row],[20D EMA]])/Table2[[#This Row],[20D EMA]]</f>
        <v>-2.4303791731423068E-3</v>
      </c>
      <c r="T268" s="1">
        <f>(Table2[[#This Row],[Close Price]]-Table2[[#This Row],[50D EMA]])/Table2[[#This Row],[50D EMA]]</f>
        <v>4.8698889070174792E-2</v>
      </c>
      <c r="U268" s="1">
        <f>(Table2[[#This Row],[Close Price]]-Table2[[#This Row],[200D EMA]])/Table2[[#This Row],[200D EMA]]</f>
        <v>0.15038267445275369</v>
      </c>
      <c r="V268">
        <v>1.00686610617076</v>
      </c>
      <c r="W268">
        <v>5231.5</v>
      </c>
      <c r="X268">
        <v>5618.75</v>
      </c>
      <c r="Y268">
        <v>5231.5</v>
      </c>
      <c r="Z268">
        <v>5618.75</v>
      </c>
      <c r="AA268">
        <v>5111</v>
      </c>
      <c r="AB268">
        <v>5685</v>
      </c>
      <c r="AC268" s="1">
        <f>(Table2[[#This Row],[Close Price]]/Table2[[#This Row],[Day Low]])-1</f>
        <v>9.7677530345026131E-3</v>
      </c>
      <c r="AD268" s="1">
        <f>(Table2[[#This Row],[Day High]]/Table2[[#This Row],[Close Price]])-1</f>
        <v>6.3633438079733429E-2</v>
      </c>
      <c r="AE268" s="1">
        <f>(Table2[[#This Row],[Close Price]]/Table2[[#This Row],[Current Week Low]])-1</f>
        <v>9.7677530345026131E-3</v>
      </c>
      <c r="AF268" s="1">
        <f>(Table2[[#This Row],[Current Week High]]/Table2[[#This Row],[Close Price]])-1</f>
        <v>6.3633438079733429E-2</v>
      </c>
      <c r="AG268" s="1">
        <f>(Table2[[#This Row],[Close Price]]/Table2[[#This Row],[Current Month Low]])-1</f>
        <v>3.3574642927020282E-2</v>
      </c>
      <c r="AH268" s="1">
        <f>(Table2[[#This Row],[Current Month High]]/Table2[[#This Row],[Close Price]])-1</f>
        <v>7.6174610987013835E-2</v>
      </c>
      <c r="AI268">
        <v>7.61746109870138</v>
      </c>
      <c r="AJ268">
        <v>44.305733876034601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0.13</v>
      </c>
      <c r="AM268" t="s">
        <v>3167</v>
      </c>
      <c r="AN268">
        <v>-1.1299999999999999</v>
      </c>
      <c r="AO268" t="s">
        <v>3166</v>
      </c>
      <c r="AP268">
        <v>5.6624904194307997E-2</v>
      </c>
      <c r="AQ268">
        <f>(Table2[[#This Row],[Sharpe Ratio]]-AVERAGE(Table2[Sharpe Ratio]))/_xlfn.STDEV.P(Table2[Sharpe Ratio])</f>
        <v>1.5955363156922274E-2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2.3739441364709588</v>
      </c>
      <c r="AS268">
        <f>_xlfn.RANK.AVG(Table2[[#This Row],[1Y Return vs Nifty Z-Score]],Table2[1Y Return vs Nifty Z-Score])</f>
        <v>394</v>
      </c>
      <c r="AT268">
        <f>_xlfn.RANK.AVG(Table2[[#This Row],[6M Return vs Nifty Z-Score]],Table2[6M Return vs Nifty Z-Score])</f>
        <v>164</v>
      </c>
      <c r="AU268">
        <f>_xlfn.RANK.AVG(Table2[[#This Row],[Sharpe Ratio Z-Score]],Table2[Sharpe Ratio Z-Score])</f>
        <v>346</v>
      </c>
      <c r="AV268">
        <f>(Table2[[#This Row],[Rank 1Y]]+Table2[[#This Row],[Rank 6M]]+Table2[[#This Row],[Rank Sharpe]])/3</f>
        <v>301.33333333333331</v>
      </c>
    </row>
    <row r="269" spans="1:48" hidden="1" x14ac:dyDescent="0.3">
      <c r="A269" t="s">
        <v>837</v>
      </c>
      <c r="B269" t="s">
        <v>838</v>
      </c>
      <c r="C269" t="s">
        <v>3129</v>
      </c>
      <c r="D269" t="s">
        <v>232</v>
      </c>
      <c r="E269">
        <v>17936.9244394899</v>
      </c>
      <c r="F269">
        <v>412.45</v>
      </c>
      <c r="G269">
        <v>14.8661591002056</v>
      </c>
      <c r="H269">
        <f>(Table2[[#This Row],[1Y Return vs Nifty]]-AVERAGE(Table2[1Y Return vs Nifty]))/_xlfn.STDEV.P(Table2[1Y Return vs Nifty])</f>
        <v>3.7473147317962217E-2</v>
      </c>
      <c r="I269">
        <v>-1.54490978261864</v>
      </c>
      <c r="J269">
        <f>(Table2[[#This Row],[1M Return vs Nifty]]-AVERAGE(Table2[1M Return vs Nifty]))/_xlfn.STDEV.P(Table2[1M Return vs Nifty])</f>
        <v>0.12505748505270881</v>
      </c>
      <c r="K269">
        <v>5.0077423058488701</v>
      </c>
      <c r="L269">
        <f>(Table2[[#This Row],[6M Return vs Nifty]]-AVERAGE(Table2[6M Return vs Nifty]))/_xlfn.STDEV.P(Table2[6M Return vs Nifty])</f>
        <v>5.9175688815072583E-2</v>
      </c>
      <c r="M269">
        <v>-1.54847229454452</v>
      </c>
      <c r="N269">
        <f>(Table2[[#This Row],[1W Return vs Nifty]]-AVERAGE(Table2[1W Return vs Nifty]))/_xlfn.STDEV.P(Table2[1W Return vs Nifty])</f>
        <v>0.33752377529248778</v>
      </c>
      <c r="O269">
        <v>422.07</v>
      </c>
      <c r="P269">
        <v>433.54396844012098</v>
      </c>
      <c r="Q269">
        <v>404.73505611570101</v>
      </c>
      <c r="R269">
        <v>43.485321002808597</v>
      </c>
      <c r="S269" s="1">
        <f>(Table2[[#This Row],[Close Price]]-Table2[[#This Row],[20D EMA]])/Table2[[#This Row],[20D EMA]]</f>
        <v>-2.2792427796337111E-2</v>
      </c>
      <c r="T269" s="1">
        <f>(Table2[[#This Row],[Close Price]]-Table2[[#This Row],[50D EMA]])/Table2[[#This Row],[50D EMA]]</f>
        <v>-4.8654738563233838E-2</v>
      </c>
      <c r="U269" s="1">
        <f>(Table2[[#This Row],[Close Price]]-Table2[[#This Row],[200D EMA]])/Table2[[#This Row],[200D EMA]]</f>
        <v>1.9061713997152535E-2</v>
      </c>
      <c r="V269">
        <v>0.66494905171507301</v>
      </c>
      <c r="W269">
        <v>408.25</v>
      </c>
      <c r="X269">
        <v>420.2</v>
      </c>
      <c r="Y269">
        <v>408.25</v>
      </c>
      <c r="Z269">
        <v>420.2</v>
      </c>
      <c r="AA269">
        <v>394.1</v>
      </c>
      <c r="AB269">
        <v>454.55</v>
      </c>
      <c r="AC269" s="1">
        <f>(Table2[[#This Row],[Close Price]]/Table2[[#This Row],[Day Low]])-1</f>
        <v>1.0287813839559012E-2</v>
      </c>
      <c r="AD269" s="1">
        <f>(Table2[[#This Row],[Day High]]/Table2[[#This Row],[Close Price]])-1</f>
        <v>1.8790156382591849E-2</v>
      </c>
      <c r="AE269" s="1">
        <f>(Table2[[#This Row],[Close Price]]/Table2[[#This Row],[Current Week Low]])-1</f>
        <v>1.0287813839559012E-2</v>
      </c>
      <c r="AF269" s="1">
        <f>(Table2[[#This Row],[Current Week High]]/Table2[[#This Row],[Close Price]])-1</f>
        <v>1.8790156382591849E-2</v>
      </c>
      <c r="AG269" s="1">
        <f>(Table2[[#This Row],[Close Price]]/Table2[[#This Row],[Current Month Low]])-1</f>
        <v>4.6561786348642498E-2</v>
      </c>
      <c r="AH269" s="1">
        <f>(Table2[[#This Row],[Current Month High]]/Table2[[#This Row],[Close Price]])-1</f>
        <v>0.1020729785428538</v>
      </c>
      <c r="AI269">
        <v>40.004849072614803</v>
      </c>
      <c r="AJ269">
        <v>45.562025763190299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-0.05</v>
      </c>
      <c r="AM269" t="s">
        <v>3166</v>
      </c>
      <c r="AN269">
        <v>-6.41</v>
      </c>
      <c r="AO269" t="s">
        <v>3166</v>
      </c>
      <c r="AP269">
        <v>6.0816334039555997E-2</v>
      </c>
      <c r="AQ269">
        <f>(Table2[[#This Row],[Sharpe Ratio]]-AVERAGE(Table2[Sharpe Ratio]))/_xlfn.STDEV.P(Table2[Sharpe Ratio])</f>
        <v>6.4343823067242609E-2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289</v>
      </c>
      <c r="AT269">
        <f>_xlfn.RANK.AVG(Table2[[#This Row],[6M Return vs Nifty Z-Score]],Table2[6M Return vs Nifty Z-Score])</f>
        <v>281</v>
      </c>
      <c r="AU269">
        <f>_xlfn.RANK.AVG(Table2[[#This Row],[Sharpe Ratio Z-Score]],Table2[Sharpe Ratio Z-Score])</f>
        <v>335</v>
      </c>
      <c r="AV269">
        <f>(Table2[[#This Row],[Rank 1Y]]+Table2[[#This Row],[Rank 6M]]+Table2[[#This Row],[Rank Sharpe]])/3</f>
        <v>301.66666666666669</v>
      </c>
    </row>
    <row r="270" spans="1:48" x14ac:dyDescent="0.3">
      <c r="A270" t="s">
        <v>1419</v>
      </c>
      <c r="B270" t="s">
        <v>1420</v>
      </c>
      <c r="C270" t="s">
        <v>3132</v>
      </c>
      <c r="D270" t="s">
        <v>131</v>
      </c>
      <c r="E270">
        <v>7337.7002344000002</v>
      </c>
      <c r="F270">
        <v>1041.4000000000001</v>
      </c>
      <c r="G270">
        <v>6.1943827277504298</v>
      </c>
      <c r="H270">
        <f>(Table2[[#This Row],[1Y Return vs Nifty]]-AVERAGE(Table2[1Y Return vs Nifty]))/_xlfn.STDEV.P(Table2[1Y Return vs Nifty])</f>
        <v>-0.13432940633221208</v>
      </c>
      <c r="I270">
        <v>9.0016607043031698</v>
      </c>
      <c r="J270">
        <f>(Table2[[#This Row],[1M Return vs Nifty]]-AVERAGE(Table2[1M Return vs Nifty]))/_xlfn.STDEV.P(Table2[1M Return vs Nifty])</f>
        <v>1.1690786650691576</v>
      </c>
      <c r="K270">
        <v>13.5825940102152</v>
      </c>
      <c r="L270">
        <f>(Table2[[#This Row],[6M Return vs Nifty]]-AVERAGE(Table2[6M Return vs Nifty]))/_xlfn.STDEV.P(Table2[6M Return vs Nifty])</f>
        <v>0.34194640979348107</v>
      </c>
      <c r="M270">
        <v>-4.2999490487682204</v>
      </c>
      <c r="N270">
        <f>(Table2[[#This Row],[1W Return vs Nifty]]-AVERAGE(Table2[1W Return vs Nifty]))/_xlfn.STDEV.P(Table2[1W Return vs Nifty])</f>
        <v>-0.23379331800985387</v>
      </c>
      <c r="O270">
        <v>989.16</v>
      </c>
      <c r="P270">
        <v>966.47568331096602</v>
      </c>
      <c r="Q270">
        <v>901.47424703291301</v>
      </c>
      <c r="R270">
        <v>71.040215504655094</v>
      </c>
      <c r="S270" s="1">
        <f>(Table2[[#This Row],[Close Price]]-Table2[[#This Row],[20D EMA]])/Table2[[#This Row],[20D EMA]]</f>
        <v>5.2812487363015206E-2</v>
      </c>
      <c r="T270" s="1">
        <f>(Table2[[#This Row],[Close Price]]-Table2[[#This Row],[50D EMA]])/Table2[[#This Row],[50D EMA]]</f>
        <v>7.7523230002391044E-2</v>
      </c>
      <c r="U270" s="1">
        <f>(Table2[[#This Row],[Close Price]]-Table2[[#This Row],[200D EMA]])/Table2[[#This Row],[200D EMA]]</f>
        <v>0.15521880234253477</v>
      </c>
      <c r="V270">
        <v>1.33599766080408</v>
      </c>
      <c r="W270">
        <v>997.55</v>
      </c>
      <c r="X270">
        <v>1067.05</v>
      </c>
      <c r="Y270">
        <v>997.55</v>
      </c>
      <c r="Z270">
        <v>1067.05</v>
      </c>
      <c r="AA270">
        <v>968.15</v>
      </c>
      <c r="AB270">
        <v>1067.05</v>
      </c>
      <c r="AC270" s="1">
        <f>(Table2[[#This Row],[Close Price]]/Table2[[#This Row],[Day Low]])-1</f>
        <v>4.3957696356072606E-2</v>
      </c>
      <c r="AD270" s="1">
        <f>(Table2[[#This Row],[Day High]]/Table2[[#This Row],[Close Price]])-1</f>
        <v>2.4630305358171567E-2</v>
      </c>
      <c r="AE270" s="1">
        <f>(Table2[[#This Row],[Close Price]]/Table2[[#This Row],[Current Week Low]])-1</f>
        <v>4.3957696356072606E-2</v>
      </c>
      <c r="AF270" s="1">
        <f>(Table2[[#This Row],[Current Week High]]/Table2[[#This Row],[Close Price]])-1</f>
        <v>2.4630305358171567E-2</v>
      </c>
      <c r="AG270" s="1">
        <f>(Table2[[#This Row],[Close Price]]/Table2[[#This Row],[Current Month Low]])-1</f>
        <v>7.5659763466405128E-2</v>
      </c>
      <c r="AH270" s="1">
        <f>(Table2[[#This Row],[Current Month High]]/Table2[[#This Row],[Close Price]])-1</f>
        <v>2.4630305358171567E-2</v>
      </c>
      <c r="AI270">
        <v>2.46303053581715</v>
      </c>
      <c r="AJ270">
        <v>39.113010953780297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0.18</v>
      </c>
      <c r="AM270" t="s">
        <v>3167</v>
      </c>
      <c r="AN270">
        <v>3.93</v>
      </c>
      <c r="AO270" t="s">
        <v>3167</v>
      </c>
      <c r="AP270">
        <v>5.5761775909182999E-2</v>
      </c>
      <c r="AQ270">
        <f>(Table2[[#This Row],[Sharpe Ratio]]-AVERAGE(Table2[Sharpe Ratio]))/_xlfn.STDEV.P(Table2[Sharpe Ratio])</f>
        <v>5.9908761049474613E-3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1.1488932266255201</v>
      </c>
      <c r="AS270">
        <f>_xlfn.RANK.AVG(Table2[[#This Row],[1Y Return vs Nifty Z-Score]],Table2[1Y Return vs Nifty Z-Score])</f>
        <v>352</v>
      </c>
      <c r="AT270">
        <f>_xlfn.RANK.AVG(Table2[[#This Row],[6M Return vs Nifty Z-Score]],Table2[6M Return vs Nifty Z-Score])</f>
        <v>202</v>
      </c>
      <c r="AU270">
        <f>_xlfn.RANK.AVG(Table2[[#This Row],[Sharpe Ratio Z-Score]],Table2[Sharpe Ratio Z-Score])</f>
        <v>353</v>
      </c>
      <c r="AV270">
        <f>(Table2[[#This Row],[Rank 1Y]]+Table2[[#This Row],[Rank 6M]]+Table2[[#This Row],[Rank Sharpe]])/3</f>
        <v>302.33333333333331</v>
      </c>
    </row>
    <row r="271" spans="1:48" x14ac:dyDescent="0.3">
      <c r="A271" t="s">
        <v>1609</v>
      </c>
      <c r="B271" t="s">
        <v>1610</v>
      </c>
      <c r="C271" t="s">
        <v>3130</v>
      </c>
      <c r="D271" t="s">
        <v>1322</v>
      </c>
      <c r="E271">
        <v>5760.9782911449902</v>
      </c>
      <c r="F271">
        <v>890.45</v>
      </c>
      <c r="G271">
        <v>-30.891957969720998</v>
      </c>
      <c r="H271">
        <f>(Table2[[#This Row],[1Y Return vs Nifty]]-AVERAGE(Table2[1Y Return vs Nifty]))/_xlfn.STDEV.P(Table2[1Y Return vs Nifty])</f>
        <v>-0.86907252743071639</v>
      </c>
      <c r="I271">
        <v>1.1664205067075</v>
      </c>
      <c r="J271">
        <f>(Table2[[#This Row],[1M Return vs Nifty]]-AVERAGE(Table2[1M Return vs Nifty]))/_xlfn.STDEV.P(Table2[1M Return vs Nifty])</f>
        <v>0.39345622676564629</v>
      </c>
      <c r="K271">
        <v>24.123727695885002</v>
      </c>
      <c r="L271">
        <f>(Table2[[#This Row],[6M Return vs Nifty]]-AVERAGE(Table2[6M Return vs Nifty]))/_xlfn.STDEV.P(Table2[6M Return vs Nifty])</f>
        <v>0.68955871552103654</v>
      </c>
      <c r="M271">
        <v>-5.6452555724982201</v>
      </c>
      <c r="N271">
        <f>(Table2[[#This Row],[1W Return vs Nifty]]-AVERAGE(Table2[1W Return vs Nifty]))/_xlfn.STDEV.P(Table2[1W Return vs Nifty])</f>
        <v>-0.51313298953651831</v>
      </c>
      <c r="O271">
        <v>923.32</v>
      </c>
      <c r="P271">
        <v>918.99804634862301</v>
      </c>
      <c r="Q271">
        <v>843.84567336519899</v>
      </c>
      <c r="R271">
        <v>35.442279730323101</v>
      </c>
      <c r="S271" s="1">
        <f>(Table2[[#This Row],[Close Price]]-Table2[[#This Row],[20D EMA]])/Table2[[#This Row],[20D EMA]]</f>
        <v>-3.5599792054758918E-2</v>
      </c>
      <c r="T271" s="1">
        <f>(Table2[[#This Row],[Close Price]]-Table2[[#This Row],[50D EMA]])/Table2[[#This Row],[50D EMA]]</f>
        <v>-3.1064316689301454E-2</v>
      </c>
      <c r="U271" s="1">
        <f>(Table2[[#This Row],[Close Price]]-Table2[[#This Row],[200D EMA]])/Table2[[#This Row],[200D EMA]]</f>
        <v>5.5228495097860937E-2</v>
      </c>
      <c r="V271">
        <v>0.85573611438768704</v>
      </c>
      <c r="W271">
        <v>884.05</v>
      </c>
      <c r="X271">
        <v>930.5</v>
      </c>
      <c r="Y271">
        <v>884.05</v>
      </c>
      <c r="Z271">
        <v>930.5</v>
      </c>
      <c r="AA271">
        <v>884.05</v>
      </c>
      <c r="AB271">
        <v>1015</v>
      </c>
      <c r="AC271" s="1">
        <f>(Table2[[#This Row],[Close Price]]/Table2[[#This Row],[Day Low]])-1</f>
        <v>7.2394095356598243E-3</v>
      </c>
      <c r="AD271" s="1">
        <f>(Table2[[#This Row],[Day High]]/Table2[[#This Row],[Close Price]])-1</f>
        <v>4.4977258689426591E-2</v>
      </c>
      <c r="AE271" s="1">
        <f>(Table2[[#This Row],[Close Price]]/Table2[[#This Row],[Current Week Low]])-1</f>
        <v>7.2394095356598243E-3</v>
      </c>
      <c r="AF271" s="1">
        <f>(Table2[[#This Row],[Current Week High]]/Table2[[#This Row],[Close Price]])-1</f>
        <v>4.4977258689426591E-2</v>
      </c>
      <c r="AG271" s="1">
        <f>(Table2[[#This Row],[Close Price]]/Table2[[#This Row],[Current Month Low]])-1</f>
        <v>7.2394095356598243E-3</v>
      </c>
      <c r="AH271" s="1">
        <f>(Table2[[#This Row],[Current Month High]]/Table2[[#This Row],[Close Price]])-1</f>
        <v>0.13987309787186253</v>
      </c>
      <c r="AI271">
        <v>18.473805379302501</v>
      </c>
      <c r="AJ271">
        <v>45.879750982961902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7.0000000000000007E-2</v>
      </c>
      <c r="AM271" t="s">
        <v>3167</v>
      </c>
      <c r="AN271">
        <v>-3.41</v>
      </c>
      <c r="AO271" t="s">
        <v>3166</v>
      </c>
      <c r="AP271">
        <v>0.12709509500177299</v>
      </c>
      <c r="AQ271">
        <f>(Table2[[#This Row],[Sharpe Ratio]]-AVERAGE(Table2[Sharpe Ratio]))/_xlfn.STDEV.P(Table2[Sharpe Ratio])</f>
        <v>0.82950685480973885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0.53031628012918686</v>
      </c>
      <c r="AS271">
        <f>_xlfn.RANK.AVG(Table2[[#This Row],[1Y Return vs Nifty Z-Score]],Table2[1Y Return vs Nifty Z-Score])</f>
        <v>625</v>
      </c>
      <c r="AT271">
        <f>_xlfn.RANK.AVG(Table2[[#This Row],[6M Return vs Nifty Z-Score]],Table2[6M Return vs Nifty Z-Score])</f>
        <v>142</v>
      </c>
      <c r="AU271">
        <f>_xlfn.RANK.AVG(Table2[[#This Row],[Sharpe Ratio Z-Score]],Table2[Sharpe Ratio Z-Score])</f>
        <v>140</v>
      </c>
      <c r="AV271">
        <f>(Table2[[#This Row],[Rank 1Y]]+Table2[[#This Row],[Rank 6M]]+Table2[[#This Row],[Rank Sharpe]])/3</f>
        <v>302.33333333333331</v>
      </c>
    </row>
    <row r="272" spans="1:48" x14ac:dyDescent="0.3">
      <c r="A272" t="s">
        <v>1183</v>
      </c>
      <c r="B272" t="s">
        <v>1184</v>
      </c>
      <c r="C272" t="s">
        <v>3120</v>
      </c>
      <c r="D272" t="s">
        <v>21</v>
      </c>
      <c r="E272">
        <v>10048.316620575</v>
      </c>
      <c r="F272">
        <v>3254.25</v>
      </c>
      <c r="G272">
        <v>18.565949059140902</v>
      </c>
      <c r="H272">
        <f>(Table2[[#This Row],[1Y Return vs Nifty]]-AVERAGE(Table2[1Y Return vs Nifty]))/_xlfn.STDEV.P(Table2[1Y Return vs Nifty])</f>
        <v>0.11077224263750592</v>
      </c>
      <c r="I272">
        <v>15.938862223163101</v>
      </c>
      <c r="J272">
        <f>(Table2[[#This Row],[1M Return vs Nifty]]-AVERAGE(Table2[1M Return vs Nifty]))/_xlfn.STDEV.P(Table2[1M Return vs Nifty])</f>
        <v>1.8558028779033822</v>
      </c>
      <c r="K272">
        <v>24.639769455888501</v>
      </c>
      <c r="L272">
        <f>(Table2[[#This Row],[6M Return vs Nifty]]-AVERAGE(Table2[6M Return vs Nifty]))/_xlfn.STDEV.P(Table2[6M Return vs Nifty])</f>
        <v>0.70657609442880853</v>
      </c>
      <c r="M272">
        <v>3.1370834071985101</v>
      </c>
      <c r="N272">
        <f>(Table2[[#This Row],[1W Return vs Nifty]]-AVERAGE(Table2[1W Return vs Nifty]))/_xlfn.STDEV.P(Table2[1W Return vs Nifty])</f>
        <v>1.3104333446416612</v>
      </c>
      <c r="O272">
        <v>3016.32</v>
      </c>
      <c r="P272">
        <v>2896.6130338355001</v>
      </c>
      <c r="Q272">
        <v>2727.9396738600799</v>
      </c>
      <c r="R272">
        <v>85.966211662672507</v>
      </c>
      <c r="S272" s="1">
        <f>(Table2[[#This Row],[Close Price]]-Table2[[#This Row],[20D EMA]])/Table2[[#This Row],[20D EMA]]</f>
        <v>7.8880887969446159E-2</v>
      </c>
      <c r="T272" s="1">
        <f>(Table2[[#This Row],[Close Price]]-Table2[[#This Row],[50D EMA]])/Table2[[#This Row],[50D EMA]]</f>
        <v>0.12346729162194685</v>
      </c>
      <c r="U272" s="1">
        <f>(Table2[[#This Row],[Close Price]]-Table2[[#This Row],[200D EMA]])/Table2[[#This Row],[200D EMA]]</f>
        <v>0.1929332716493625</v>
      </c>
      <c r="V272">
        <v>1.83030508416413</v>
      </c>
      <c r="W272">
        <v>3242.5</v>
      </c>
      <c r="X272">
        <v>3305</v>
      </c>
      <c r="Y272">
        <v>3242.5</v>
      </c>
      <c r="Z272">
        <v>3305</v>
      </c>
      <c r="AA272">
        <v>2838.05</v>
      </c>
      <c r="AB272">
        <v>3305</v>
      </c>
      <c r="AC272" s="1">
        <f>(Table2[[#This Row],[Close Price]]/Table2[[#This Row],[Day Low]])-1</f>
        <v>3.6237471087123829E-3</v>
      </c>
      <c r="AD272" s="1">
        <f>(Table2[[#This Row],[Day High]]/Table2[[#This Row],[Close Price]])-1</f>
        <v>1.5594991165399197E-2</v>
      </c>
      <c r="AE272" s="1">
        <f>(Table2[[#This Row],[Close Price]]/Table2[[#This Row],[Current Week Low]])-1</f>
        <v>3.6237471087123829E-3</v>
      </c>
      <c r="AF272" s="1">
        <f>(Table2[[#This Row],[Current Week High]]/Table2[[#This Row],[Close Price]])-1</f>
        <v>1.5594991165399197E-2</v>
      </c>
      <c r="AG272" s="1">
        <f>(Table2[[#This Row],[Close Price]]/Table2[[#This Row],[Current Month Low]])-1</f>
        <v>0.14664998854847511</v>
      </c>
      <c r="AH272" s="1">
        <f>(Table2[[#This Row],[Current Month High]]/Table2[[#This Row],[Close Price]])-1</f>
        <v>1.5594991165399197E-2</v>
      </c>
      <c r="AI272">
        <v>1.5594991165399099</v>
      </c>
      <c r="AJ272">
        <v>52.242052817477898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0.12</v>
      </c>
      <c r="AM272" t="s">
        <v>3167</v>
      </c>
      <c r="AN272">
        <v>13.09</v>
      </c>
      <c r="AO272" t="s">
        <v>3167</v>
      </c>
      <c r="AP272">
        <v>2.8065675111299998E-4</v>
      </c>
      <c r="AQ272">
        <f>(Table2[[#This Row],[Sharpe Ratio]]-AVERAGE(Table2[Sharpe Ratio]))/_xlfn.STDEV.P(Table2[Sharpe Ratio])</f>
        <v>-0.63451749676062041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3.3490670628507373</v>
      </c>
      <c r="AS272">
        <f>_xlfn.RANK.AVG(Table2[[#This Row],[1Y Return vs Nifty Z-Score]],Table2[1Y Return vs Nifty Z-Score])</f>
        <v>272</v>
      </c>
      <c r="AT272">
        <f>_xlfn.RANK.AVG(Table2[[#This Row],[6M Return vs Nifty Z-Score]],Table2[6M Return vs Nifty Z-Score])</f>
        <v>138</v>
      </c>
      <c r="AU272">
        <f>_xlfn.RANK.AVG(Table2[[#This Row],[Sharpe Ratio Z-Score]],Table2[Sharpe Ratio Z-Score])</f>
        <v>504</v>
      </c>
      <c r="AV272">
        <f>(Table2[[#This Row],[Rank 1Y]]+Table2[[#This Row],[Rank 6M]]+Table2[[#This Row],[Rank Sharpe]])/3</f>
        <v>304.66666666666669</v>
      </c>
    </row>
    <row r="273" spans="1:48" hidden="1" x14ac:dyDescent="0.3">
      <c r="A273" t="s">
        <v>766</v>
      </c>
      <c r="B273" t="s">
        <v>767</v>
      </c>
      <c r="C273" t="s">
        <v>3125</v>
      </c>
      <c r="D273" t="s">
        <v>51</v>
      </c>
      <c r="E273">
        <v>21488.280715679899</v>
      </c>
      <c r="F273">
        <v>1093.2</v>
      </c>
      <c r="G273">
        <v>29.457207377539898</v>
      </c>
      <c r="H273">
        <f>(Table2[[#This Row],[1Y Return vs Nifty]]-AVERAGE(Table2[1Y Return vs Nifty]))/_xlfn.STDEV.P(Table2[1Y Return vs Nifty])</f>
        <v>0.3265464867137387</v>
      </c>
      <c r="I273">
        <v>-2.47668811483413</v>
      </c>
      <c r="J273">
        <f>(Table2[[#This Row],[1M Return vs Nifty]]-AVERAGE(Table2[1M Return vs Nifty]))/_xlfn.STDEV.P(Table2[1M Return vs Nifty])</f>
        <v>3.2819319563777337E-2</v>
      </c>
      <c r="K273">
        <v>9.8252981824333308</v>
      </c>
      <c r="L273">
        <f>(Table2[[#This Row],[6M Return vs Nifty]]-AVERAGE(Table2[6M Return vs Nifty]))/_xlfn.STDEV.P(Table2[6M Return vs Nifty])</f>
        <v>0.21804301335222923</v>
      </c>
      <c r="M273">
        <v>0.59325293518072497</v>
      </c>
      <c r="N273">
        <f>(Table2[[#This Row],[1W Return vs Nifty]]-AVERAGE(Table2[1W Return vs Nifty]))/_xlfn.STDEV.P(Table2[1W Return vs Nifty])</f>
        <v>0.78223196009564944</v>
      </c>
      <c r="O273">
        <v>1072.19</v>
      </c>
      <c r="P273">
        <v>1101.69684336</v>
      </c>
      <c r="Q273">
        <v>1030.4516146910801</v>
      </c>
      <c r="R273">
        <v>63.938818061169499</v>
      </c>
      <c r="S273" s="1">
        <f>(Table2[[#This Row],[Close Price]]-Table2[[#This Row],[20D EMA]])/Table2[[#This Row],[20D EMA]]</f>
        <v>1.9595407530381734E-2</v>
      </c>
      <c r="T273" s="1">
        <f>(Table2[[#This Row],[Close Price]]-Table2[[#This Row],[50D EMA]])/Table2[[#This Row],[50D EMA]]</f>
        <v>-7.7125058596754599E-3</v>
      </c>
      <c r="U273" s="1">
        <f>(Table2[[#This Row],[Close Price]]-Table2[[#This Row],[200D EMA]])/Table2[[#This Row],[200D EMA]]</f>
        <v>6.0894062772400399E-2</v>
      </c>
      <c r="V273">
        <v>0.53731311398446502</v>
      </c>
      <c r="W273">
        <v>1043.25</v>
      </c>
      <c r="X273">
        <v>1098.5</v>
      </c>
      <c r="Y273">
        <v>1043.25</v>
      </c>
      <c r="Z273">
        <v>1098.5</v>
      </c>
      <c r="AA273">
        <v>992.4</v>
      </c>
      <c r="AB273">
        <v>1156</v>
      </c>
      <c r="AC273" s="1">
        <f>(Table2[[#This Row],[Close Price]]/Table2[[#This Row],[Day Low]])-1</f>
        <v>4.787922358015817E-2</v>
      </c>
      <c r="AD273" s="1">
        <f>(Table2[[#This Row],[Day High]]/Table2[[#This Row],[Close Price]])-1</f>
        <v>4.848152213684509E-3</v>
      </c>
      <c r="AE273" s="1">
        <f>(Table2[[#This Row],[Close Price]]/Table2[[#This Row],[Current Week Low]])-1</f>
        <v>4.787922358015817E-2</v>
      </c>
      <c r="AF273" s="1">
        <f>(Table2[[#This Row],[Current Week High]]/Table2[[#This Row],[Close Price]])-1</f>
        <v>4.848152213684509E-3</v>
      </c>
      <c r="AG273" s="1">
        <f>(Table2[[#This Row],[Close Price]]/Table2[[#This Row],[Current Month Low]])-1</f>
        <v>0.10157194679564707</v>
      </c>
      <c r="AH273" s="1">
        <f>(Table2[[#This Row],[Current Month High]]/Table2[[#This Row],[Close Price]])-1</f>
        <v>5.7446030003658999E-2</v>
      </c>
      <c r="AI273">
        <v>19.273691913648001</v>
      </c>
      <c r="AJ273">
        <v>52.948583420776501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0.02</v>
      </c>
      <c r="AM273" t="s">
        <v>3167</v>
      </c>
      <c r="AN273">
        <v>-3.02</v>
      </c>
      <c r="AO273" t="s">
        <v>3166</v>
      </c>
      <c r="AP273">
        <v>1.3125169986635999E-2</v>
      </c>
      <c r="AQ273">
        <f>(Table2[[#This Row],[Sharpe Ratio]]-AVERAGE(Table2[Sharpe Ratio]))/_xlfn.STDEV.P(Table2[Sharpe Ratio])</f>
        <v>-0.4862324874172495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214</v>
      </c>
      <c r="AT273">
        <f>_xlfn.RANK.AVG(Table2[[#This Row],[6M Return vs Nifty Z-Score]],Table2[6M Return vs Nifty Z-Score])</f>
        <v>234</v>
      </c>
      <c r="AU273">
        <f>_xlfn.RANK.AVG(Table2[[#This Row],[Sharpe Ratio Z-Score]],Table2[Sharpe Ratio Z-Score])</f>
        <v>468</v>
      </c>
      <c r="AV273">
        <f>(Table2[[#This Row],[Rank 1Y]]+Table2[[#This Row],[Rank 6M]]+Table2[[#This Row],[Rank Sharpe]])/3</f>
        <v>305.33333333333331</v>
      </c>
    </row>
    <row r="274" spans="1:48" hidden="1" x14ac:dyDescent="0.3">
      <c r="A274" t="s">
        <v>405</v>
      </c>
      <c r="B274" t="s">
        <v>406</v>
      </c>
      <c r="C274" t="s">
        <v>3131</v>
      </c>
      <c r="D274" t="s">
        <v>117</v>
      </c>
      <c r="E274">
        <v>55363.624524179999</v>
      </c>
      <c r="F274">
        <v>672.35</v>
      </c>
      <c r="G274">
        <v>6.2646066947041001</v>
      </c>
      <c r="H274">
        <f>(Table2[[#This Row],[1Y Return vs Nifty]]-AVERAGE(Table2[1Y Return vs Nifty]))/_xlfn.STDEV.P(Table2[1Y Return vs Nifty])</f>
        <v>-0.13293815080025348</v>
      </c>
      <c r="I274">
        <v>0.361467563120286</v>
      </c>
      <c r="J274">
        <f>(Table2[[#This Row],[1M Return vs Nifty]]-AVERAGE(Table2[1M Return vs Nifty]))/_xlfn.STDEV.P(Table2[1M Return vs Nifty])</f>
        <v>0.31377270091582116</v>
      </c>
      <c r="K274">
        <v>-12.437701249573699</v>
      </c>
      <c r="L274">
        <f>(Table2[[#This Row],[6M Return vs Nifty]]-AVERAGE(Table2[6M Return vs Nifty]))/_xlfn.STDEV.P(Table2[6M Return vs Nifty])</f>
        <v>-0.51611830133557302</v>
      </c>
      <c r="M274">
        <v>-6.4819251225647001</v>
      </c>
      <c r="N274">
        <f>(Table2[[#This Row],[1W Return vs Nifty]]-AVERAGE(Table2[1W Return vs Nifty]))/_xlfn.STDEV.P(Table2[1W Return vs Nifty])</f>
        <v>-0.68685919480603108</v>
      </c>
      <c r="O274">
        <v>691.34</v>
      </c>
      <c r="P274">
        <v>712.70107556385096</v>
      </c>
      <c r="Q274">
        <v>688.73395697539502</v>
      </c>
      <c r="R274">
        <v>39.102839401406897</v>
      </c>
      <c r="S274" s="1">
        <f>(Table2[[#This Row],[Close Price]]-Table2[[#This Row],[20D EMA]])/Table2[[#This Row],[20D EMA]]</f>
        <v>-2.7468394711719281E-2</v>
      </c>
      <c r="T274" s="1">
        <f>(Table2[[#This Row],[Close Price]]-Table2[[#This Row],[50D EMA]])/Table2[[#This Row],[50D EMA]]</f>
        <v>-5.661711052130422E-2</v>
      </c>
      <c r="U274" s="1">
        <f>(Table2[[#This Row],[Close Price]]-Table2[[#This Row],[200D EMA]])/Table2[[#This Row],[200D EMA]]</f>
        <v>-2.3788513415754685E-2</v>
      </c>
      <c r="V274">
        <v>0.78766507355993998</v>
      </c>
      <c r="W274">
        <v>663.6</v>
      </c>
      <c r="X274">
        <v>685.6</v>
      </c>
      <c r="Y274">
        <v>663.6</v>
      </c>
      <c r="Z274">
        <v>685.6</v>
      </c>
      <c r="AA274">
        <v>653.79999999999995</v>
      </c>
      <c r="AB274">
        <v>727.9</v>
      </c>
      <c r="AC274" s="1">
        <f>(Table2[[#This Row],[Close Price]]/Table2[[#This Row],[Day Low]])-1</f>
        <v>1.3185654008438741E-2</v>
      </c>
      <c r="AD274" s="1">
        <f>(Table2[[#This Row],[Day High]]/Table2[[#This Row],[Close Price]])-1</f>
        <v>1.9706997843385032E-2</v>
      </c>
      <c r="AE274" s="1">
        <f>(Table2[[#This Row],[Close Price]]/Table2[[#This Row],[Current Week Low]])-1</f>
        <v>1.3185654008438741E-2</v>
      </c>
      <c r="AF274" s="1">
        <f>(Table2[[#This Row],[Current Week High]]/Table2[[#This Row],[Close Price]])-1</f>
        <v>1.9706997843385032E-2</v>
      </c>
      <c r="AG274" s="1">
        <f>(Table2[[#This Row],[Close Price]]/Table2[[#This Row],[Current Month Low]])-1</f>
        <v>2.8372591006424086E-2</v>
      </c>
      <c r="AH274" s="1">
        <f>(Table2[[#This Row],[Current Month High]]/Table2[[#This Row],[Close Price]])-1</f>
        <v>8.2620658883022058E-2</v>
      </c>
      <c r="AI274">
        <v>26.1247861976648</v>
      </c>
      <c r="AJ274">
        <v>36.490052781161097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-0.04</v>
      </c>
      <c r="AM274" t="s">
        <v>3166</v>
      </c>
      <c r="AN274">
        <v>-2.54</v>
      </c>
      <c r="AO274" t="s">
        <v>3166</v>
      </c>
      <c r="AP274">
        <v>0.16354091898738499</v>
      </c>
      <c r="AQ274">
        <f>(Table2[[#This Row],[Sharpe Ratio]]-AVERAGE(Table2[Sharpe Ratio]))/_xlfn.STDEV.P(Table2[Sharpe Ratio])</f>
        <v>1.2502600006188704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351</v>
      </c>
      <c r="AT274">
        <f>_xlfn.RANK.AVG(Table2[[#This Row],[6M Return vs Nifty Z-Score]],Table2[6M Return vs Nifty Z-Score])</f>
        <v>494</v>
      </c>
      <c r="AU274">
        <f>_xlfn.RANK.AVG(Table2[[#This Row],[Sharpe Ratio Z-Score]],Table2[Sharpe Ratio Z-Score])</f>
        <v>72</v>
      </c>
      <c r="AV274">
        <f>(Table2[[#This Row],[Rank 1Y]]+Table2[[#This Row],[Rank 6M]]+Table2[[#This Row],[Rank Sharpe]])/3</f>
        <v>305.66666666666669</v>
      </c>
    </row>
    <row r="275" spans="1:48" hidden="1" x14ac:dyDescent="0.3">
      <c r="A275" t="s">
        <v>1549</v>
      </c>
      <c r="B275" t="s">
        <v>1550</v>
      </c>
      <c r="C275" t="s">
        <v>3135</v>
      </c>
      <c r="D275" t="s">
        <v>414</v>
      </c>
      <c r="E275">
        <v>6319.2665805500001</v>
      </c>
      <c r="F275">
        <v>324.95</v>
      </c>
      <c r="G275">
        <v>21.3857997310317</v>
      </c>
      <c r="H275">
        <f>(Table2[[#This Row],[1Y Return vs Nifty]]-AVERAGE(Table2[1Y Return vs Nifty]))/_xlfn.STDEV.P(Table2[1Y Return vs Nifty])</f>
        <v>0.16663825272995</v>
      </c>
      <c r="I275">
        <v>-3.7733003726206298</v>
      </c>
      <c r="J275">
        <f>(Table2[[#This Row],[1M Return vs Nifty]]-AVERAGE(Table2[1M Return vs Nifty]))/_xlfn.STDEV.P(Table2[1M Return vs Nifty])</f>
        <v>-9.5534315494812228E-2</v>
      </c>
      <c r="K275">
        <v>17.136375547130601</v>
      </c>
      <c r="L275">
        <f>(Table2[[#This Row],[6M Return vs Nifty]]-AVERAGE(Table2[6M Return vs Nifty]))/_xlfn.STDEV.P(Table2[6M Return vs Nifty])</f>
        <v>0.45913856681721421</v>
      </c>
      <c r="M275">
        <v>-0.91160499732127298</v>
      </c>
      <c r="N275">
        <f>(Table2[[#This Row],[1W Return vs Nifty]]-AVERAGE(Table2[1W Return vs Nifty]))/_xlfn.STDEV.P(Table2[1W Return vs Nifty])</f>
        <v>0.46976300737408366</v>
      </c>
      <c r="O275">
        <v>321.61</v>
      </c>
      <c r="P275">
        <v>326.21433343507198</v>
      </c>
      <c r="Q275">
        <v>305.00152943761299</v>
      </c>
      <c r="R275">
        <v>56.582430063827601</v>
      </c>
      <c r="S275" s="1">
        <f>(Table2[[#This Row],[Close Price]]-Table2[[#This Row],[20D EMA]])/Table2[[#This Row],[20D EMA]]</f>
        <v>1.0385249214887518E-2</v>
      </c>
      <c r="T275" s="1">
        <f>(Table2[[#This Row],[Close Price]]-Table2[[#This Row],[50D EMA]])/Table2[[#This Row],[50D EMA]]</f>
        <v>-3.8757752357427792E-3</v>
      </c>
      <c r="U275" s="1">
        <f>(Table2[[#This Row],[Close Price]]-Table2[[#This Row],[200D EMA]])/Table2[[#This Row],[200D EMA]]</f>
        <v>6.5404493541949243E-2</v>
      </c>
      <c r="V275">
        <v>0.48494870955142499</v>
      </c>
      <c r="W275">
        <v>320.10000000000002</v>
      </c>
      <c r="X275">
        <v>332.45</v>
      </c>
      <c r="Y275">
        <v>320.10000000000002</v>
      </c>
      <c r="Z275">
        <v>332.45</v>
      </c>
      <c r="AA275">
        <v>292</v>
      </c>
      <c r="AB275">
        <v>349.65</v>
      </c>
      <c r="AC275" s="1">
        <f>(Table2[[#This Row],[Close Price]]/Table2[[#This Row],[Day Low]])-1</f>
        <v>1.5151515151515138E-2</v>
      </c>
      <c r="AD275" s="1">
        <f>(Table2[[#This Row],[Day High]]/Table2[[#This Row],[Close Price]])-1</f>
        <v>2.3080473919064426E-2</v>
      </c>
      <c r="AE275" s="1">
        <f>(Table2[[#This Row],[Close Price]]/Table2[[#This Row],[Current Week Low]])-1</f>
        <v>1.5151515151515138E-2</v>
      </c>
      <c r="AF275" s="1">
        <f>(Table2[[#This Row],[Current Week High]]/Table2[[#This Row],[Close Price]])-1</f>
        <v>2.3080473919064426E-2</v>
      </c>
      <c r="AG275" s="1">
        <f>(Table2[[#This Row],[Close Price]]/Table2[[#This Row],[Current Month Low]])-1</f>
        <v>0.1128424657534246</v>
      </c>
      <c r="AH275" s="1">
        <f>(Table2[[#This Row],[Current Month High]]/Table2[[#This Row],[Close Price]])-1</f>
        <v>7.6011694106785654E-2</v>
      </c>
      <c r="AI275">
        <v>16.541006308662801</v>
      </c>
      <c r="AJ275">
        <v>44.293960923623402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0.08</v>
      </c>
      <c r="AM275" t="s">
        <v>3167</v>
      </c>
      <c r="AN275">
        <v>-4.05</v>
      </c>
      <c r="AO275" t="s">
        <v>3166</v>
      </c>
      <c r="AP275">
        <v>7.2130242229720004E-3</v>
      </c>
      <c r="AQ275">
        <f>(Table2[[#This Row],[Sharpe Ratio]]-AVERAGE(Table2[Sharpe Ratio]))/_xlfn.STDEV.P(Table2[Sharpe Ratio])</f>
        <v>-0.55448595671803391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256</v>
      </c>
      <c r="AT275">
        <f>_xlfn.RANK.AVG(Table2[[#This Row],[6M Return vs Nifty Z-Score]],Table2[6M Return vs Nifty Z-Score])</f>
        <v>177</v>
      </c>
      <c r="AU275">
        <f>_xlfn.RANK.AVG(Table2[[#This Row],[Sharpe Ratio Z-Score]],Table2[Sharpe Ratio Z-Score])</f>
        <v>484</v>
      </c>
      <c r="AV275">
        <f>(Table2[[#This Row],[Rank 1Y]]+Table2[[#This Row],[Rank 6M]]+Table2[[#This Row],[Rank Sharpe]])/3</f>
        <v>305.66666666666669</v>
      </c>
    </row>
    <row r="276" spans="1:48" hidden="1" x14ac:dyDescent="0.3">
      <c r="A276" t="s">
        <v>1557</v>
      </c>
      <c r="B276" t="s">
        <v>1558</v>
      </c>
      <c r="C276" t="s">
        <v>3126</v>
      </c>
      <c r="D276" t="s">
        <v>215</v>
      </c>
      <c r="E276">
        <v>6245.6385111999998</v>
      </c>
      <c r="F276">
        <v>434.8</v>
      </c>
      <c r="G276">
        <v>-18.874250423781099</v>
      </c>
      <c r="H276">
        <f>(Table2[[#This Row],[1Y Return vs Nifty]]-AVERAGE(Table2[1Y Return vs Nifty]))/_xlfn.STDEV.P(Table2[1Y Return vs Nifty])</f>
        <v>-0.63098141936528895</v>
      </c>
      <c r="I276">
        <v>-5.9425964941955298</v>
      </c>
      <c r="J276">
        <f>(Table2[[#This Row],[1M Return vs Nifty]]-AVERAGE(Table2[1M Return vs Nifty]))/_xlfn.STDEV.P(Table2[1M Return vs Nifty])</f>
        <v>-0.31027626402302516</v>
      </c>
      <c r="K276">
        <v>8.2679058976664308</v>
      </c>
      <c r="L276">
        <f>(Table2[[#This Row],[6M Return vs Nifty]]-AVERAGE(Table2[6M Return vs Nifty]))/_xlfn.STDEV.P(Table2[6M Return vs Nifty])</f>
        <v>0.16668528095138754</v>
      </c>
      <c r="M276">
        <v>-2.4482099440085698</v>
      </c>
      <c r="N276">
        <f>(Table2[[#This Row],[1W Return vs Nifty]]-AVERAGE(Table2[1W Return vs Nifty]))/_xlfn.STDEV.P(Table2[1W Return vs Nifty])</f>
        <v>0.15070209931888437</v>
      </c>
      <c r="O276">
        <v>438.61</v>
      </c>
      <c r="P276">
        <v>457.50894552694501</v>
      </c>
      <c r="Q276">
        <v>432.92538514147998</v>
      </c>
      <c r="R276">
        <v>50.575922812187002</v>
      </c>
      <c r="S276" s="1">
        <f>(Table2[[#This Row],[Close Price]]-Table2[[#This Row],[20D EMA]])/Table2[[#This Row],[20D EMA]]</f>
        <v>-8.6865324548003973E-3</v>
      </c>
      <c r="T276" s="1">
        <f>(Table2[[#This Row],[Close Price]]-Table2[[#This Row],[50D EMA]])/Table2[[#This Row],[50D EMA]]</f>
        <v>-4.9636068865909329E-2</v>
      </c>
      <c r="U276" s="1">
        <f>(Table2[[#This Row],[Close Price]]-Table2[[#This Row],[200D EMA]])/Table2[[#This Row],[200D EMA]]</f>
        <v>4.3301107369978064E-3</v>
      </c>
      <c r="V276">
        <v>0.45422422644672</v>
      </c>
      <c r="W276">
        <v>428</v>
      </c>
      <c r="X276">
        <v>440</v>
      </c>
      <c r="Y276">
        <v>428</v>
      </c>
      <c r="Z276">
        <v>440</v>
      </c>
      <c r="AA276">
        <v>405.05</v>
      </c>
      <c r="AB276">
        <v>470.1</v>
      </c>
      <c r="AC276" s="1">
        <f>(Table2[[#This Row],[Close Price]]/Table2[[#This Row],[Day Low]])-1</f>
        <v>1.5887850467289688E-2</v>
      </c>
      <c r="AD276" s="1">
        <f>(Table2[[#This Row],[Day High]]/Table2[[#This Row],[Close Price]])-1</f>
        <v>1.1959521619135272E-2</v>
      </c>
      <c r="AE276" s="1">
        <f>(Table2[[#This Row],[Close Price]]/Table2[[#This Row],[Current Week Low]])-1</f>
        <v>1.5887850467289688E-2</v>
      </c>
      <c r="AF276" s="1">
        <f>(Table2[[#This Row],[Current Week High]]/Table2[[#This Row],[Close Price]])-1</f>
        <v>1.1959521619135272E-2</v>
      </c>
      <c r="AG276" s="1">
        <f>(Table2[[#This Row],[Close Price]]/Table2[[#This Row],[Current Month Low]])-1</f>
        <v>7.3447722503394708E-2</v>
      </c>
      <c r="AH276" s="1">
        <f>(Table2[[#This Row],[Current Month High]]/Table2[[#This Row],[Close Price]])-1</f>
        <v>8.118675252989882E-2</v>
      </c>
      <c r="AI276">
        <v>28.6913523459061</v>
      </c>
      <c r="AJ276">
        <v>60.117842018044499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-0.11</v>
      </c>
      <c r="AM276" t="s">
        <v>3166</v>
      </c>
      <c r="AN276">
        <v>-5.37</v>
      </c>
      <c r="AO276" t="s">
        <v>3166</v>
      </c>
      <c r="AP276">
        <v>0.13063038723049</v>
      </c>
      <c r="AQ276">
        <f>(Table2[[#This Row],[Sharpe Ratio]]-AVERAGE(Table2[Sharpe Ratio]))/_xlfn.STDEV.P(Table2[Sharpe Ratio])</f>
        <v>0.87032045603808494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535</v>
      </c>
      <c r="AT276">
        <f>_xlfn.RANK.AVG(Table2[[#This Row],[6M Return vs Nifty Z-Score]],Table2[6M Return vs Nifty Z-Score])</f>
        <v>251</v>
      </c>
      <c r="AU276">
        <f>_xlfn.RANK.AVG(Table2[[#This Row],[Sharpe Ratio Z-Score]],Table2[Sharpe Ratio Z-Score])</f>
        <v>134</v>
      </c>
      <c r="AV276">
        <f>(Table2[[#This Row],[Rank 1Y]]+Table2[[#This Row],[Rank 6M]]+Table2[[#This Row],[Rank Sharpe]])/3</f>
        <v>306.66666666666669</v>
      </c>
    </row>
    <row r="277" spans="1:48" hidden="1" x14ac:dyDescent="0.3">
      <c r="A277" t="s">
        <v>1360</v>
      </c>
      <c r="B277" t="s">
        <v>1361</v>
      </c>
      <c r="C277" t="s">
        <v>3134</v>
      </c>
      <c r="D277" t="s">
        <v>131</v>
      </c>
      <c r="E277">
        <v>8059.53207871</v>
      </c>
      <c r="F277">
        <v>339.85</v>
      </c>
      <c r="G277">
        <v>87.353639755720906</v>
      </c>
      <c r="H277">
        <f>(Table2[[#This Row],[1Y Return vs Nifty]]-AVERAGE(Table2[1Y Return vs Nifty]))/_xlfn.STDEV.P(Table2[1Y Return vs Nifty])</f>
        <v>1.4735727132433771</v>
      </c>
      <c r="I277">
        <v>-17.255010546234701</v>
      </c>
      <c r="J277">
        <f>(Table2[[#This Row],[1M Return vs Nifty]]-AVERAGE(Table2[1M Return vs Nifty]))/_xlfn.STDEV.P(Table2[1M Return vs Nifty])</f>
        <v>-1.4301094725612871</v>
      </c>
      <c r="K277">
        <v>-21.1270354779166</v>
      </c>
      <c r="L277">
        <f>(Table2[[#This Row],[6M Return vs Nifty]]-AVERAGE(Table2[6M Return vs Nifty]))/_xlfn.STDEV.P(Table2[6M Return vs Nifty])</f>
        <v>-0.8026642836199932</v>
      </c>
      <c r="M277">
        <v>-6.6480833771264303</v>
      </c>
      <c r="N277">
        <f>(Table2[[#This Row],[1W Return vs Nifty]]-AVERAGE(Table2[1W Return vs Nifty]))/_xlfn.STDEV.P(Table2[1W Return vs Nifty])</f>
        <v>-0.72136032256539728</v>
      </c>
      <c r="O277">
        <v>373.81</v>
      </c>
      <c r="P277">
        <v>398.82470572812201</v>
      </c>
      <c r="Q277">
        <v>369.44198368426498</v>
      </c>
      <c r="R277">
        <v>33.430863952967201</v>
      </c>
      <c r="S277" s="1">
        <f>(Table2[[#This Row],[Close Price]]-Table2[[#This Row],[20D EMA]])/Table2[[#This Row],[20D EMA]]</f>
        <v>-9.0848291913003879E-2</v>
      </c>
      <c r="T277" s="1">
        <f>(Table2[[#This Row],[Close Price]]-Table2[[#This Row],[50D EMA]])/Table2[[#This Row],[50D EMA]]</f>
        <v>-0.14787124488803591</v>
      </c>
      <c r="U277" s="1">
        <f>(Table2[[#This Row],[Close Price]]-Table2[[#This Row],[200D EMA]])/Table2[[#This Row],[200D EMA]]</f>
        <v>-8.0099135970304505E-2</v>
      </c>
      <c r="V277">
        <v>0.88611445090949204</v>
      </c>
      <c r="W277">
        <v>327</v>
      </c>
      <c r="X277">
        <v>339.85</v>
      </c>
      <c r="Y277">
        <v>327</v>
      </c>
      <c r="Z277">
        <v>339.85</v>
      </c>
      <c r="AA277">
        <v>315.2</v>
      </c>
      <c r="AB277">
        <v>456</v>
      </c>
      <c r="AC277" s="1">
        <f>(Table2[[#This Row],[Close Price]]/Table2[[#This Row],[Day Low]])-1</f>
        <v>3.9296636085627057E-2</v>
      </c>
      <c r="AD277" s="1">
        <f>(Table2[[#This Row],[Day High]]/Table2[[#This Row],[Close Price]])-1</f>
        <v>0</v>
      </c>
      <c r="AE277" s="1">
        <f>(Table2[[#This Row],[Close Price]]/Table2[[#This Row],[Current Week Low]])-1</f>
        <v>3.9296636085627057E-2</v>
      </c>
      <c r="AF277" s="1">
        <f>(Table2[[#This Row],[Current Week High]]/Table2[[#This Row],[Close Price]])-1</f>
        <v>0</v>
      </c>
      <c r="AG277" s="1">
        <f>(Table2[[#This Row],[Close Price]]/Table2[[#This Row],[Current Month Low]])-1</f>
        <v>7.820431472081224E-2</v>
      </c>
      <c r="AH277" s="1">
        <f>(Table2[[#This Row],[Current Month High]]/Table2[[#This Row],[Close Price]])-1</f>
        <v>0.34176842724731493</v>
      </c>
      <c r="AI277">
        <v>67.603354421068104</v>
      </c>
      <c r="AJ277">
        <v>118.342434950208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-0.23</v>
      </c>
      <c r="AM277" t="s">
        <v>3166</v>
      </c>
      <c r="AN277">
        <v>-21.52</v>
      </c>
      <c r="AO277" t="s">
        <v>3166</v>
      </c>
      <c r="AP277">
        <v>8.7045918996248001E-2</v>
      </c>
      <c r="AQ277">
        <f>(Table2[[#This Row],[Sharpe Ratio]]-AVERAGE(Table2[Sharpe Ratio]))/_xlfn.STDEV.P(Table2[Sharpe Ratio])</f>
        <v>0.36715438342534767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58</v>
      </c>
      <c r="AT277">
        <f>_xlfn.RANK.AVG(Table2[[#This Row],[6M Return vs Nifty Z-Score]],Table2[6M Return vs Nifty Z-Score])</f>
        <v>608</v>
      </c>
      <c r="AU277">
        <f>_xlfn.RANK.AVG(Table2[[#This Row],[Sharpe Ratio Z-Score]],Table2[Sharpe Ratio Z-Score])</f>
        <v>257</v>
      </c>
      <c r="AV277">
        <f>(Table2[[#This Row],[Rank 1Y]]+Table2[[#This Row],[Rank 6M]]+Table2[[#This Row],[Rank Sharpe]])/3</f>
        <v>307.66666666666669</v>
      </c>
    </row>
    <row r="278" spans="1:48" hidden="1" x14ac:dyDescent="0.3">
      <c r="A278" t="s">
        <v>44</v>
      </c>
      <c r="B278" t="s">
        <v>45</v>
      </c>
      <c r="C278" t="s">
        <v>3124</v>
      </c>
      <c r="D278" t="s">
        <v>46</v>
      </c>
      <c r="E278">
        <v>516086.52731550002</v>
      </c>
      <c r="F278">
        <v>3753</v>
      </c>
      <c r="G278">
        <v>0.68359762138681202</v>
      </c>
      <c r="H278">
        <f>(Table2[[#This Row],[1Y Return vs Nifty]]-AVERAGE(Table2[1Y Return vs Nifty]))/_xlfn.STDEV.P(Table2[1Y Return vs Nifty])</f>
        <v>-0.2435073778603877</v>
      </c>
      <c r="I278">
        <v>4.9496337045829897</v>
      </c>
      <c r="J278">
        <f>(Table2[[#This Row],[1M Return vs Nifty]]-AVERAGE(Table2[1M Return vs Nifty]))/_xlfn.STDEV.P(Table2[1M Return vs Nifty])</f>
        <v>0.76796230075411798</v>
      </c>
      <c r="K278">
        <v>-2.7437987898405201</v>
      </c>
      <c r="L278">
        <f>(Table2[[#This Row],[6M Return vs Nifty]]-AVERAGE(Table2[6M Return vs Nifty]))/_xlfn.STDEV.P(Table2[6M Return vs Nifty])</f>
        <v>-0.1964449259654405</v>
      </c>
      <c r="M278">
        <v>-1.02769427477055</v>
      </c>
      <c r="N278">
        <f>(Table2[[#This Row],[1W Return vs Nifty]]-AVERAGE(Table2[1W Return vs Nifty]))/_xlfn.STDEV.P(Table2[1W Return vs Nifty])</f>
        <v>0.44565821039403331</v>
      </c>
      <c r="O278">
        <v>3572.16</v>
      </c>
      <c r="P278">
        <v>3574.6202337642699</v>
      </c>
      <c r="Q278">
        <v>3497.4091142086199</v>
      </c>
      <c r="R278">
        <v>72.767119319491698</v>
      </c>
      <c r="S278" s="1">
        <f>(Table2[[#This Row],[Close Price]]-Table2[[#This Row],[20D EMA]])/Table2[[#This Row],[20D EMA]]</f>
        <v>5.0624832034399395E-2</v>
      </c>
      <c r="T278" s="1">
        <f>(Table2[[#This Row],[Close Price]]-Table2[[#This Row],[50D EMA]])/Table2[[#This Row],[50D EMA]]</f>
        <v>4.9901739085689255E-2</v>
      </c>
      <c r="U278" s="1">
        <f>(Table2[[#This Row],[Close Price]]-Table2[[#This Row],[200D EMA]])/Table2[[#This Row],[200D EMA]]</f>
        <v>7.3080065112489462E-2</v>
      </c>
      <c r="V278">
        <v>0.84172850941213495</v>
      </c>
      <c r="W278">
        <v>3654</v>
      </c>
      <c r="X278">
        <v>3761</v>
      </c>
      <c r="Y278">
        <v>3654</v>
      </c>
      <c r="Z278">
        <v>3761</v>
      </c>
      <c r="AA278">
        <v>3452.45</v>
      </c>
      <c r="AB278">
        <v>3761</v>
      </c>
      <c r="AC278" s="1">
        <f>(Table2[[#This Row],[Close Price]]/Table2[[#This Row],[Day Low]])-1</f>
        <v>2.7093596059113212E-2</v>
      </c>
      <c r="AD278" s="1">
        <f>(Table2[[#This Row],[Day High]]/Table2[[#This Row],[Close Price]])-1</f>
        <v>2.1316280309087166E-3</v>
      </c>
      <c r="AE278" s="1">
        <f>(Table2[[#This Row],[Close Price]]/Table2[[#This Row],[Current Week Low]])-1</f>
        <v>2.7093596059113212E-2</v>
      </c>
      <c r="AF278" s="1">
        <f>(Table2[[#This Row],[Current Week High]]/Table2[[#This Row],[Close Price]])-1</f>
        <v>2.1316280309087166E-3</v>
      </c>
      <c r="AG278" s="1">
        <f>(Table2[[#This Row],[Close Price]]/Table2[[#This Row],[Current Month Low]])-1</f>
        <v>8.7054120986545858E-2</v>
      </c>
      <c r="AH278" s="1">
        <f>(Table2[[#This Row],[Current Month High]]/Table2[[#This Row],[Close Price]])-1</f>
        <v>2.1316280309087166E-3</v>
      </c>
      <c r="AI278">
        <v>4.4471089794830796</v>
      </c>
      <c r="AJ278">
        <v>23.657331136738001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0.1</v>
      </c>
      <c r="AM278" t="s">
        <v>3167</v>
      </c>
      <c r="AN278">
        <v>4.9800000000000004</v>
      </c>
      <c r="AO278" t="s">
        <v>3167</v>
      </c>
      <c r="AP278">
        <v>0.11603024300437099</v>
      </c>
      <c r="AQ278">
        <f>(Table2[[#This Row],[Sharpe Ratio]]-AVERAGE(Table2[Sharpe Ratio]))/_xlfn.STDEV.P(Table2[Sharpe Ratio])</f>
        <v>0.70176735610455776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386</v>
      </c>
      <c r="AT278">
        <f>_xlfn.RANK.AVG(Table2[[#This Row],[6M Return vs Nifty Z-Score]],Table2[6M Return vs Nifty Z-Score])</f>
        <v>370</v>
      </c>
      <c r="AU278">
        <f>_xlfn.RANK.AVG(Table2[[#This Row],[Sharpe Ratio Z-Score]],Table2[Sharpe Ratio Z-Score])</f>
        <v>168</v>
      </c>
      <c r="AV278">
        <f>(Table2[[#This Row],[Rank 1Y]]+Table2[[#This Row],[Rank 6M]]+Table2[[#This Row],[Rank Sharpe]])/3</f>
        <v>308</v>
      </c>
    </row>
    <row r="279" spans="1:48" hidden="1" x14ac:dyDescent="0.3">
      <c r="A279" t="s">
        <v>602</v>
      </c>
      <c r="B279" t="s">
        <v>603</v>
      </c>
      <c r="C279" t="s">
        <v>3126</v>
      </c>
      <c r="D279" t="s">
        <v>419</v>
      </c>
      <c r="E279">
        <v>31996.3856594799</v>
      </c>
      <c r="F279">
        <v>503.8</v>
      </c>
      <c r="G279">
        <v>-5.2335429525776398</v>
      </c>
      <c r="H279">
        <f>(Table2[[#This Row],[1Y Return vs Nifty]]-AVERAGE(Table2[1Y Return vs Nifty]))/_xlfn.STDEV.P(Table2[1Y Return vs Nifty])</f>
        <v>-0.36073593833655399</v>
      </c>
      <c r="I279">
        <v>1.2644566668799799</v>
      </c>
      <c r="J279">
        <f>(Table2[[#This Row],[1M Return vs Nifty]]-AVERAGE(Table2[1M Return vs Nifty]))/_xlfn.STDEV.P(Table2[1M Return vs Nifty])</f>
        <v>0.40316097654705385</v>
      </c>
      <c r="K279">
        <v>0.120114238211613</v>
      </c>
      <c r="L279">
        <f>(Table2[[#This Row],[6M Return vs Nifty]]-AVERAGE(Table2[6M Return vs Nifty]))/_xlfn.STDEV.P(Table2[6M Return vs Nifty])</f>
        <v>-0.10200238868524571</v>
      </c>
      <c r="M279">
        <v>1.55351346711487</v>
      </c>
      <c r="N279">
        <f>(Table2[[#This Row],[1W Return vs Nifty]]-AVERAGE(Table2[1W Return vs Nifty]))/_xlfn.STDEV.P(Table2[1W Return vs Nifty])</f>
        <v>0.98162061750495466</v>
      </c>
      <c r="O279">
        <v>489.16</v>
      </c>
      <c r="P279">
        <v>498.40976668378499</v>
      </c>
      <c r="Q279">
        <v>491.14559268842601</v>
      </c>
      <c r="R279">
        <v>63.161603841932497</v>
      </c>
      <c r="S279" s="1">
        <f>(Table2[[#This Row],[Close Price]]-Table2[[#This Row],[20D EMA]])/Table2[[#This Row],[20D EMA]]</f>
        <v>2.9928857633494125E-2</v>
      </c>
      <c r="T279" s="1">
        <f>(Table2[[#This Row],[Close Price]]-Table2[[#This Row],[50D EMA]])/Table2[[#This Row],[50D EMA]]</f>
        <v>1.0814862943155043E-2</v>
      </c>
      <c r="U279" s="1">
        <f>(Table2[[#This Row],[Close Price]]-Table2[[#This Row],[200D EMA]])/Table2[[#This Row],[200D EMA]]</f>
        <v>2.5765083714396141E-2</v>
      </c>
      <c r="V279">
        <v>0.93681316031192097</v>
      </c>
      <c r="W279">
        <v>495.1</v>
      </c>
      <c r="X279">
        <v>508.15</v>
      </c>
      <c r="Y279">
        <v>495.1</v>
      </c>
      <c r="Z279">
        <v>508.15</v>
      </c>
      <c r="AA279">
        <v>448.15</v>
      </c>
      <c r="AB279">
        <v>508.15</v>
      </c>
      <c r="AC279" s="1">
        <f>(Table2[[#This Row],[Close Price]]/Table2[[#This Row],[Day Low]])-1</f>
        <v>1.7572207634821257E-2</v>
      </c>
      <c r="AD279" s="1">
        <f>(Table2[[#This Row],[Day High]]/Table2[[#This Row],[Close Price]])-1</f>
        <v>8.6343787217149082E-3</v>
      </c>
      <c r="AE279" s="1">
        <f>(Table2[[#This Row],[Close Price]]/Table2[[#This Row],[Current Week Low]])-1</f>
        <v>1.7572207634821257E-2</v>
      </c>
      <c r="AF279" s="1">
        <f>(Table2[[#This Row],[Current Week High]]/Table2[[#This Row],[Close Price]])-1</f>
        <v>8.6343787217149082E-3</v>
      </c>
      <c r="AG279" s="1">
        <f>(Table2[[#This Row],[Close Price]]/Table2[[#This Row],[Current Month Low]])-1</f>
        <v>0.1241771728215999</v>
      </c>
      <c r="AH279" s="1">
        <f>(Table2[[#This Row],[Current Month High]]/Table2[[#This Row],[Close Price]])-1</f>
        <v>8.6343787217149082E-3</v>
      </c>
      <c r="AI279">
        <v>16.097657800714501</v>
      </c>
      <c r="AJ279">
        <v>21.514712976362699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0.08</v>
      </c>
      <c r="AM279" t="s">
        <v>3167</v>
      </c>
      <c r="AN279">
        <v>4.43</v>
      </c>
      <c r="AO279" t="s">
        <v>3167</v>
      </c>
      <c r="AP279">
        <v>0.120494898948331</v>
      </c>
      <c r="AQ279">
        <f>(Table2[[#This Row],[Sharpe Ratio]]-AVERAGE(Table2[Sharpe Ratio]))/_xlfn.STDEV.P(Table2[Sharpe Ratio])</f>
        <v>0.75331010717854108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433</v>
      </c>
      <c r="AT279">
        <f>_xlfn.RANK.AVG(Table2[[#This Row],[6M Return vs Nifty Z-Score]],Table2[6M Return vs Nifty Z-Score])</f>
        <v>337</v>
      </c>
      <c r="AU279">
        <f>_xlfn.RANK.AVG(Table2[[#This Row],[Sharpe Ratio Z-Score]],Table2[Sharpe Ratio Z-Score])</f>
        <v>154</v>
      </c>
      <c r="AV279">
        <f>(Table2[[#This Row],[Rank 1Y]]+Table2[[#This Row],[Rank 6M]]+Table2[[#This Row],[Rank Sharpe]])/3</f>
        <v>308</v>
      </c>
    </row>
    <row r="280" spans="1:48" x14ac:dyDescent="0.3">
      <c r="A280" t="s">
        <v>32</v>
      </c>
      <c r="B280" t="s">
        <v>33</v>
      </c>
      <c r="C280" t="s">
        <v>3121</v>
      </c>
      <c r="D280" t="s">
        <v>34</v>
      </c>
      <c r="E280">
        <v>753639.53877113003</v>
      </c>
      <c r="F280">
        <v>844.45</v>
      </c>
      <c r="G280">
        <v>27.2402282599454</v>
      </c>
      <c r="H280">
        <f>(Table2[[#This Row],[1Y Return vs Nifty]]-AVERAGE(Table2[1Y Return vs Nifty]))/_xlfn.STDEV.P(Table2[1Y Return vs Nifty])</f>
        <v>0.28262438154948749</v>
      </c>
      <c r="I280">
        <v>2.2138206638318598</v>
      </c>
      <c r="J280">
        <f>(Table2[[#This Row],[1M Return vs Nifty]]-AVERAGE(Table2[1M Return vs Nifty]))/_xlfn.STDEV.P(Table2[1M Return vs Nifty])</f>
        <v>0.49713997394643678</v>
      </c>
      <c r="K280">
        <v>-4.2199740262961702</v>
      </c>
      <c r="L280">
        <f>(Table2[[#This Row],[6M Return vs Nifty]]-AVERAGE(Table2[6M Return vs Nifty]))/_xlfn.STDEV.P(Table2[6M Return vs Nifty])</f>
        <v>-0.24512438425746974</v>
      </c>
      <c r="M280">
        <v>-2.5093751770635899</v>
      </c>
      <c r="N280">
        <f>(Table2[[#This Row],[1W Return vs Nifty]]-AVERAGE(Table2[1W Return vs Nifty]))/_xlfn.STDEV.P(Table2[1W Return vs Nifty])</f>
        <v>0.13800174010032587</v>
      </c>
      <c r="O280">
        <v>818.29</v>
      </c>
      <c r="P280">
        <v>814.02928815165103</v>
      </c>
      <c r="Q280">
        <v>781.32161898249603</v>
      </c>
      <c r="R280">
        <v>61.258001809621803</v>
      </c>
      <c r="S280" s="1">
        <f>(Table2[[#This Row],[Close Price]]-Table2[[#This Row],[20D EMA]])/Table2[[#This Row],[20D EMA]]</f>
        <v>3.1969106307055059E-2</v>
      </c>
      <c r="T280" s="1">
        <f>(Table2[[#This Row],[Close Price]]-Table2[[#This Row],[50D EMA]])/Table2[[#This Row],[50D EMA]]</f>
        <v>3.7370537265830825E-2</v>
      </c>
      <c r="U280" s="1">
        <f>(Table2[[#This Row],[Close Price]]-Table2[[#This Row],[200D EMA]])/Table2[[#This Row],[200D EMA]]</f>
        <v>8.079692086303103E-2</v>
      </c>
      <c r="V280">
        <v>1.07052722095756</v>
      </c>
      <c r="W280">
        <v>825.65</v>
      </c>
      <c r="X280">
        <v>849.6</v>
      </c>
      <c r="Y280">
        <v>825.65</v>
      </c>
      <c r="Z280">
        <v>849.6</v>
      </c>
      <c r="AA280">
        <v>761.55</v>
      </c>
      <c r="AB280">
        <v>863.5</v>
      </c>
      <c r="AC280" s="1">
        <f>(Table2[[#This Row],[Close Price]]/Table2[[#This Row],[Day Low]])-1</f>
        <v>2.2769938836068704E-2</v>
      </c>
      <c r="AD280" s="1">
        <f>(Table2[[#This Row],[Day High]]/Table2[[#This Row],[Close Price]])-1</f>
        <v>6.098644087867866E-3</v>
      </c>
      <c r="AE280" s="1">
        <f>(Table2[[#This Row],[Close Price]]/Table2[[#This Row],[Current Week Low]])-1</f>
        <v>2.2769938836068704E-2</v>
      </c>
      <c r="AF280" s="1">
        <f>(Table2[[#This Row],[Current Week High]]/Table2[[#This Row],[Close Price]])-1</f>
        <v>6.098644087867866E-3</v>
      </c>
      <c r="AG280" s="1">
        <f>(Table2[[#This Row],[Close Price]]/Table2[[#This Row],[Current Month Low]])-1</f>
        <v>0.10885693651106298</v>
      </c>
      <c r="AH280" s="1">
        <f>(Table2[[#This Row],[Current Month High]]/Table2[[#This Row],[Close Price]])-1</f>
        <v>2.2559062111433326E-2</v>
      </c>
      <c r="AI280">
        <v>7.9992894783586799</v>
      </c>
      <c r="AJ280">
        <v>50.499019782569903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0.02</v>
      </c>
      <c r="AM280" t="s">
        <v>3167</v>
      </c>
      <c r="AN280">
        <v>-0.56000000000000005</v>
      </c>
      <c r="AO280" t="s">
        <v>3166</v>
      </c>
      <c r="AP280">
        <v>7.1500609976075005E-2</v>
      </c>
      <c r="AQ280">
        <f>(Table2[[#This Row],[Sharpe Ratio]]-AVERAGE(Table2[Sharpe Ratio]))/_xlfn.STDEV.P(Table2[Sharpe Ratio])</f>
        <v>0.1876897162142292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0.86033142755300951</v>
      </c>
      <c r="AS280">
        <f>_xlfn.RANK.AVG(Table2[[#This Row],[1Y Return vs Nifty Z-Score]],Table2[1Y Return vs Nifty Z-Score])</f>
        <v>230</v>
      </c>
      <c r="AT280">
        <f>_xlfn.RANK.AVG(Table2[[#This Row],[6M Return vs Nifty Z-Score]],Table2[6M Return vs Nifty Z-Score])</f>
        <v>391</v>
      </c>
      <c r="AU280">
        <f>_xlfn.RANK.AVG(Table2[[#This Row],[Sharpe Ratio Z-Score]],Table2[Sharpe Ratio Z-Score])</f>
        <v>303</v>
      </c>
      <c r="AV280">
        <f>(Table2[[#This Row],[Rank 1Y]]+Table2[[#This Row],[Rank 6M]]+Table2[[#This Row],[Rank Sharpe]])/3</f>
        <v>308</v>
      </c>
    </row>
    <row r="281" spans="1:48" hidden="1" x14ac:dyDescent="0.3">
      <c r="A281" t="s">
        <v>1126</v>
      </c>
      <c r="B281" t="s">
        <v>1127</v>
      </c>
      <c r="C281" t="s">
        <v>3123</v>
      </c>
      <c r="D281" t="s">
        <v>955</v>
      </c>
      <c r="E281">
        <v>10823.986109310001</v>
      </c>
      <c r="F281">
        <v>536.1</v>
      </c>
      <c r="G281">
        <v>-7.8754599088311998</v>
      </c>
      <c r="H281">
        <f>(Table2[[#This Row],[1Y Return vs Nifty]]-AVERAGE(Table2[1Y Return vs Nifty]))/_xlfn.STDEV.P(Table2[1Y Return vs Nifty])</f>
        <v>-0.41307678064168735</v>
      </c>
      <c r="I281">
        <v>-16.387064135263799</v>
      </c>
      <c r="J281">
        <f>(Table2[[#This Row],[1M Return vs Nifty]]-AVERAGE(Table2[1M Return vs Nifty]))/_xlfn.STDEV.P(Table2[1M Return vs Nifty])</f>
        <v>-1.344190126808414</v>
      </c>
      <c r="K281">
        <v>35.495327674411598</v>
      </c>
      <c r="L281">
        <f>(Table2[[#This Row],[6M Return vs Nifty]]-AVERAGE(Table2[6M Return vs Nifty]))/_xlfn.STDEV.P(Table2[6M Return vs Nifty])</f>
        <v>1.0645570986381059</v>
      </c>
      <c r="M281">
        <v>-7.8199828356792596</v>
      </c>
      <c r="N281">
        <f>(Table2[[#This Row],[1W Return vs Nifty]]-AVERAGE(Table2[1W Return vs Nifty]))/_xlfn.STDEV.P(Table2[1W Return vs Nifty])</f>
        <v>-0.96469372208448223</v>
      </c>
      <c r="O281">
        <v>568.73</v>
      </c>
      <c r="P281">
        <v>582.67503181244001</v>
      </c>
      <c r="Q281">
        <v>504.892966535212</v>
      </c>
      <c r="R281">
        <v>37.5298803500011</v>
      </c>
      <c r="S281" s="1">
        <f>(Table2[[#This Row],[Close Price]]-Table2[[#This Row],[20D EMA]])/Table2[[#This Row],[20D EMA]]</f>
        <v>-5.737344609920348E-2</v>
      </c>
      <c r="T281" s="1">
        <f>(Table2[[#This Row],[Close Price]]-Table2[[#This Row],[50D EMA]])/Table2[[#This Row],[50D EMA]]</f>
        <v>-7.9933117551932859E-2</v>
      </c>
      <c r="U281" s="1">
        <f>(Table2[[#This Row],[Close Price]]-Table2[[#This Row],[200D EMA]])/Table2[[#This Row],[200D EMA]]</f>
        <v>6.1809206174813294E-2</v>
      </c>
      <c r="V281">
        <v>0.42525715875890902</v>
      </c>
      <c r="W281">
        <v>520.25</v>
      </c>
      <c r="X281">
        <v>543.95000000000005</v>
      </c>
      <c r="Y281">
        <v>520.25</v>
      </c>
      <c r="Z281">
        <v>543.95000000000005</v>
      </c>
      <c r="AA281">
        <v>505.95</v>
      </c>
      <c r="AB281">
        <v>633.54999999999995</v>
      </c>
      <c r="AC281" s="1">
        <f>(Table2[[#This Row],[Close Price]]/Table2[[#This Row],[Day Low]])-1</f>
        <v>3.0466122056703515E-2</v>
      </c>
      <c r="AD281" s="1">
        <f>(Table2[[#This Row],[Day High]]/Table2[[#This Row],[Close Price]])-1</f>
        <v>1.4642790524155957E-2</v>
      </c>
      <c r="AE281" s="1">
        <f>(Table2[[#This Row],[Close Price]]/Table2[[#This Row],[Current Week Low]])-1</f>
        <v>3.0466122056703515E-2</v>
      </c>
      <c r="AF281" s="1">
        <f>(Table2[[#This Row],[Current Week High]]/Table2[[#This Row],[Close Price]])-1</f>
        <v>1.4642790524155957E-2</v>
      </c>
      <c r="AG281" s="1">
        <f>(Table2[[#This Row],[Close Price]]/Table2[[#This Row],[Current Month Low]])-1</f>
        <v>5.9590868662911411E-2</v>
      </c>
      <c r="AH281" s="1">
        <f>(Table2[[#This Row],[Current Month High]]/Table2[[#This Row],[Close Price]])-1</f>
        <v>0.181775788099235</v>
      </c>
      <c r="AI281">
        <v>29.043088975937302</v>
      </c>
      <c r="AJ281">
        <v>56.0698689956332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0.01</v>
      </c>
      <c r="AM281" t="s">
        <v>3167</v>
      </c>
      <c r="AN281">
        <v>-12.17</v>
      </c>
      <c r="AO281" t="s">
        <v>3166</v>
      </c>
      <c r="AP281">
        <v>4.7145945125828002E-2</v>
      </c>
      <c r="AQ281">
        <f>(Table2[[#This Row],[Sharpe Ratio]]-AVERAGE(Table2[Sharpe Ratio]))/_xlfn.STDEV.P(Table2[Sharpe Ratio])</f>
        <v>-9.3475606180839055E-2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453</v>
      </c>
      <c r="AT281">
        <f>_xlfn.RANK.AVG(Table2[[#This Row],[6M Return vs Nifty Z-Score]],Table2[6M Return vs Nifty Z-Score])</f>
        <v>92</v>
      </c>
      <c r="AU281">
        <f>_xlfn.RANK.AVG(Table2[[#This Row],[Sharpe Ratio Z-Score]],Table2[Sharpe Ratio Z-Score])</f>
        <v>380</v>
      </c>
      <c r="AV281">
        <f>(Table2[[#This Row],[Rank 1Y]]+Table2[[#This Row],[Rank 6M]]+Table2[[#This Row],[Rank Sharpe]])/3</f>
        <v>308.33333333333331</v>
      </c>
    </row>
    <row r="282" spans="1:48" hidden="1" x14ac:dyDescent="0.3">
      <c r="A282" t="s">
        <v>1685</v>
      </c>
      <c r="B282" t="s">
        <v>1686</v>
      </c>
      <c r="C282" t="s">
        <v>3129</v>
      </c>
      <c r="D282" t="s">
        <v>1602</v>
      </c>
      <c r="E282">
        <v>5087.8943830199996</v>
      </c>
      <c r="F282">
        <v>426.05</v>
      </c>
      <c r="G282">
        <v>1.44163846361023</v>
      </c>
      <c r="H282">
        <f>(Table2[[#This Row],[1Y Return vs Nifty]]-AVERAGE(Table2[1Y Return vs Nifty]))/_xlfn.STDEV.P(Table2[1Y Return vs Nifty])</f>
        <v>-0.22848930695178099</v>
      </c>
      <c r="I282">
        <v>-3.4809986350785902</v>
      </c>
      <c r="J282">
        <f>(Table2[[#This Row],[1M Return vs Nifty]]-AVERAGE(Table2[1M Return vs Nifty]))/_xlfn.STDEV.P(Table2[1M Return vs Nifty])</f>
        <v>-6.6598918407396845E-2</v>
      </c>
      <c r="K282">
        <v>20.559538434293</v>
      </c>
      <c r="L282">
        <f>(Table2[[#This Row],[6M Return vs Nifty]]-AVERAGE(Table2[6M Return vs Nifty]))/_xlfn.STDEV.P(Table2[6M Return vs Nifty])</f>
        <v>0.57202334558680512</v>
      </c>
      <c r="M282">
        <v>-2.59018210979657</v>
      </c>
      <c r="N282">
        <f>(Table2[[#This Row],[1W Return vs Nifty]]-AVERAGE(Table2[1W Return vs Nifty]))/_xlfn.STDEV.P(Table2[1W Return vs Nifty])</f>
        <v>0.12122297507648348</v>
      </c>
      <c r="O282">
        <v>440.8</v>
      </c>
      <c r="P282">
        <v>432.64442185579497</v>
      </c>
      <c r="Q282">
        <v>392.39272002540002</v>
      </c>
      <c r="R282">
        <v>41.276411495379797</v>
      </c>
      <c r="S282" s="1">
        <f>(Table2[[#This Row],[Close Price]]-Table2[[#This Row],[20D EMA]])/Table2[[#This Row],[20D EMA]]</f>
        <v>-3.3461887477313976E-2</v>
      </c>
      <c r="T282" s="1">
        <f>(Table2[[#This Row],[Close Price]]-Table2[[#This Row],[50D EMA]])/Table2[[#This Row],[50D EMA]]</f>
        <v>-1.5242128460847125E-2</v>
      </c>
      <c r="U282" s="1">
        <f>(Table2[[#This Row],[Close Price]]-Table2[[#This Row],[200D EMA]])/Table2[[#This Row],[200D EMA]]</f>
        <v>8.5774476071883585E-2</v>
      </c>
      <c r="V282">
        <v>1.2104880172166701</v>
      </c>
      <c r="W282">
        <v>422.55</v>
      </c>
      <c r="X282">
        <v>431.45</v>
      </c>
      <c r="Y282">
        <v>422.55</v>
      </c>
      <c r="Z282">
        <v>431.45</v>
      </c>
      <c r="AA282">
        <v>409.55</v>
      </c>
      <c r="AB282">
        <v>515.9</v>
      </c>
      <c r="AC282" s="1">
        <f>(Table2[[#This Row],[Close Price]]/Table2[[#This Row],[Day Low]])-1</f>
        <v>8.2830434268132969E-3</v>
      </c>
      <c r="AD282" s="1">
        <f>(Table2[[#This Row],[Day High]]/Table2[[#This Row],[Close Price]])-1</f>
        <v>1.2674568712592427E-2</v>
      </c>
      <c r="AE282" s="1">
        <f>(Table2[[#This Row],[Close Price]]/Table2[[#This Row],[Current Week Low]])-1</f>
        <v>8.2830434268132969E-3</v>
      </c>
      <c r="AF282" s="1">
        <f>(Table2[[#This Row],[Current Week High]]/Table2[[#This Row],[Close Price]])-1</f>
        <v>1.2674568712592427E-2</v>
      </c>
      <c r="AG282" s="1">
        <f>(Table2[[#This Row],[Close Price]]/Table2[[#This Row],[Current Month Low]])-1</f>
        <v>4.0288121108533748E-2</v>
      </c>
      <c r="AH282" s="1">
        <f>(Table2[[#This Row],[Current Month High]]/Table2[[#This Row],[Close Price]])-1</f>
        <v>0.21089074052341261</v>
      </c>
      <c r="AI282">
        <v>21.0890740523412</v>
      </c>
      <c r="AJ282">
        <v>49.360210341805399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0.08</v>
      </c>
      <c r="AM282" t="s">
        <v>3167</v>
      </c>
      <c r="AN282">
        <v>-13.29</v>
      </c>
      <c r="AO282" t="s">
        <v>3166</v>
      </c>
      <c r="AP282">
        <v>4.5632641713131E-2</v>
      </c>
      <c r="AQ282">
        <f>(Table2[[#This Row],[Sharpe Ratio]]-AVERAGE(Table2[Sharpe Ratio]))/_xlfn.STDEV.P(Table2[Sharpe Ratio])</f>
        <v>-0.11094611725248678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0.28721197805162402</v>
      </c>
      <c r="AS282">
        <f>_xlfn.RANK.AVG(Table2[[#This Row],[1Y Return vs Nifty Z-Score]],Table2[1Y Return vs Nifty Z-Score])</f>
        <v>382</v>
      </c>
      <c r="AT282">
        <f>_xlfn.RANK.AVG(Table2[[#This Row],[6M Return vs Nifty Z-Score]],Table2[6M Return vs Nifty Z-Score])</f>
        <v>158</v>
      </c>
      <c r="AU282">
        <f>_xlfn.RANK.AVG(Table2[[#This Row],[Sharpe Ratio Z-Score]],Table2[Sharpe Ratio Z-Score])</f>
        <v>385</v>
      </c>
      <c r="AV282">
        <f>(Table2[[#This Row],[Rank 1Y]]+Table2[[#This Row],[Rank 6M]]+Table2[[#This Row],[Rank Sharpe]])/3</f>
        <v>308.33333333333331</v>
      </c>
    </row>
    <row r="283" spans="1:48" hidden="1" x14ac:dyDescent="0.3">
      <c r="A283" t="s">
        <v>822</v>
      </c>
      <c r="B283" t="s">
        <v>823</v>
      </c>
      <c r="C283" t="s">
        <v>3137</v>
      </c>
      <c r="D283" t="s">
        <v>565</v>
      </c>
      <c r="E283">
        <v>18716.510663059998</v>
      </c>
      <c r="F283">
        <v>586.79999999999995</v>
      </c>
      <c r="G283">
        <v>13.6409070374048</v>
      </c>
      <c r="H283">
        <f>(Table2[[#This Row],[1Y Return vs Nifty]]-AVERAGE(Table2[1Y Return vs Nifty]))/_xlfn.STDEV.P(Table2[1Y Return vs Nifty])</f>
        <v>1.319883208965985E-2</v>
      </c>
      <c r="I283">
        <v>21.169980809580199</v>
      </c>
      <c r="J283">
        <f>(Table2[[#This Row],[1M Return vs Nifty]]-AVERAGE(Table2[1M Return vs Nifty]))/_xlfn.STDEV.P(Table2[1M Return vs Nifty])</f>
        <v>2.3736393258908599</v>
      </c>
      <c r="K283">
        <v>-13.505643740840901</v>
      </c>
      <c r="L283">
        <f>(Table2[[#This Row],[6M Return vs Nifty]]-AVERAGE(Table2[6M Return vs Nifty]))/_xlfn.STDEV.P(Table2[6M Return vs Nifty])</f>
        <v>-0.55133557139813683</v>
      </c>
      <c r="M283">
        <v>16.358078474167499</v>
      </c>
      <c r="N283">
        <f>(Table2[[#This Row],[1W Return vs Nifty]]-AVERAGE(Table2[1W Return vs Nifty]))/_xlfn.STDEV.P(Table2[1W Return vs Nifty])</f>
        <v>4.0556429709379316</v>
      </c>
      <c r="O283">
        <v>534.77</v>
      </c>
      <c r="P283">
        <v>549.839660038023</v>
      </c>
      <c r="Q283">
        <v>573.08307266296003</v>
      </c>
      <c r="R283">
        <v>74.194916190043898</v>
      </c>
      <c r="S283" s="1">
        <f>(Table2[[#This Row],[Close Price]]-Table2[[#This Row],[20D EMA]])/Table2[[#This Row],[20D EMA]]</f>
        <v>9.7294163846139411E-2</v>
      </c>
      <c r="T283" s="1">
        <f>(Table2[[#This Row],[Close Price]]-Table2[[#This Row],[50D EMA]])/Table2[[#This Row],[50D EMA]]</f>
        <v>6.7220214633882613E-2</v>
      </c>
      <c r="U283" s="1">
        <f>(Table2[[#This Row],[Close Price]]-Table2[[#This Row],[200D EMA]])/Table2[[#This Row],[200D EMA]]</f>
        <v>2.3935321057907216E-2</v>
      </c>
      <c r="V283">
        <v>2.5723527245657798</v>
      </c>
      <c r="W283">
        <v>593</v>
      </c>
      <c r="X283">
        <v>620.70000000000005</v>
      </c>
      <c r="Y283">
        <v>593</v>
      </c>
      <c r="Z283">
        <v>620.70000000000005</v>
      </c>
      <c r="AA283">
        <v>477</v>
      </c>
      <c r="AB283">
        <v>620.70000000000005</v>
      </c>
      <c r="AC283" s="1">
        <f>(Table2[[#This Row],[Close Price]]/Table2[[#This Row],[Day Low]])-1</f>
        <v>-1.0455311973018633E-2</v>
      </c>
      <c r="AD283" s="1">
        <f>(Table2[[#This Row],[Day High]]/Table2[[#This Row],[Close Price]])-1</f>
        <v>5.7770961145194422E-2</v>
      </c>
      <c r="AE283" s="1">
        <f>(Table2[[#This Row],[Close Price]]/Table2[[#This Row],[Current Week Low]])-1</f>
        <v>-1.0455311973018633E-2</v>
      </c>
      <c r="AF283" s="1">
        <f>(Table2[[#This Row],[Current Week High]]/Table2[[#This Row],[Close Price]])-1</f>
        <v>5.7770961145194422E-2</v>
      </c>
      <c r="AG283" s="1">
        <f>(Table2[[#This Row],[Close Price]]/Table2[[#This Row],[Current Month Low]])-1</f>
        <v>0.23018867924528297</v>
      </c>
      <c r="AH283" s="1">
        <f>(Table2[[#This Row],[Current Month High]]/Table2[[#This Row],[Close Price]])-1</f>
        <v>5.7770961145194422E-2</v>
      </c>
      <c r="AI283">
        <v>33.307770961145202</v>
      </c>
      <c r="AJ283">
        <v>42.0823244552058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-0.02</v>
      </c>
      <c r="AM283" t="s">
        <v>3166</v>
      </c>
      <c r="AN283">
        <v>20.440000000000001</v>
      </c>
      <c r="AO283" t="s">
        <v>3167</v>
      </c>
      <c r="AP283">
        <v>0.14137703996724399</v>
      </c>
      <c r="AQ283">
        <f>(Table2[[#This Row],[Sharpe Ratio]]-AVERAGE(Table2[Sharpe Ratio]))/_xlfn.STDEV.P(Table2[Sharpe Ratio])</f>
        <v>0.99438646556753374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296</v>
      </c>
      <c r="AT283">
        <f>_xlfn.RANK.AVG(Table2[[#This Row],[6M Return vs Nifty Z-Score]],Table2[6M Return vs Nifty Z-Score])</f>
        <v>513</v>
      </c>
      <c r="AU283">
        <f>_xlfn.RANK.AVG(Table2[[#This Row],[Sharpe Ratio Z-Score]],Table2[Sharpe Ratio Z-Score])</f>
        <v>118</v>
      </c>
      <c r="AV283">
        <f>(Table2[[#This Row],[Rank 1Y]]+Table2[[#This Row],[Rank 6M]]+Table2[[#This Row],[Rank Sharpe]])/3</f>
        <v>309</v>
      </c>
    </row>
    <row r="284" spans="1:48" x14ac:dyDescent="0.3">
      <c r="A284" t="s">
        <v>179</v>
      </c>
      <c r="B284" t="s">
        <v>180</v>
      </c>
      <c r="C284" t="s">
        <v>3126</v>
      </c>
      <c r="D284" t="s">
        <v>181</v>
      </c>
      <c r="E284">
        <v>137130.6511281</v>
      </c>
      <c r="F284">
        <v>5002.3500000000004</v>
      </c>
      <c r="G284">
        <v>8.3567106533319109</v>
      </c>
      <c r="H284">
        <f>(Table2[[#This Row],[1Y Return vs Nifty]]-AVERAGE(Table2[1Y Return vs Nifty]))/_xlfn.STDEV.P(Table2[1Y Return vs Nifty])</f>
        <v>-9.1490033695253201E-2</v>
      </c>
      <c r="I284">
        <v>6.63521411521263</v>
      </c>
      <c r="J284">
        <f>(Table2[[#This Row],[1M Return vs Nifty]]-AVERAGE(Table2[1M Return vs Nifty]))/_xlfn.STDEV.P(Table2[1M Return vs Nifty])</f>
        <v>0.93482048953694274</v>
      </c>
      <c r="K284">
        <v>-1.14811070029767</v>
      </c>
      <c r="L284">
        <f>(Table2[[#This Row],[6M Return vs Nifty]]-AVERAGE(Table2[6M Return vs Nifty]))/_xlfn.STDEV.P(Table2[6M Return vs Nifty])</f>
        <v>-0.14382432247361193</v>
      </c>
      <c r="M284">
        <v>-0.95404449109447698</v>
      </c>
      <c r="N284">
        <f>(Table2[[#This Row],[1W Return vs Nifty]]-AVERAGE(Table2[1W Return vs Nifty]))/_xlfn.STDEV.P(Table2[1W Return vs Nifty])</f>
        <v>0.46095086379100225</v>
      </c>
      <c r="O284">
        <v>4856.76</v>
      </c>
      <c r="P284">
        <v>4820.9385976622798</v>
      </c>
      <c r="Q284">
        <v>4560.6619142011205</v>
      </c>
      <c r="R284">
        <v>62.2243981574548</v>
      </c>
      <c r="S284" s="1">
        <f>(Table2[[#This Row],[Close Price]]-Table2[[#This Row],[20D EMA]])/Table2[[#This Row],[20D EMA]]</f>
        <v>2.9976774639883408E-2</v>
      </c>
      <c r="T284" s="1">
        <f>(Table2[[#This Row],[Close Price]]-Table2[[#This Row],[50D EMA]])/Table2[[#This Row],[50D EMA]]</f>
        <v>3.7629892740324203E-2</v>
      </c>
      <c r="U284" s="1">
        <f>(Table2[[#This Row],[Close Price]]-Table2[[#This Row],[200D EMA]])/Table2[[#This Row],[200D EMA]]</f>
        <v>9.6847364287964172E-2</v>
      </c>
      <c r="V284">
        <v>1.4341946182590899</v>
      </c>
      <c r="W284">
        <v>4988</v>
      </c>
      <c r="X284">
        <v>5067</v>
      </c>
      <c r="Y284">
        <v>4988</v>
      </c>
      <c r="Z284">
        <v>5067</v>
      </c>
      <c r="AA284">
        <v>4536.05</v>
      </c>
      <c r="AB284">
        <v>5067</v>
      </c>
      <c r="AC284" s="1">
        <f>(Table2[[#This Row],[Close Price]]/Table2[[#This Row],[Day Low]])-1</f>
        <v>2.876904570970451E-3</v>
      </c>
      <c r="AD284" s="1">
        <f>(Table2[[#This Row],[Day High]]/Table2[[#This Row],[Close Price]])-1</f>
        <v>1.2923925754895205E-2</v>
      </c>
      <c r="AE284" s="1">
        <f>(Table2[[#This Row],[Close Price]]/Table2[[#This Row],[Current Week Low]])-1</f>
        <v>2.876904570970451E-3</v>
      </c>
      <c r="AF284" s="1">
        <f>(Table2[[#This Row],[Current Week High]]/Table2[[#This Row],[Close Price]])-1</f>
        <v>1.2923925754895205E-2</v>
      </c>
      <c r="AG284" s="1">
        <f>(Table2[[#This Row],[Close Price]]/Table2[[#This Row],[Current Month Low]])-1</f>
        <v>0.10279869049062507</v>
      </c>
      <c r="AH284" s="1">
        <f>(Table2[[#This Row],[Current Month High]]/Table2[[#This Row],[Close Price]])-1</f>
        <v>1.2923925754895205E-2</v>
      </c>
      <c r="AI284">
        <v>2.0520355432946502</v>
      </c>
      <c r="AJ284">
        <v>40.418812895619602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0.13</v>
      </c>
      <c r="AM284" t="s">
        <v>3167</v>
      </c>
      <c r="AN284">
        <v>2.09</v>
      </c>
      <c r="AO284" t="s">
        <v>3167</v>
      </c>
      <c r="AP284">
        <v>9.1785002647347999E-2</v>
      </c>
      <c r="AQ284">
        <f>(Table2[[#This Row],[Sharpe Ratio]]-AVERAGE(Table2[Sharpe Ratio]))/_xlfn.STDEV.P(Table2[Sharpe Ratio])</f>
        <v>0.42186529777427634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1.5823222949333562</v>
      </c>
      <c r="AS284">
        <f>_xlfn.RANK.AVG(Table2[[#This Row],[1Y Return vs Nifty Z-Score]],Table2[1Y Return vs Nifty Z-Score])</f>
        <v>340</v>
      </c>
      <c r="AT284">
        <f>_xlfn.RANK.AVG(Table2[[#This Row],[6M Return vs Nifty Z-Score]],Table2[6M Return vs Nifty Z-Score])</f>
        <v>350</v>
      </c>
      <c r="AU284">
        <f>_xlfn.RANK.AVG(Table2[[#This Row],[Sharpe Ratio Z-Score]],Table2[Sharpe Ratio Z-Score])</f>
        <v>237</v>
      </c>
      <c r="AV284">
        <f>(Table2[[#This Row],[Rank 1Y]]+Table2[[#This Row],[Rank 6M]]+Table2[[#This Row],[Rank Sharpe]])/3</f>
        <v>309</v>
      </c>
    </row>
    <row r="285" spans="1:48" hidden="1" x14ac:dyDescent="0.3">
      <c r="A285" t="s">
        <v>35</v>
      </c>
      <c r="B285" t="s">
        <v>36</v>
      </c>
      <c r="C285" t="s">
        <v>3123</v>
      </c>
      <c r="D285" t="s">
        <v>37</v>
      </c>
      <c r="E285">
        <v>596515.50905568001</v>
      </c>
      <c r="F285">
        <v>476.8</v>
      </c>
      <c r="G285">
        <v>-12.8193449121109</v>
      </c>
      <c r="H285">
        <f>(Table2[[#This Row],[1Y Return vs Nifty]]-AVERAGE(Table2[1Y Return vs Nifty]))/_xlfn.STDEV.P(Table2[1Y Return vs Nifty])</f>
        <v>-0.5110235025168246</v>
      </c>
      <c r="I285">
        <v>-0.43262978536407798</v>
      </c>
      <c r="J285">
        <f>(Table2[[#This Row],[1M Return vs Nifty]]-AVERAGE(Table2[1M Return vs Nifty]))/_xlfn.STDEV.P(Table2[1M Return vs Nifty])</f>
        <v>0.23516378706646685</v>
      </c>
      <c r="K285">
        <v>4.9888552012423197</v>
      </c>
      <c r="L285">
        <f>(Table2[[#This Row],[6M Return vs Nifty]]-AVERAGE(Table2[6M Return vs Nifty]))/_xlfn.STDEV.P(Table2[6M Return vs Nifty])</f>
        <v>5.8552853532210562E-2</v>
      </c>
      <c r="M285">
        <v>-1.03477672782046</v>
      </c>
      <c r="N285">
        <f>(Table2[[#This Row],[1W Return vs Nifty]]-AVERAGE(Table2[1W Return vs Nifty]))/_xlfn.STDEV.P(Table2[1W Return vs Nifty])</f>
        <v>0.44418760865854212</v>
      </c>
      <c r="O285">
        <v>476.74</v>
      </c>
      <c r="P285">
        <v>484.919664843492</v>
      </c>
      <c r="Q285">
        <v>467.85716314223799</v>
      </c>
      <c r="R285">
        <v>54.448250427143201</v>
      </c>
      <c r="S285" s="1">
        <f>(Table2[[#This Row],[Close Price]]-Table2[[#This Row],[20D EMA]])/Table2[[#This Row],[20D EMA]]</f>
        <v>1.2585476360280713E-4</v>
      </c>
      <c r="T285" s="1">
        <f>(Table2[[#This Row],[Close Price]]-Table2[[#This Row],[50D EMA]])/Table2[[#This Row],[50D EMA]]</f>
        <v>-1.6744350522704857E-2</v>
      </c>
      <c r="U285" s="1">
        <f>(Table2[[#This Row],[Close Price]]-Table2[[#This Row],[200D EMA]])/Table2[[#This Row],[200D EMA]]</f>
        <v>1.9114459630584335E-2</v>
      </c>
      <c r="V285">
        <v>0.97727219948816602</v>
      </c>
      <c r="W285">
        <v>472.4</v>
      </c>
      <c r="X285">
        <v>482.2</v>
      </c>
      <c r="Y285">
        <v>472.4</v>
      </c>
      <c r="Z285">
        <v>482.2</v>
      </c>
      <c r="AA285">
        <v>455.4</v>
      </c>
      <c r="AB285">
        <v>493.45</v>
      </c>
      <c r="AC285" s="1">
        <f>(Table2[[#This Row],[Close Price]]/Table2[[#This Row],[Day Low]])-1</f>
        <v>9.3141405588486048E-3</v>
      </c>
      <c r="AD285" s="1">
        <f>(Table2[[#This Row],[Day High]]/Table2[[#This Row],[Close Price]])-1</f>
        <v>1.1325503355704702E-2</v>
      </c>
      <c r="AE285" s="1">
        <f>(Table2[[#This Row],[Close Price]]/Table2[[#This Row],[Current Week Low]])-1</f>
        <v>9.3141405588486048E-3</v>
      </c>
      <c r="AF285" s="1">
        <f>(Table2[[#This Row],[Current Week High]]/Table2[[#This Row],[Close Price]])-1</f>
        <v>1.1325503355704702E-2</v>
      </c>
      <c r="AG285" s="1">
        <f>(Table2[[#This Row],[Close Price]]/Table2[[#This Row],[Current Month Low]])-1</f>
        <v>4.6991655687308009E-2</v>
      </c>
      <c r="AH285" s="1">
        <f>(Table2[[#This Row],[Current Month High]]/Table2[[#This Row],[Close Price]])-1</f>
        <v>3.4920302013422777E-2</v>
      </c>
      <c r="AI285">
        <v>10.8431208053691</v>
      </c>
      <c r="AJ285">
        <v>19.394015274821498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0.05</v>
      </c>
      <c r="AM285" t="s">
        <v>3167</v>
      </c>
      <c r="AN285">
        <v>-0.71</v>
      </c>
      <c r="AO285" t="s">
        <v>3166</v>
      </c>
      <c r="AP285">
        <v>0.120885211442933</v>
      </c>
      <c r="AQ285">
        <f>(Table2[[#This Row],[Sharpe Ratio]]-AVERAGE(Table2[Sharpe Ratio]))/_xlfn.STDEV.P(Table2[Sharpe Ratio])</f>
        <v>0.75781611615277178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495</v>
      </c>
      <c r="AT285">
        <f>_xlfn.RANK.AVG(Table2[[#This Row],[6M Return vs Nifty Z-Score]],Table2[6M Return vs Nifty Z-Score])</f>
        <v>282</v>
      </c>
      <c r="AU285">
        <f>_xlfn.RANK.AVG(Table2[[#This Row],[Sharpe Ratio Z-Score]],Table2[Sharpe Ratio Z-Score])</f>
        <v>152</v>
      </c>
      <c r="AV285">
        <f>(Table2[[#This Row],[Rank 1Y]]+Table2[[#This Row],[Rank 6M]]+Table2[[#This Row],[Rank Sharpe]])/3</f>
        <v>309.66666666666669</v>
      </c>
    </row>
    <row r="286" spans="1:48" hidden="1" x14ac:dyDescent="0.3">
      <c r="A286" t="s">
        <v>1547</v>
      </c>
      <c r="B286" t="s">
        <v>1548</v>
      </c>
      <c r="C286" t="s">
        <v>3129</v>
      </c>
      <c r="D286" t="s">
        <v>215</v>
      </c>
      <c r="E286">
        <v>6320.7295820199997</v>
      </c>
      <c r="F286">
        <v>1559.95</v>
      </c>
      <c r="G286">
        <v>27.867960896349299</v>
      </c>
      <c r="H286">
        <f>(Table2[[#This Row],[1Y Return vs Nifty]]-AVERAGE(Table2[1Y Return vs Nifty]))/_xlfn.STDEV.P(Table2[1Y Return vs Nifty])</f>
        <v>0.29506082655357063</v>
      </c>
      <c r="I286">
        <v>-28.336894815890901</v>
      </c>
      <c r="J286">
        <f>(Table2[[#This Row],[1M Return vs Nifty]]-AVERAGE(Table2[1M Return vs Nifty]))/_xlfn.STDEV.P(Table2[1M Return vs Nifty])</f>
        <v>-2.5271221845475322</v>
      </c>
      <c r="K286">
        <v>4.9099881214506604</v>
      </c>
      <c r="L286">
        <f>(Table2[[#This Row],[6M Return vs Nifty]]-AVERAGE(Table2[6M Return vs Nifty]))/_xlfn.STDEV.P(Table2[6M Return vs Nifty])</f>
        <v>5.5952073742305472E-2</v>
      </c>
      <c r="M286">
        <v>-4.0252406536986998</v>
      </c>
      <c r="N286">
        <f>(Table2[[#This Row],[1W Return vs Nifty]]-AVERAGE(Table2[1W Return vs Nifty]))/_xlfn.STDEV.P(Table2[1W Return vs Nifty])</f>
        <v>-0.1767528209255344</v>
      </c>
      <c r="O286">
        <v>1661.32</v>
      </c>
      <c r="P286">
        <v>1762.9888874436599</v>
      </c>
      <c r="Q286">
        <v>1620.1958374583101</v>
      </c>
      <c r="R286">
        <v>35.569398910362999</v>
      </c>
      <c r="S286" s="1">
        <f>(Table2[[#This Row],[Close Price]]-Table2[[#This Row],[20D EMA]])/Table2[[#This Row],[20D EMA]]</f>
        <v>-6.1017744925721651E-2</v>
      </c>
      <c r="T286" s="1">
        <f>(Table2[[#This Row],[Close Price]]-Table2[[#This Row],[50D EMA]])/Table2[[#This Row],[50D EMA]]</f>
        <v>-0.11516742328311948</v>
      </c>
      <c r="U286" s="1">
        <f>(Table2[[#This Row],[Close Price]]-Table2[[#This Row],[200D EMA]])/Table2[[#This Row],[200D EMA]]</f>
        <v>-3.7184293444933764E-2</v>
      </c>
      <c r="V286">
        <v>0.706566102172694</v>
      </c>
      <c r="W286">
        <v>1549.9</v>
      </c>
      <c r="X286">
        <v>1609.9</v>
      </c>
      <c r="Y286">
        <v>1549.9</v>
      </c>
      <c r="Z286">
        <v>1609.9</v>
      </c>
      <c r="AA286">
        <v>1507.55</v>
      </c>
      <c r="AB286">
        <v>1728</v>
      </c>
      <c r="AC286" s="1">
        <f>(Table2[[#This Row],[Close Price]]/Table2[[#This Row],[Day Low]])-1</f>
        <v>6.4842893089875897E-3</v>
      </c>
      <c r="AD286" s="1">
        <f>(Table2[[#This Row],[Day High]]/Table2[[#This Row],[Close Price]])-1</f>
        <v>3.2020257059521162E-2</v>
      </c>
      <c r="AE286" s="1">
        <f>(Table2[[#This Row],[Close Price]]/Table2[[#This Row],[Current Week Low]])-1</f>
        <v>6.4842893089875897E-3</v>
      </c>
      <c r="AF286" s="1">
        <f>(Table2[[#This Row],[Current Week High]]/Table2[[#This Row],[Close Price]])-1</f>
        <v>3.2020257059521162E-2</v>
      </c>
      <c r="AG286" s="1">
        <f>(Table2[[#This Row],[Close Price]]/Table2[[#This Row],[Current Month Low]])-1</f>
        <v>3.4758382806540533E-2</v>
      </c>
      <c r="AH286" s="1">
        <f>(Table2[[#This Row],[Current Month High]]/Table2[[#This Row],[Close Price]])-1</f>
        <v>0.10772781178883939</v>
      </c>
      <c r="AI286">
        <v>51.2804897592871</v>
      </c>
      <c r="AJ286">
        <v>74.179321125502398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-0.13</v>
      </c>
      <c r="AM286" t="s">
        <v>3166</v>
      </c>
      <c r="AN286">
        <v>-1.82</v>
      </c>
      <c r="AO286" t="s">
        <v>3166</v>
      </c>
      <c r="AP286">
        <v>2.5892441869664998E-2</v>
      </c>
      <c r="AQ286">
        <f>(Table2[[#This Row],[Sharpe Ratio]]-AVERAGE(Table2[Sharpe Ratio]))/_xlfn.STDEV.P(Table2[Sharpe Ratio])</f>
        <v>-0.33883920004622942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221</v>
      </c>
      <c r="AT286">
        <f>_xlfn.RANK.AVG(Table2[[#This Row],[6M Return vs Nifty Z-Score]],Table2[6M Return vs Nifty Z-Score])</f>
        <v>283</v>
      </c>
      <c r="AU286">
        <f>_xlfn.RANK.AVG(Table2[[#This Row],[Sharpe Ratio Z-Score]],Table2[Sharpe Ratio Z-Score])</f>
        <v>433</v>
      </c>
      <c r="AV286">
        <f>(Table2[[#This Row],[Rank 1Y]]+Table2[[#This Row],[Rank 6M]]+Table2[[#This Row],[Rank Sharpe]])/3</f>
        <v>312.33333333333331</v>
      </c>
    </row>
    <row r="287" spans="1:48" hidden="1" x14ac:dyDescent="0.3">
      <c r="A287" t="s">
        <v>329</v>
      </c>
      <c r="B287" t="s">
        <v>330</v>
      </c>
      <c r="C287" t="s">
        <v>3123</v>
      </c>
      <c r="D287" t="s">
        <v>195</v>
      </c>
      <c r="E287">
        <v>77095.687885469903</v>
      </c>
      <c r="F287">
        <v>2834.55</v>
      </c>
      <c r="G287">
        <v>7.6417557331822197</v>
      </c>
      <c r="H287">
        <f>(Table2[[#This Row],[1Y Return vs Nifty]]-AVERAGE(Table2[1Y Return vs Nifty]))/_xlfn.STDEV.P(Table2[1Y Return vs Nifty])</f>
        <v>-0.10565449963058696</v>
      </c>
      <c r="I287">
        <v>-15.2534638613384</v>
      </c>
      <c r="J287">
        <f>(Table2[[#This Row],[1M Return vs Nifty]]-AVERAGE(Table2[1M Return vs Nifty]))/_xlfn.STDEV.P(Table2[1M Return vs Nifty])</f>
        <v>-1.2319732979237867</v>
      </c>
      <c r="K287">
        <v>0.75699506359129898</v>
      </c>
      <c r="L287">
        <f>(Table2[[#This Row],[6M Return vs Nifty]]-AVERAGE(Table2[6M Return vs Nifty]))/_xlfn.STDEV.P(Table2[6M Return vs Nifty])</f>
        <v>-8.1000130409661211E-2</v>
      </c>
      <c r="M287">
        <v>-3.4434317884440699</v>
      </c>
      <c r="N287">
        <f>(Table2[[#This Row],[1W Return vs Nifty]]-AVERAGE(Table2[1W Return vs Nifty]))/_xlfn.STDEV.P(Table2[1W Return vs Nifty])</f>
        <v>-5.5945930863840518E-2</v>
      </c>
      <c r="O287">
        <v>2923.93</v>
      </c>
      <c r="P287">
        <v>3160.48723061689</v>
      </c>
      <c r="Q287">
        <v>3014.3605519241701</v>
      </c>
      <c r="R287">
        <v>47.7461801045242</v>
      </c>
      <c r="S287" s="1">
        <f>(Table2[[#This Row],[Close Price]]-Table2[[#This Row],[20D EMA]])/Table2[[#This Row],[20D EMA]]</f>
        <v>-3.0568447261049226E-2</v>
      </c>
      <c r="T287" s="1">
        <f>(Table2[[#This Row],[Close Price]]-Table2[[#This Row],[50D EMA]])/Table2[[#This Row],[50D EMA]]</f>
        <v>-0.10312879212401395</v>
      </c>
      <c r="U287" s="1">
        <f>(Table2[[#This Row],[Close Price]]-Table2[[#This Row],[200D EMA]])/Table2[[#This Row],[200D EMA]]</f>
        <v>-5.9651308735907731E-2</v>
      </c>
      <c r="V287">
        <v>1.01112053797849</v>
      </c>
      <c r="W287">
        <v>2743.8</v>
      </c>
      <c r="X287">
        <v>2848.4</v>
      </c>
      <c r="Y287">
        <v>2743.8</v>
      </c>
      <c r="Z287">
        <v>2848.4</v>
      </c>
      <c r="AA287">
        <v>2668.85</v>
      </c>
      <c r="AB287">
        <v>3096.6</v>
      </c>
      <c r="AC287" s="1">
        <f>(Table2[[#This Row],[Close Price]]/Table2[[#This Row],[Day Low]])-1</f>
        <v>3.3074568117209768E-2</v>
      </c>
      <c r="AD287" s="1">
        <f>(Table2[[#This Row],[Day High]]/Table2[[#This Row],[Close Price]])-1</f>
        <v>4.8861371293502653E-3</v>
      </c>
      <c r="AE287" s="1">
        <f>(Table2[[#This Row],[Close Price]]/Table2[[#This Row],[Current Week Low]])-1</f>
        <v>3.3074568117209768E-2</v>
      </c>
      <c r="AF287" s="1">
        <f>(Table2[[#This Row],[Current Week High]]/Table2[[#This Row],[Close Price]])-1</f>
        <v>4.8861371293502653E-3</v>
      </c>
      <c r="AG287" s="1">
        <f>(Table2[[#This Row],[Close Price]]/Table2[[#This Row],[Current Month Low]])-1</f>
        <v>6.2086666541768976E-2</v>
      </c>
      <c r="AH287" s="1">
        <f>(Table2[[#This Row],[Current Month High]]/Table2[[#This Row],[Close Price]])-1</f>
        <v>9.2448536804783821E-2</v>
      </c>
      <c r="AI287">
        <v>37.235187243124997</v>
      </c>
      <c r="AJ287">
        <v>32.051431366611503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-0.14000000000000001</v>
      </c>
      <c r="AM287" t="s">
        <v>3166</v>
      </c>
      <c r="AN287">
        <v>-4.93</v>
      </c>
      <c r="AO287" t="s">
        <v>3166</v>
      </c>
      <c r="AP287">
        <v>8.4388133302057994E-2</v>
      </c>
      <c r="AQ287">
        <f>(Table2[[#This Row],[Sharpe Ratio]]-AVERAGE(Table2[Sharpe Ratio]))/_xlfn.STDEV.P(Table2[Sharpe Ratio])</f>
        <v>0.33647126065774552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347</v>
      </c>
      <c r="AT287">
        <f>_xlfn.RANK.AVG(Table2[[#This Row],[6M Return vs Nifty Z-Score]],Table2[6M Return vs Nifty Z-Score])</f>
        <v>328</v>
      </c>
      <c r="AU287">
        <f>_xlfn.RANK.AVG(Table2[[#This Row],[Sharpe Ratio Z-Score]],Table2[Sharpe Ratio Z-Score])</f>
        <v>264</v>
      </c>
      <c r="AV287">
        <f>(Table2[[#This Row],[Rank 1Y]]+Table2[[#This Row],[Rank 6M]]+Table2[[#This Row],[Rank Sharpe]])/3</f>
        <v>313</v>
      </c>
    </row>
    <row r="288" spans="1:48" hidden="1" x14ac:dyDescent="0.3">
      <c r="A288" t="s">
        <v>544</v>
      </c>
      <c r="B288" t="s">
        <v>545</v>
      </c>
      <c r="C288" t="s">
        <v>3126</v>
      </c>
      <c r="D288" t="s">
        <v>546</v>
      </c>
      <c r="E288">
        <v>36409.75</v>
      </c>
      <c r="F288">
        <v>428.35</v>
      </c>
      <c r="G288">
        <v>28.834558486599501</v>
      </c>
      <c r="H288">
        <f>(Table2[[#This Row],[1Y Return vs Nifty]]-AVERAGE(Table2[1Y Return vs Nifty]))/_xlfn.STDEV.P(Table2[1Y Return vs Nifty])</f>
        <v>0.31421075930374753</v>
      </c>
      <c r="I288">
        <v>-9.0156273442275197</v>
      </c>
      <c r="J288">
        <f>(Table2[[#This Row],[1M Return vs Nifty]]-AVERAGE(Table2[1M Return vs Nifty]))/_xlfn.STDEV.P(Table2[1M Return vs Nifty])</f>
        <v>-0.614480298714282</v>
      </c>
      <c r="K288">
        <v>-18.860271447852998</v>
      </c>
      <c r="L288">
        <f>(Table2[[#This Row],[6M Return vs Nifty]]-AVERAGE(Table2[6M Return vs Nifty]))/_xlfn.STDEV.P(Table2[6M Return vs Nifty])</f>
        <v>-0.72791377816896341</v>
      </c>
      <c r="M288">
        <v>-1.8275806277155899</v>
      </c>
      <c r="N288">
        <f>(Table2[[#This Row],[1W Return vs Nifty]]-AVERAGE(Table2[1W Return vs Nifty]))/_xlfn.STDEV.P(Table2[1W Return vs Nifty])</f>
        <v>0.27956967432507945</v>
      </c>
      <c r="O288">
        <v>439.72</v>
      </c>
      <c r="P288">
        <v>462.743520109717</v>
      </c>
      <c r="Q288">
        <v>444.94598406751902</v>
      </c>
      <c r="R288">
        <v>44.991562939290297</v>
      </c>
      <c r="S288" s="1">
        <f>(Table2[[#This Row],[Close Price]]-Table2[[#This Row],[20D EMA]])/Table2[[#This Row],[20D EMA]]</f>
        <v>-2.5857363776948975E-2</v>
      </c>
      <c r="T288" s="1">
        <f>(Table2[[#This Row],[Close Price]]-Table2[[#This Row],[50D EMA]])/Table2[[#This Row],[50D EMA]]</f>
        <v>-7.432523334213785E-2</v>
      </c>
      <c r="U288" s="1">
        <f>(Table2[[#This Row],[Close Price]]-Table2[[#This Row],[200D EMA]])/Table2[[#This Row],[200D EMA]]</f>
        <v>-3.7298873710029067E-2</v>
      </c>
      <c r="V288">
        <v>0.86688763274148595</v>
      </c>
      <c r="W288">
        <v>427.45</v>
      </c>
      <c r="X288">
        <v>436.7</v>
      </c>
      <c r="Y288">
        <v>427.45</v>
      </c>
      <c r="Z288">
        <v>436.7</v>
      </c>
      <c r="AA288">
        <v>411</v>
      </c>
      <c r="AB288">
        <v>463.45</v>
      </c>
      <c r="AC288" s="1">
        <f>(Table2[[#This Row],[Close Price]]/Table2[[#This Row],[Day Low]])-1</f>
        <v>2.1055094163060506E-3</v>
      </c>
      <c r="AD288" s="1">
        <f>(Table2[[#This Row],[Day High]]/Table2[[#This Row],[Close Price]])-1</f>
        <v>1.9493404925878366E-2</v>
      </c>
      <c r="AE288" s="1">
        <f>(Table2[[#This Row],[Close Price]]/Table2[[#This Row],[Current Week Low]])-1</f>
        <v>2.1055094163060506E-3</v>
      </c>
      <c r="AF288" s="1">
        <f>(Table2[[#This Row],[Current Week High]]/Table2[[#This Row],[Close Price]])-1</f>
        <v>1.9493404925878366E-2</v>
      </c>
      <c r="AG288" s="1">
        <f>(Table2[[#This Row],[Close Price]]/Table2[[#This Row],[Current Month Low]])-1</f>
        <v>4.2214111922141084E-2</v>
      </c>
      <c r="AH288" s="1">
        <f>(Table2[[#This Row],[Current Month High]]/Table2[[#This Row],[Close Price]])-1</f>
        <v>8.1942336874051502E-2</v>
      </c>
      <c r="AI288">
        <v>44.823158631959799</v>
      </c>
      <c r="AJ288">
        <v>53.8061041292639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-0.03</v>
      </c>
      <c r="AM288" t="s">
        <v>3166</v>
      </c>
      <c r="AN288">
        <v>-3.43</v>
      </c>
      <c r="AO288" t="s">
        <v>3166</v>
      </c>
      <c r="AP288">
        <v>0.125501871591961</v>
      </c>
      <c r="AQ288">
        <f>(Table2[[#This Row],[Sharpe Ratio]]-AVERAGE(Table2[Sharpe Ratio]))/_xlfn.STDEV.P(Table2[Sharpe Ratio])</f>
        <v>0.81111369783461351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215</v>
      </c>
      <c r="AT288">
        <f>_xlfn.RANK.AVG(Table2[[#This Row],[6M Return vs Nifty Z-Score]],Table2[6M Return vs Nifty Z-Score])</f>
        <v>580</v>
      </c>
      <c r="AU288">
        <f>_xlfn.RANK.AVG(Table2[[#This Row],[Sharpe Ratio Z-Score]],Table2[Sharpe Ratio Z-Score])</f>
        <v>144</v>
      </c>
      <c r="AV288">
        <f>(Table2[[#This Row],[Rank 1Y]]+Table2[[#This Row],[Rank 6M]]+Table2[[#This Row],[Rank Sharpe]])/3</f>
        <v>313</v>
      </c>
    </row>
    <row r="289" spans="1:48" hidden="1" x14ac:dyDescent="0.3">
      <c r="A289" t="s">
        <v>1627</v>
      </c>
      <c r="B289" t="s">
        <v>1628</v>
      </c>
      <c r="C289" t="s">
        <v>3130</v>
      </c>
      <c r="D289" t="s">
        <v>257</v>
      </c>
      <c r="E289">
        <v>5662.4179365099999</v>
      </c>
      <c r="F289">
        <v>2496.1</v>
      </c>
      <c r="G289">
        <v>-6.4565973338328604</v>
      </c>
      <c r="H289">
        <f>(Table2[[#This Row],[1Y Return vs Nifty]]-AVERAGE(Table2[1Y Return vs Nifty]))/_xlfn.STDEV.P(Table2[1Y Return vs Nifty])</f>
        <v>-0.38496671377722536</v>
      </c>
      <c r="I289">
        <v>-14.540466989729399</v>
      </c>
      <c r="J289">
        <f>(Table2[[#This Row],[1M Return vs Nifty]]-AVERAGE(Table2[1M Return vs Nifty]))/_xlfn.STDEV.P(Table2[1M Return vs Nifty])</f>
        <v>-1.1613926446044607</v>
      </c>
      <c r="K289">
        <v>2.3437702419947799</v>
      </c>
      <c r="L289">
        <f>(Table2[[#This Row],[6M Return vs Nifty]]-AVERAGE(Table2[6M Return vs Nifty]))/_xlfn.STDEV.P(Table2[6M Return vs Nifty])</f>
        <v>-2.867344573949723E-2</v>
      </c>
      <c r="M289">
        <v>-4.7764387001306199</v>
      </c>
      <c r="N289">
        <f>(Table2[[#This Row],[1W Return vs Nifty]]-AVERAGE(Table2[1W Return vs Nifty]))/_xlfn.STDEV.P(Table2[1W Return vs Nifty])</f>
        <v>-0.33273170888927023</v>
      </c>
      <c r="O289">
        <v>2760.41</v>
      </c>
      <c r="P289">
        <v>2970.5101589209598</v>
      </c>
      <c r="Q289">
        <v>2780.3264569841999</v>
      </c>
      <c r="R289">
        <v>25.7101022067814</v>
      </c>
      <c r="S289" s="1">
        <f>(Table2[[#This Row],[Close Price]]-Table2[[#This Row],[20D EMA]])/Table2[[#This Row],[20D EMA]]</f>
        <v>-9.5750268981781683E-2</v>
      </c>
      <c r="T289" s="1">
        <f>(Table2[[#This Row],[Close Price]]-Table2[[#This Row],[50D EMA]])/Table2[[#This Row],[50D EMA]]</f>
        <v>-0.15970662732669791</v>
      </c>
      <c r="U289" s="1">
        <f>(Table2[[#This Row],[Close Price]]-Table2[[#This Row],[200D EMA]])/Table2[[#This Row],[200D EMA]]</f>
        <v>-0.10222772806776741</v>
      </c>
      <c r="V289">
        <v>1.08343326063652</v>
      </c>
      <c r="W289">
        <v>2475</v>
      </c>
      <c r="X289">
        <v>2577.85</v>
      </c>
      <c r="Y289">
        <v>2475</v>
      </c>
      <c r="Z289">
        <v>2577.85</v>
      </c>
      <c r="AA289">
        <v>2475</v>
      </c>
      <c r="AB289">
        <v>3146</v>
      </c>
      <c r="AC289" s="1">
        <f>(Table2[[#This Row],[Close Price]]/Table2[[#This Row],[Day Low]])-1</f>
        <v>8.5252525252523803E-3</v>
      </c>
      <c r="AD289" s="1">
        <f>(Table2[[#This Row],[Day High]]/Table2[[#This Row],[Close Price]])-1</f>
        <v>3.2751091703056678E-2</v>
      </c>
      <c r="AE289" s="1">
        <f>(Table2[[#This Row],[Close Price]]/Table2[[#This Row],[Current Week Low]])-1</f>
        <v>8.5252525252523803E-3</v>
      </c>
      <c r="AF289" s="1">
        <f>(Table2[[#This Row],[Current Week High]]/Table2[[#This Row],[Close Price]])-1</f>
        <v>3.2751091703056678E-2</v>
      </c>
      <c r="AG289" s="1">
        <f>(Table2[[#This Row],[Close Price]]/Table2[[#This Row],[Current Month Low]])-1</f>
        <v>8.5252525252523803E-3</v>
      </c>
      <c r="AH289" s="1">
        <f>(Table2[[#This Row],[Current Month High]]/Table2[[#This Row],[Close Price]])-1</f>
        <v>0.26036617122711436</v>
      </c>
      <c r="AI289">
        <v>57.5658026521373</v>
      </c>
      <c r="AJ289">
        <v>62.877650897226701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-0.24</v>
      </c>
      <c r="AM289" t="s">
        <v>3166</v>
      </c>
      <c r="AN289">
        <v>-16.149999999999999</v>
      </c>
      <c r="AO289" t="s">
        <v>3166</v>
      </c>
      <c r="AP289">
        <v>0.111407090504237</v>
      </c>
      <c r="AQ289">
        <f>(Table2[[#This Row],[Sharpe Ratio]]-AVERAGE(Table2[Sharpe Ratio]))/_xlfn.STDEV.P(Table2[Sharpe Ratio])</f>
        <v>0.64839482270389559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443</v>
      </c>
      <c r="AT289">
        <f>_xlfn.RANK.AVG(Table2[[#This Row],[6M Return vs Nifty Z-Score]],Table2[6M Return vs Nifty Z-Score])</f>
        <v>314</v>
      </c>
      <c r="AU289">
        <f>_xlfn.RANK.AVG(Table2[[#This Row],[Sharpe Ratio Z-Score]],Table2[Sharpe Ratio Z-Score])</f>
        <v>183</v>
      </c>
      <c r="AV289">
        <f>(Table2[[#This Row],[Rank 1Y]]+Table2[[#This Row],[Rank 6M]]+Table2[[#This Row],[Rank Sharpe]])/3</f>
        <v>313.33333333333331</v>
      </c>
    </row>
    <row r="290" spans="1:48" hidden="1" x14ac:dyDescent="0.3">
      <c r="A290" t="s">
        <v>1979</v>
      </c>
      <c r="B290" t="s">
        <v>1980</v>
      </c>
      <c r="C290" t="s">
        <v>3130</v>
      </c>
      <c r="D290" t="s">
        <v>117</v>
      </c>
      <c r="E290">
        <v>3380.9294970000001</v>
      </c>
      <c r="F290">
        <v>774.5</v>
      </c>
      <c r="G290">
        <v>40.549856923303402</v>
      </c>
      <c r="H290">
        <f>(Table2[[#This Row],[1Y Return vs Nifty]]-AVERAGE(Table2[1Y Return vs Nifty]))/_xlfn.STDEV.P(Table2[1Y Return vs Nifty])</f>
        <v>0.54631063155054305</v>
      </c>
      <c r="I290">
        <v>-0.42272393722315998</v>
      </c>
      <c r="J290">
        <f>(Table2[[#This Row],[1M Return vs Nifty]]-AVERAGE(Table2[1M Return vs Nifty]))/_xlfn.STDEV.P(Table2[1M Return vs Nifty])</f>
        <v>0.23614438215924791</v>
      </c>
      <c r="K290">
        <v>-16.496649521580199</v>
      </c>
      <c r="L290">
        <f>(Table2[[#This Row],[6M Return vs Nifty]]-AVERAGE(Table2[6M Return vs Nifty]))/_xlfn.STDEV.P(Table2[6M Return vs Nifty])</f>
        <v>-0.64996921431461685</v>
      </c>
      <c r="M290">
        <v>-3.45006903839074</v>
      </c>
      <c r="N290">
        <f>(Table2[[#This Row],[1W Return vs Nifty]]-AVERAGE(Table2[1W Return vs Nifty]))/_xlfn.STDEV.P(Table2[1W Return vs Nifty])</f>
        <v>-5.7324090552535581E-2</v>
      </c>
      <c r="O290">
        <v>783.15</v>
      </c>
      <c r="P290">
        <v>800.63101513194397</v>
      </c>
      <c r="Q290">
        <v>782.78341136899905</v>
      </c>
      <c r="R290">
        <v>48.355666846500398</v>
      </c>
      <c r="S290" s="1">
        <f>(Table2[[#This Row],[Close Price]]-Table2[[#This Row],[20D EMA]])/Table2[[#This Row],[20D EMA]]</f>
        <v>-1.1045138223839594E-2</v>
      </c>
      <c r="T290" s="1">
        <f>(Table2[[#This Row],[Close Price]]-Table2[[#This Row],[50D EMA]])/Table2[[#This Row],[50D EMA]]</f>
        <v>-3.2638025055321616E-2</v>
      </c>
      <c r="U290" s="1">
        <f>(Table2[[#This Row],[Close Price]]-Table2[[#This Row],[200D EMA]])/Table2[[#This Row],[200D EMA]]</f>
        <v>-1.0581996563407381E-2</v>
      </c>
      <c r="V290">
        <v>0.46619116943419697</v>
      </c>
      <c r="W290">
        <v>768.3</v>
      </c>
      <c r="X290">
        <v>784.95</v>
      </c>
      <c r="Y290">
        <v>768.3</v>
      </c>
      <c r="Z290">
        <v>784.95</v>
      </c>
      <c r="AA290">
        <v>721.5</v>
      </c>
      <c r="AB290">
        <v>861.8</v>
      </c>
      <c r="AC290" s="1">
        <f>(Table2[[#This Row],[Close Price]]/Table2[[#This Row],[Day Low]])-1</f>
        <v>8.0697644149421155E-3</v>
      </c>
      <c r="AD290" s="1">
        <f>(Table2[[#This Row],[Day High]]/Table2[[#This Row],[Close Price]])-1</f>
        <v>1.3492575855390543E-2</v>
      </c>
      <c r="AE290" s="1">
        <f>(Table2[[#This Row],[Close Price]]/Table2[[#This Row],[Current Week Low]])-1</f>
        <v>8.0697644149421155E-3</v>
      </c>
      <c r="AF290" s="1">
        <f>(Table2[[#This Row],[Current Week High]]/Table2[[#This Row],[Close Price]])-1</f>
        <v>1.3492575855390543E-2</v>
      </c>
      <c r="AG290" s="1">
        <f>(Table2[[#This Row],[Close Price]]/Table2[[#This Row],[Current Month Low]])-1</f>
        <v>7.3458073458073425E-2</v>
      </c>
      <c r="AH290" s="1">
        <f>(Table2[[#This Row],[Current Month High]]/Table2[[#This Row],[Close Price]])-1</f>
        <v>0.11271788250484183</v>
      </c>
      <c r="AI290">
        <v>39.8321497740477</v>
      </c>
      <c r="AJ290">
        <v>81.254388017785999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7.0000000000000007E-2</v>
      </c>
      <c r="AM290" t="s">
        <v>3167</v>
      </c>
      <c r="AN290">
        <v>-4.2300000000000004</v>
      </c>
      <c r="AO290" t="s">
        <v>3166</v>
      </c>
      <c r="AP290">
        <v>9.4646984670821999E-2</v>
      </c>
      <c r="AQ290">
        <f>(Table2[[#This Row],[Sharpe Ratio]]-AVERAGE(Table2[Sharpe Ratio]))/_xlfn.STDEV.P(Table2[Sharpe Ratio])</f>
        <v>0.45490578932966708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156</v>
      </c>
      <c r="AT290">
        <f>_xlfn.RANK.AVG(Table2[[#This Row],[6M Return vs Nifty Z-Score]],Table2[6M Return vs Nifty Z-Score])</f>
        <v>551</v>
      </c>
      <c r="AU290">
        <f>_xlfn.RANK.AVG(Table2[[#This Row],[Sharpe Ratio Z-Score]],Table2[Sharpe Ratio Z-Score])</f>
        <v>233</v>
      </c>
      <c r="AV290">
        <f>(Table2[[#This Row],[Rank 1Y]]+Table2[[#This Row],[Rank 6M]]+Table2[[#This Row],[Rank Sharpe]])/3</f>
        <v>313.33333333333331</v>
      </c>
    </row>
    <row r="291" spans="1:48" hidden="1" x14ac:dyDescent="0.3">
      <c r="A291" t="s">
        <v>2062</v>
      </c>
      <c r="B291" t="s">
        <v>2063</v>
      </c>
      <c r="C291" t="s">
        <v>3135</v>
      </c>
      <c r="D291" t="s">
        <v>292</v>
      </c>
      <c r="E291">
        <v>3076.6371409799999</v>
      </c>
      <c r="F291">
        <v>123.63</v>
      </c>
      <c r="G291">
        <v>8.1835197222402307</v>
      </c>
      <c r="H291">
        <f>(Table2[[#This Row],[1Y Return vs Nifty]]-AVERAGE(Table2[1Y Return vs Nifty]))/_xlfn.STDEV.P(Table2[1Y Return vs Nifty])</f>
        <v>-9.4921238900811084E-2</v>
      </c>
      <c r="I291">
        <v>-10.4225808671692</v>
      </c>
      <c r="J291">
        <f>(Table2[[#This Row],[1M Return vs Nifty]]-AVERAGE(Table2[1M Return vs Nifty]))/_xlfn.STDEV.P(Table2[1M Return vs Nifty])</f>
        <v>-0.75375678475980334</v>
      </c>
      <c r="K291">
        <v>25.177696918150001</v>
      </c>
      <c r="L291">
        <f>(Table2[[#This Row],[6M Return vs Nifty]]-AVERAGE(Table2[6M Return vs Nifty]))/_xlfn.STDEV.P(Table2[6M Return vs Nifty])</f>
        <v>0.72431519261756383</v>
      </c>
      <c r="M291">
        <v>-2.2408401337486201</v>
      </c>
      <c r="N291">
        <f>(Table2[[#This Row],[1W Return vs Nifty]]-AVERAGE(Table2[1W Return vs Nifty]))/_xlfn.STDEV.P(Table2[1W Return vs Nifty])</f>
        <v>0.19376040139412715</v>
      </c>
      <c r="O291">
        <v>128.78</v>
      </c>
      <c r="P291">
        <v>137.67441180770101</v>
      </c>
      <c r="Q291">
        <v>128.20085740253299</v>
      </c>
      <c r="R291">
        <v>43.433824889142699</v>
      </c>
      <c r="S291" s="1">
        <f>(Table2[[#This Row],[Close Price]]-Table2[[#This Row],[20D EMA]])/Table2[[#This Row],[20D EMA]]</f>
        <v>-3.9990681782885583E-2</v>
      </c>
      <c r="T291" s="1">
        <f>(Table2[[#This Row],[Close Price]]-Table2[[#This Row],[50D EMA]])/Table2[[#This Row],[50D EMA]]</f>
        <v>-0.10201177999088003</v>
      </c>
      <c r="U291" s="1">
        <f>(Table2[[#This Row],[Close Price]]-Table2[[#This Row],[200D EMA]])/Table2[[#This Row],[200D EMA]]</f>
        <v>-3.5653875450935034E-2</v>
      </c>
      <c r="V291">
        <v>0.44423827834628998</v>
      </c>
      <c r="W291">
        <v>122.75</v>
      </c>
      <c r="X291">
        <v>127.7</v>
      </c>
      <c r="Y291">
        <v>122.75</v>
      </c>
      <c r="Z291">
        <v>127.7</v>
      </c>
      <c r="AA291">
        <v>116.46</v>
      </c>
      <c r="AB291">
        <v>141</v>
      </c>
      <c r="AC291" s="1">
        <f>(Table2[[#This Row],[Close Price]]/Table2[[#This Row],[Day Low]])-1</f>
        <v>7.1690427698574144E-3</v>
      </c>
      <c r="AD291" s="1">
        <f>(Table2[[#This Row],[Day High]]/Table2[[#This Row],[Close Price]])-1</f>
        <v>3.2920812100622809E-2</v>
      </c>
      <c r="AE291" s="1">
        <f>(Table2[[#This Row],[Close Price]]/Table2[[#This Row],[Current Week Low]])-1</f>
        <v>7.1690427698574144E-3</v>
      </c>
      <c r="AF291" s="1">
        <f>(Table2[[#This Row],[Current Week High]]/Table2[[#This Row],[Close Price]])-1</f>
        <v>3.2920812100622809E-2</v>
      </c>
      <c r="AG291" s="1">
        <f>(Table2[[#This Row],[Close Price]]/Table2[[#This Row],[Current Month Low]])-1</f>
        <v>6.156620298815052E-2</v>
      </c>
      <c r="AH291" s="1">
        <f>(Table2[[#This Row],[Current Month High]]/Table2[[#This Row],[Close Price]])-1</f>
        <v>0.14049987867022562</v>
      </c>
      <c r="AI291">
        <v>43.169133705411298</v>
      </c>
      <c r="AJ291">
        <v>51.5073529411764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-0.19</v>
      </c>
      <c r="AM291" t="s">
        <v>3166</v>
      </c>
      <c r="AN291">
        <v>-6.91</v>
      </c>
      <c r="AO291" t="s">
        <v>3166</v>
      </c>
      <c r="AP291">
        <v>1.5179818244781E-2</v>
      </c>
      <c r="AQ291">
        <f>(Table2[[#This Row],[Sharpe Ratio]]-AVERAGE(Table2[Sharpe Ratio]))/_xlfn.STDEV.P(Table2[Sharpe Ratio])</f>
        <v>-0.46251235645006256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344</v>
      </c>
      <c r="AT291">
        <f>_xlfn.RANK.AVG(Table2[[#This Row],[6M Return vs Nifty Z-Score]],Table2[6M Return vs Nifty Z-Score])</f>
        <v>134</v>
      </c>
      <c r="AU291">
        <f>_xlfn.RANK.AVG(Table2[[#This Row],[Sharpe Ratio Z-Score]],Table2[Sharpe Ratio Z-Score])</f>
        <v>463</v>
      </c>
      <c r="AV291">
        <f>(Table2[[#This Row],[Rank 1Y]]+Table2[[#This Row],[Rank 6M]]+Table2[[#This Row],[Rank Sharpe]])/3</f>
        <v>313.66666666666669</v>
      </c>
    </row>
    <row r="292" spans="1:48" hidden="1" x14ac:dyDescent="0.3">
      <c r="A292" t="s">
        <v>441</v>
      </c>
      <c r="B292" t="s">
        <v>442</v>
      </c>
      <c r="C292" t="s">
        <v>3130</v>
      </c>
      <c r="D292" t="s">
        <v>257</v>
      </c>
      <c r="E292">
        <v>50105.829209850002</v>
      </c>
      <c r="F292">
        <v>4488.7</v>
      </c>
      <c r="G292">
        <v>51.983332637947001</v>
      </c>
      <c r="H292">
        <f>(Table2[[#This Row],[1Y Return vs Nifty]]-AVERAGE(Table2[1Y Return vs Nifty]))/_xlfn.STDEV.P(Table2[1Y Return vs Nifty])</f>
        <v>0.77282711911961599</v>
      </c>
      <c r="I292">
        <v>-13.5990920312878</v>
      </c>
      <c r="J292">
        <f>(Table2[[#This Row],[1M Return vs Nifty]]-AVERAGE(Table2[1M Return vs Nifty]))/_xlfn.STDEV.P(Table2[1M Return vs Nifty])</f>
        <v>-1.0682044943741211</v>
      </c>
      <c r="K292">
        <v>-20.748185307650399</v>
      </c>
      <c r="L292">
        <f>(Table2[[#This Row],[6M Return vs Nifty]]-AVERAGE(Table2[6M Return vs Nifty]))/_xlfn.STDEV.P(Table2[6M Return vs Nifty])</f>
        <v>-0.79017103714968784</v>
      </c>
      <c r="M292">
        <v>-15.2612235585721</v>
      </c>
      <c r="N292">
        <f>(Table2[[#This Row],[1W Return vs Nifty]]-AVERAGE(Table2[1W Return vs Nifty]))/_xlfn.STDEV.P(Table2[1W Return vs Nifty])</f>
        <v>-2.5097941899841696</v>
      </c>
      <c r="O292">
        <v>4864.25</v>
      </c>
      <c r="P292">
        <v>4956.7258902262802</v>
      </c>
      <c r="Q292">
        <v>4544.7406294654002</v>
      </c>
      <c r="R292">
        <v>28.323944965845001</v>
      </c>
      <c r="S292" s="1">
        <f>(Table2[[#This Row],[Close Price]]-Table2[[#This Row],[20D EMA]])/Table2[[#This Row],[20D EMA]]</f>
        <v>-7.7206146888009489E-2</v>
      </c>
      <c r="T292" s="1">
        <f>(Table2[[#This Row],[Close Price]]-Table2[[#This Row],[50D EMA]])/Table2[[#This Row],[50D EMA]]</f>
        <v>-9.4422386993224361E-2</v>
      </c>
      <c r="U292" s="1">
        <f>(Table2[[#This Row],[Close Price]]-Table2[[#This Row],[200D EMA]])/Table2[[#This Row],[200D EMA]]</f>
        <v>-1.2330875188358643E-2</v>
      </c>
      <c r="V292">
        <v>1.1717163051923301</v>
      </c>
      <c r="W292">
        <v>4357</v>
      </c>
      <c r="X292">
        <v>4586.3500000000004</v>
      </c>
      <c r="Y292">
        <v>4357</v>
      </c>
      <c r="Z292">
        <v>4586.3500000000004</v>
      </c>
      <c r="AA292">
        <v>4311.1499999999996</v>
      </c>
      <c r="AB292">
        <v>5355</v>
      </c>
      <c r="AC292" s="1">
        <f>(Table2[[#This Row],[Close Price]]/Table2[[#This Row],[Day Low]])-1</f>
        <v>3.0227220564608581E-2</v>
      </c>
      <c r="AD292" s="1">
        <f>(Table2[[#This Row],[Day High]]/Table2[[#This Row],[Close Price]])-1</f>
        <v>2.1754628288814359E-2</v>
      </c>
      <c r="AE292" s="1">
        <f>(Table2[[#This Row],[Close Price]]/Table2[[#This Row],[Current Week Low]])-1</f>
        <v>3.0227220564608581E-2</v>
      </c>
      <c r="AF292" s="1">
        <f>(Table2[[#This Row],[Current Week High]]/Table2[[#This Row],[Close Price]])-1</f>
        <v>2.1754628288814359E-2</v>
      </c>
      <c r="AG292" s="1">
        <f>(Table2[[#This Row],[Close Price]]/Table2[[#This Row],[Current Month Low]])-1</f>
        <v>4.1183906846201213E-2</v>
      </c>
      <c r="AH292" s="1">
        <f>(Table2[[#This Row],[Current Month High]]/Table2[[#This Row],[Close Price]])-1</f>
        <v>0.19299574487045246</v>
      </c>
      <c r="AI292">
        <v>30.1033706863902</v>
      </c>
      <c r="AJ292">
        <v>79.530046995300395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0.1</v>
      </c>
      <c r="AM292" t="s">
        <v>3167</v>
      </c>
      <c r="AN292">
        <v>-11.23</v>
      </c>
      <c r="AO292" t="s">
        <v>3166</v>
      </c>
      <c r="AP292">
        <v>0.10161587048572999</v>
      </c>
      <c r="AQ292">
        <f>(Table2[[#This Row],[Sharpe Ratio]]-AVERAGE(Table2[Sharpe Ratio]))/_xlfn.STDEV.P(Table2[Sharpe Ratio])</f>
        <v>0.53535891972300742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123</v>
      </c>
      <c r="AT292">
        <f>_xlfn.RANK.AVG(Table2[[#This Row],[6M Return vs Nifty Z-Score]],Table2[6M Return vs Nifty Z-Score])</f>
        <v>604</v>
      </c>
      <c r="AU292">
        <f>_xlfn.RANK.AVG(Table2[[#This Row],[Sharpe Ratio Z-Score]],Table2[Sharpe Ratio Z-Score])</f>
        <v>216</v>
      </c>
      <c r="AV292">
        <f>(Table2[[#This Row],[Rank 1Y]]+Table2[[#This Row],[Rank 6M]]+Table2[[#This Row],[Rank Sharpe]])/3</f>
        <v>314.33333333333331</v>
      </c>
    </row>
    <row r="293" spans="1:48" hidden="1" x14ac:dyDescent="0.3">
      <c r="A293" t="s">
        <v>1021</v>
      </c>
      <c r="B293" t="s">
        <v>1022</v>
      </c>
      <c r="C293" t="s">
        <v>3135</v>
      </c>
      <c r="D293" t="s">
        <v>491</v>
      </c>
      <c r="E293">
        <v>13415.809544989999</v>
      </c>
      <c r="F293">
        <v>713.45</v>
      </c>
      <c r="G293">
        <v>4.1887410185733902</v>
      </c>
      <c r="H293">
        <f>(Table2[[#This Row],[1Y Return vs Nifty]]-AVERAGE(Table2[1Y Return vs Nifty]))/_xlfn.STDEV.P(Table2[1Y Return vs Nifty])</f>
        <v>-0.17406456007054114</v>
      </c>
      <c r="I293">
        <v>-10.5501434305404</v>
      </c>
      <c r="J293">
        <f>(Table2[[#This Row],[1M Return vs Nifty]]-AVERAGE(Table2[1M Return vs Nifty]))/_xlfn.STDEV.P(Table2[1M Return vs Nifty])</f>
        <v>-0.76638439845677431</v>
      </c>
      <c r="K293">
        <v>-0.29631126227452798</v>
      </c>
      <c r="L293">
        <f>(Table2[[#This Row],[6M Return vs Nifty]]-AVERAGE(Table2[6M Return vs Nifty]))/_xlfn.STDEV.P(Table2[6M Return vs Nifty])</f>
        <v>-0.11573474733890041</v>
      </c>
      <c r="M293">
        <v>-2.9772651745215</v>
      </c>
      <c r="N293">
        <f>(Table2[[#This Row],[1W Return vs Nifty]]-AVERAGE(Table2[1W Return vs Nifty]))/_xlfn.STDEV.P(Table2[1W Return vs Nifty])</f>
        <v>4.0848982795526179E-2</v>
      </c>
      <c r="O293">
        <v>728.98</v>
      </c>
      <c r="P293">
        <v>769.34496096779696</v>
      </c>
      <c r="Q293">
        <v>740.52390069083401</v>
      </c>
      <c r="R293">
        <v>47.263925359451697</v>
      </c>
      <c r="S293" s="1">
        <f>(Table2[[#This Row],[Close Price]]-Table2[[#This Row],[20D EMA]])/Table2[[#This Row],[20D EMA]]</f>
        <v>-2.1303739471590404E-2</v>
      </c>
      <c r="T293" s="1">
        <f>(Table2[[#This Row],[Close Price]]-Table2[[#This Row],[50D EMA]])/Table2[[#This Row],[50D EMA]]</f>
        <v>-7.265266402406001E-2</v>
      </c>
      <c r="U293" s="1">
        <f>(Table2[[#This Row],[Close Price]]-Table2[[#This Row],[200D EMA]])/Table2[[#This Row],[200D EMA]]</f>
        <v>-3.6560468427253669E-2</v>
      </c>
      <c r="V293">
        <v>0.68642857358642895</v>
      </c>
      <c r="W293">
        <v>691.95</v>
      </c>
      <c r="X293">
        <v>718</v>
      </c>
      <c r="Y293">
        <v>691.95</v>
      </c>
      <c r="Z293">
        <v>718</v>
      </c>
      <c r="AA293">
        <v>669.95</v>
      </c>
      <c r="AB293">
        <v>804.95</v>
      </c>
      <c r="AC293" s="1">
        <f>(Table2[[#This Row],[Close Price]]/Table2[[#This Row],[Day Low]])-1</f>
        <v>3.1071609220319374E-2</v>
      </c>
      <c r="AD293" s="1">
        <f>(Table2[[#This Row],[Day High]]/Table2[[#This Row],[Close Price]])-1</f>
        <v>6.3774616301071063E-3</v>
      </c>
      <c r="AE293" s="1">
        <f>(Table2[[#This Row],[Close Price]]/Table2[[#This Row],[Current Week Low]])-1</f>
        <v>3.1071609220319374E-2</v>
      </c>
      <c r="AF293" s="1">
        <f>(Table2[[#This Row],[Current Week High]]/Table2[[#This Row],[Close Price]])-1</f>
        <v>6.3774616301071063E-3</v>
      </c>
      <c r="AG293" s="1">
        <f>(Table2[[#This Row],[Close Price]]/Table2[[#This Row],[Current Month Low]])-1</f>
        <v>6.4930218673035389E-2</v>
      </c>
      <c r="AH293" s="1">
        <f>(Table2[[#This Row],[Current Month High]]/Table2[[#This Row],[Close Price]])-1</f>
        <v>0.12825005256149691</v>
      </c>
      <c r="AI293">
        <v>29.875954867194601</v>
      </c>
      <c r="AJ293">
        <v>36.872901678657001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-0.09</v>
      </c>
      <c r="AM293" t="s">
        <v>3166</v>
      </c>
      <c r="AN293">
        <v>-6.81</v>
      </c>
      <c r="AO293" t="s">
        <v>3166</v>
      </c>
      <c r="AP293">
        <v>9.1977743419322994E-2</v>
      </c>
      <c r="AQ293">
        <f>(Table2[[#This Row],[Sharpe Ratio]]-AVERAGE(Table2[Sharpe Ratio]))/_xlfn.STDEV.P(Table2[Sharpe Ratio])</f>
        <v>0.42409041651946305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366</v>
      </c>
      <c r="AT293">
        <f>_xlfn.RANK.AVG(Table2[[#This Row],[6M Return vs Nifty Z-Score]],Table2[6M Return vs Nifty Z-Score])</f>
        <v>341</v>
      </c>
      <c r="AU293">
        <f>_xlfn.RANK.AVG(Table2[[#This Row],[Sharpe Ratio Z-Score]],Table2[Sharpe Ratio Z-Score])</f>
        <v>236</v>
      </c>
      <c r="AV293">
        <f>(Table2[[#This Row],[Rank 1Y]]+Table2[[#This Row],[Rank 6M]]+Table2[[#This Row],[Rank Sharpe]])/3</f>
        <v>314.33333333333331</v>
      </c>
    </row>
    <row r="294" spans="1:48" x14ac:dyDescent="0.3">
      <c r="A294" t="s">
        <v>1856</v>
      </c>
      <c r="B294" t="s">
        <v>1857</v>
      </c>
      <c r="C294" t="s">
        <v>3130</v>
      </c>
      <c r="D294" t="s">
        <v>257</v>
      </c>
      <c r="E294">
        <v>4026.813551106</v>
      </c>
      <c r="F294">
        <v>173.21</v>
      </c>
      <c r="G294">
        <v>5.8473733620212904</v>
      </c>
      <c r="H294">
        <f>(Table2[[#This Row],[1Y Return vs Nifty]]-AVERAGE(Table2[1Y Return vs Nifty]))/_xlfn.STDEV.P(Table2[1Y Return vs Nifty])</f>
        <v>-0.14120424864965925</v>
      </c>
      <c r="I294">
        <v>-3.97443883637122</v>
      </c>
      <c r="J294">
        <f>(Table2[[#This Row],[1M Return vs Nifty]]-AVERAGE(Table2[1M Return vs Nifty]))/_xlfn.STDEV.P(Table2[1M Return vs Nifty])</f>
        <v>-0.11544532035956773</v>
      </c>
      <c r="K294">
        <v>29.8109058240696</v>
      </c>
      <c r="L294">
        <f>(Table2[[#This Row],[6M Return vs Nifty]]-AVERAGE(Table2[6M Return vs Nifty]))/_xlfn.STDEV.P(Table2[6M Return vs Nifty])</f>
        <v>0.87710335361903569</v>
      </c>
      <c r="M294">
        <v>2.2659642212287001</v>
      </c>
      <c r="N294">
        <f>(Table2[[#This Row],[1W Return vs Nifty]]-AVERAGE(Table2[1W Return vs Nifty]))/_xlfn.STDEV.P(Table2[1W Return vs Nifty])</f>
        <v>1.1295540112130964</v>
      </c>
      <c r="O294">
        <v>176.32</v>
      </c>
      <c r="P294">
        <v>176.24602182341999</v>
      </c>
      <c r="Q294">
        <v>160.990718054518</v>
      </c>
      <c r="R294">
        <v>47.188634893348699</v>
      </c>
      <c r="S294" s="1">
        <f>(Table2[[#This Row],[Close Price]]-Table2[[#This Row],[20D EMA]])/Table2[[#This Row],[20D EMA]]</f>
        <v>-1.7638384754990844E-2</v>
      </c>
      <c r="T294" s="1">
        <f>(Table2[[#This Row],[Close Price]]-Table2[[#This Row],[50D EMA]])/Table2[[#This Row],[50D EMA]]</f>
        <v>-1.7226044548465106E-2</v>
      </c>
      <c r="U294" s="1">
        <f>(Table2[[#This Row],[Close Price]]-Table2[[#This Row],[200D EMA]])/Table2[[#This Row],[200D EMA]]</f>
        <v>7.590053695731741E-2</v>
      </c>
      <c r="V294">
        <v>0.86100307868850401</v>
      </c>
      <c r="W294">
        <v>172.39</v>
      </c>
      <c r="X294">
        <v>176.44</v>
      </c>
      <c r="Y294">
        <v>172.39</v>
      </c>
      <c r="Z294">
        <v>176.44</v>
      </c>
      <c r="AA294">
        <v>154.5</v>
      </c>
      <c r="AB294">
        <v>199.44</v>
      </c>
      <c r="AC294" s="1">
        <f>(Table2[[#This Row],[Close Price]]/Table2[[#This Row],[Day Low]])-1</f>
        <v>4.7566564185859139E-3</v>
      </c>
      <c r="AD294" s="1">
        <f>(Table2[[#This Row],[Day High]]/Table2[[#This Row],[Close Price]])-1</f>
        <v>1.8647884071358423E-2</v>
      </c>
      <c r="AE294" s="1">
        <f>(Table2[[#This Row],[Close Price]]/Table2[[#This Row],[Current Week Low]])-1</f>
        <v>4.7566564185859139E-3</v>
      </c>
      <c r="AF294" s="1">
        <f>(Table2[[#This Row],[Current Week High]]/Table2[[#This Row],[Close Price]])-1</f>
        <v>1.8647884071358423E-2</v>
      </c>
      <c r="AG294" s="1">
        <f>(Table2[[#This Row],[Close Price]]/Table2[[#This Row],[Current Month Low]])-1</f>
        <v>0.12110032362459555</v>
      </c>
      <c r="AH294" s="1">
        <f>(Table2[[#This Row],[Current Month High]]/Table2[[#This Row],[Close Price]])-1</f>
        <v>0.15143467467236293</v>
      </c>
      <c r="AI294">
        <v>15.143467467236199</v>
      </c>
      <c r="AJ294">
        <v>54.582775546630899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0.17</v>
      </c>
      <c r="AM294" t="s">
        <v>3167</v>
      </c>
      <c r="AN294">
        <v>-7.71</v>
      </c>
      <c r="AO294" t="s">
        <v>3166</v>
      </c>
      <c r="AP294">
        <v>7.3158388689760004E-3</v>
      </c>
      <c r="AQ294">
        <f>(Table2[[#This Row],[Sharpe Ratio]]-AVERAGE(Table2[Sharpe Ratio]))/_xlfn.STDEV.P(Table2[Sharpe Ratio])</f>
        <v>-0.55329900081991745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1.1967087950029875</v>
      </c>
      <c r="AS294">
        <f>_xlfn.RANK.AVG(Table2[[#This Row],[1Y Return vs Nifty Z-Score]],Table2[1Y Return vs Nifty Z-Score])</f>
        <v>355</v>
      </c>
      <c r="AT294">
        <f>_xlfn.RANK.AVG(Table2[[#This Row],[6M Return vs Nifty Z-Score]],Table2[6M Return vs Nifty Z-Score])</f>
        <v>109</v>
      </c>
      <c r="AU294">
        <f>_xlfn.RANK.AVG(Table2[[#This Row],[Sharpe Ratio Z-Score]],Table2[Sharpe Ratio Z-Score])</f>
        <v>483</v>
      </c>
      <c r="AV294">
        <f>(Table2[[#This Row],[Rank 1Y]]+Table2[[#This Row],[Rank 6M]]+Table2[[#This Row],[Rank Sharpe]])/3</f>
        <v>315.66666666666669</v>
      </c>
    </row>
    <row r="295" spans="1:48" hidden="1" x14ac:dyDescent="0.3">
      <c r="A295" t="s">
        <v>542</v>
      </c>
      <c r="B295" t="s">
        <v>543</v>
      </c>
      <c r="C295" t="s">
        <v>3130</v>
      </c>
      <c r="D295" t="s">
        <v>85</v>
      </c>
      <c r="E295">
        <v>36441.810937499999</v>
      </c>
      <c r="F295">
        <v>994.15</v>
      </c>
      <c r="G295">
        <v>47.858294696026398</v>
      </c>
      <c r="H295">
        <f>(Table2[[#This Row],[1Y Return vs Nifty]]-AVERAGE(Table2[1Y Return vs Nifty]))/_xlfn.STDEV.P(Table2[1Y Return vs Nifty])</f>
        <v>0.69110314217564262</v>
      </c>
      <c r="I295">
        <v>-11.657479025156499</v>
      </c>
      <c r="J295">
        <f>(Table2[[#This Row],[1M Return vs Nifty]]-AVERAGE(Table2[1M Return vs Nifty]))/_xlfn.STDEV.P(Table2[1M Return vs Nifty])</f>
        <v>-0.87600124647375821</v>
      </c>
      <c r="K295">
        <v>-41.156880540706801</v>
      </c>
      <c r="L295">
        <f>(Table2[[#This Row],[6M Return vs Nifty]]-AVERAGE(Table2[6M Return vs Nifty]))/_xlfn.STDEV.P(Table2[6M Return vs Nifty])</f>
        <v>-1.463183430161846</v>
      </c>
      <c r="M295">
        <v>-9.9728693519949907</v>
      </c>
      <c r="N295">
        <f>(Table2[[#This Row],[1W Return vs Nifty]]-AVERAGE(Table2[1W Return vs Nifty]))/_xlfn.STDEV.P(Table2[1W Return vs Nifty])</f>
        <v>-1.4117194383014935</v>
      </c>
      <c r="O295">
        <v>1019.77</v>
      </c>
      <c r="P295">
        <v>1101.9790842564901</v>
      </c>
      <c r="Q295">
        <v>1117.4304011525201</v>
      </c>
      <c r="R295">
        <v>48.639578422630301</v>
      </c>
      <c r="S295" s="1">
        <f>(Table2[[#This Row],[Close Price]]-Table2[[#This Row],[20D EMA]])/Table2[[#This Row],[20D EMA]]</f>
        <v>-2.5123312119399478E-2</v>
      </c>
      <c r="T295" s="1">
        <f>(Table2[[#This Row],[Close Price]]-Table2[[#This Row],[50D EMA]])/Table2[[#This Row],[50D EMA]]</f>
        <v>-9.7850390989265304E-2</v>
      </c>
      <c r="U295" s="1">
        <f>(Table2[[#This Row],[Close Price]]-Table2[[#This Row],[200D EMA]])/Table2[[#This Row],[200D EMA]]</f>
        <v>-0.11032490347977683</v>
      </c>
      <c r="V295">
        <v>0.85155167176149604</v>
      </c>
      <c r="W295">
        <v>961</v>
      </c>
      <c r="X295">
        <v>1014.85</v>
      </c>
      <c r="Y295">
        <v>961</v>
      </c>
      <c r="Z295">
        <v>1014.85</v>
      </c>
      <c r="AA295">
        <v>890</v>
      </c>
      <c r="AB295">
        <v>1119.9000000000001</v>
      </c>
      <c r="AC295" s="1">
        <f>(Table2[[#This Row],[Close Price]]/Table2[[#This Row],[Day Low]])-1</f>
        <v>3.4495317377731594E-2</v>
      </c>
      <c r="AD295" s="1">
        <f>(Table2[[#This Row],[Day High]]/Table2[[#This Row],[Close Price]])-1</f>
        <v>2.0821807574309847E-2</v>
      </c>
      <c r="AE295" s="1">
        <f>(Table2[[#This Row],[Close Price]]/Table2[[#This Row],[Current Week Low]])-1</f>
        <v>3.4495317377731594E-2</v>
      </c>
      <c r="AF295" s="1">
        <f>(Table2[[#This Row],[Current Week High]]/Table2[[#This Row],[Close Price]])-1</f>
        <v>2.0821807574309847E-2</v>
      </c>
      <c r="AG295" s="1">
        <f>(Table2[[#This Row],[Close Price]]/Table2[[#This Row],[Current Month Low]])-1</f>
        <v>0.11702247191011228</v>
      </c>
      <c r="AH295" s="1">
        <f>(Table2[[#This Row],[Current Month High]]/Table2[[#This Row],[Close Price]])-1</f>
        <v>0.12648996630287201</v>
      </c>
      <c r="AI295">
        <v>80.526077553689007</v>
      </c>
      <c r="AJ295">
        <v>72.865588593288095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0</v>
      </c>
      <c r="AM295">
        <v>0</v>
      </c>
      <c r="AN295">
        <v>-3.69</v>
      </c>
      <c r="AO295" t="s">
        <v>3166</v>
      </c>
      <c r="AP295">
        <v>0.153375888755335</v>
      </c>
      <c r="AQ295">
        <f>(Table2[[#This Row],[Sharpe Ratio]]-AVERAGE(Table2[Sharpe Ratio]))/_xlfn.STDEV.P(Table2[Sharpe Ratio])</f>
        <v>1.1329086012083809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133</v>
      </c>
      <c r="AT295">
        <f>_xlfn.RANK.AVG(Table2[[#This Row],[6M Return vs Nifty Z-Score]],Table2[6M Return vs Nifty Z-Score])</f>
        <v>721</v>
      </c>
      <c r="AU295">
        <f>_xlfn.RANK.AVG(Table2[[#This Row],[Sharpe Ratio Z-Score]],Table2[Sharpe Ratio Z-Score])</f>
        <v>95</v>
      </c>
      <c r="AV295">
        <f>(Table2[[#This Row],[Rank 1Y]]+Table2[[#This Row],[Rank 6M]]+Table2[[#This Row],[Rank Sharpe]])/3</f>
        <v>316.33333333333331</v>
      </c>
    </row>
    <row r="296" spans="1:48" hidden="1" x14ac:dyDescent="0.3">
      <c r="A296" t="s">
        <v>1053</v>
      </c>
      <c r="B296" t="s">
        <v>1054</v>
      </c>
      <c r="C296" t="s">
        <v>3126</v>
      </c>
      <c r="D296" t="s">
        <v>257</v>
      </c>
      <c r="E296">
        <v>12442.475703225</v>
      </c>
      <c r="F296">
        <v>5215.75</v>
      </c>
      <c r="G296">
        <v>-18.112924169652601</v>
      </c>
      <c r="H296">
        <f>(Table2[[#This Row],[1Y Return vs Nifty]]-AVERAGE(Table2[1Y Return vs Nifty]))/_xlfn.STDEV.P(Table2[1Y Return vs Nifty])</f>
        <v>-0.61589825889131034</v>
      </c>
      <c r="I296">
        <v>-2.5849670811456802</v>
      </c>
      <c r="J296">
        <f>(Table2[[#This Row],[1M Return vs Nifty]]-AVERAGE(Table2[1M Return vs Nifty]))/_xlfn.STDEV.P(Table2[1M Return vs Nifty])</f>
        <v>2.2100618700807036E-2</v>
      </c>
      <c r="K296">
        <v>13.968539469369601</v>
      </c>
      <c r="L296">
        <f>(Table2[[#This Row],[6M Return vs Nifty]]-AVERAGE(Table2[6M Return vs Nifty]))/_xlfn.STDEV.P(Table2[6M Return vs Nifty])</f>
        <v>0.35467363581511147</v>
      </c>
      <c r="M296">
        <v>5.7345594188935802</v>
      </c>
      <c r="N296">
        <f>(Table2[[#This Row],[1W Return vs Nifty]]-AVERAGE(Table2[1W Return vs Nifty]))/_xlfn.STDEV.P(Table2[1W Return vs Nifty])</f>
        <v>1.8497736980159627</v>
      </c>
      <c r="O296">
        <v>5123.2299999999996</v>
      </c>
      <c r="P296">
        <v>5427.1181534482603</v>
      </c>
      <c r="Q296">
        <v>5198.2493854807999</v>
      </c>
      <c r="R296">
        <v>61.9332199318291</v>
      </c>
      <c r="S296" s="1">
        <f>(Table2[[#This Row],[Close Price]]-Table2[[#This Row],[20D EMA]])/Table2[[#This Row],[20D EMA]]</f>
        <v>1.8058919861103338E-2</v>
      </c>
      <c r="T296" s="1">
        <f>(Table2[[#This Row],[Close Price]]-Table2[[#This Row],[50D EMA]])/Table2[[#This Row],[50D EMA]]</f>
        <v>-3.8946665149341191E-2</v>
      </c>
      <c r="U296" s="1">
        <f>(Table2[[#This Row],[Close Price]]-Table2[[#This Row],[200D EMA]])/Table2[[#This Row],[200D EMA]]</f>
        <v>3.366636192576863E-3</v>
      </c>
      <c r="V296">
        <v>0.640102072148516</v>
      </c>
      <c r="W296">
        <v>5140</v>
      </c>
      <c r="X296">
        <v>5398.2</v>
      </c>
      <c r="Y296">
        <v>5140</v>
      </c>
      <c r="Z296">
        <v>5398.2</v>
      </c>
      <c r="AA296">
        <v>4602.3999999999996</v>
      </c>
      <c r="AB296">
        <v>5398.2</v>
      </c>
      <c r="AC296" s="1">
        <f>(Table2[[#This Row],[Close Price]]/Table2[[#This Row],[Day Low]])-1</f>
        <v>1.473735408560306E-2</v>
      </c>
      <c r="AD296" s="1">
        <f>(Table2[[#This Row],[Day High]]/Table2[[#This Row],[Close Price]])-1</f>
        <v>3.4980587643196115E-2</v>
      </c>
      <c r="AE296" s="1">
        <f>(Table2[[#This Row],[Close Price]]/Table2[[#This Row],[Current Week Low]])-1</f>
        <v>1.473735408560306E-2</v>
      </c>
      <c r="AF296" s="1">
        <f>(Table2[[#This Row],[Current Week High]]/Table2[[#This Row],[Close Price]])-1</f>
        <v>3.4980587643196115E-2</v>
      </c>
      <c r="AG296" s="1">
        <f>(Table2[[#This Row],[Close Price]]/Table2[[#This Row],[Current Month Low]])-1</f>
        <v>0.13326742569094385</v>
      </c>
      <c r="AH296" s="1">
        <f>(Table2[[#This Row],[Current Month High]]/Table2[[#This Row],[Close Price]])-1</f>
        <v>3.4980587643196115E-2</v>
      </c>
      <c r="AI296">
        <v>36.533576187508899</v>
      </c>
      <c r="AJ296">
        <v>37.908012850173797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-0.05</v>
      </c>
      <c r="AM296" t="s">
        <v>3166</v>
      </c>
      <c r="AN296">
        <v>4.1900000000000004</v>
      </c>
      <c r="AO296" t="s">
        <v>3167</v>
      </c>
      <c r="AP296">
        <v>9.8613909623748996E-2</v>
      </c>
      <c r="AQ296">
        <f>(Table2[[#This Row],[Sharpe Ratio]]-AVERAGE(Table2[Sharpe Ratio]))/_xlfn.STDEV.P(Table2[Sharpe Ratio])</f>
        <v>0.50070242583297941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530</v>
      </c>
      <c r="AT296">
        <f>_xlfn.RANK.AVG(Table2[[#This Row],[6M Return vs Nifty Z-Score]],Table2[6M Return vs Nifty Z-Score])</f>
        <v>196</v>
      </c>
      <c r="AU296">
        <f>_xlfn.RANK.AVG(Table2[[#This Row],[Sharpe Ratio Z-Score]],Table2[Sharpe Ratio Z-Score])</f>
        <v>224</v>
      </c>
      <c r="AV296">
        <f>(Table2[[#This Row],[Rank 1Y]]+Table2[[#This Row],[Rank 6M]]+Table2[[#This Row],[Rank Sharpe]])/3</f>
        <v>316.66666666666669</v>
      </c>
    </row>
    <row r="297" spans="1:48" hidden="1" x14ac:dyDescent="0.3">
      <c r="A297" t="s">
        <v>1840</v>
      </c>
      <c r="B297" t="s">
        <v>1841</v>
      </c>
      <c r="C297" t="s">
        <v>3130</v>
      </c>
      <c r="D297" t="s">
        <v>85</v>
      </c>
      <c r="E297">
        <v>4097.4627938499998</v>
      </c>
      <c r="F297">
        <v>1016.9</v>
      </c>
      <c r="G297">
        <v>22.864351598002301</v>
      </c>
      <c r="H297">
        <f>(Table2[[#This Row],[1Y Return vs Nifty]]-AVERAGE(Table2[1Y Return vs Nifty]))/_xlfn.STDEV.P(Table2[1Y Return vs Nifty])</f>
        <v>0.1959308654011718</v>
      </c>
      <c r="I297">
        <v>-7.7756447874113802E-2</v>
      </c>
      <c r="J297">
        <f>(Table2[[#This Row],[1M Return vs Nifty]]-AVERAGE(Table2[1M Return vs Nifty]))/_xlfn.STDEV.P(Table2[1M Return vs Nifty])</f>
        <v>0.27029324275275629</v>
      </c>
      <c r="K297">
        <v>8.1488027797531206</v>
      </c>
      <c r="L297">
        <f>(Table2[[#This Row],[6M Return vs Nifty]]-AVERAGE(Table2[6M Return vs Nifty]))/_xlfn.STDEV.P(Table2[6M Return vs Nifty])</f>
        <v>0.16275764748502991</v>
      </c>
      <c r="M297">
        <v>-3.0749387918319799</v>
      </c>
      <c r="N297">
        <f>(Table2[[#This Row],[1W Return vs Nifty]]-AVERAGE(Table2[1W Return vs Nifty]))/_xlfn.STDEV.P(Table2[1W Return vs Nifty])</f>
        <v>2.0568016565850434E-2</v>
      </c>
      <c r="O297">
        <v>1001.69</v>
      </c>
      <c r="P297">
        <v>1049.9549364317299</v>
      </c>
      <c r="Q297">
        <v>1011.32116610022</v>
      </c>
      <c r="R297">
        <v>56.266845333536601</v>
      </c>
      <c r="S297" s="1">
        <f>(Table2[[#This Row],[Close Price]]-Table2[[#This Row],[20D EMA]])/Table2[[#This Row],[20D EMA]]</f>
        <v>1.5184338467989021E-2</v>
      </c>
      <c r="T297" s="1">
        <f>(Table2[[#This Row],[Close Price]]-Table2[[#This Row],[50D EMA]])/Table2[[#This Row],[50D EMA]]</f>
        <v>-3.148224298470096E-2</v>
      </c>
      <c r="U297" s="1">
        <f>(Table2[[#This Row],[Close Price]]-Table2[[#This Row],[200D EMA]])/Table2[[#This Row],[200D EMA]]</f>
        <v>5.5163820226295096E-3</v>
      </c>
      <c r="V297">
        <v>1.3319652504713899</v>
      </c>
      <c r="W297">
        <v>996.2</v>
      </c>
      <c r="X297">
        <v>1025.7</v>
      </c>
      <c r="Y297">
        <v>996.2</v>
      </c>
      <c r="Z297">
        <v>1025.7</v>
      </c>
      <c r="AA297">
        <v>925.05</v>
      </c>
      <c r="AB297">
        <v>1091</v>
      </c>
      <c r="AC297" s="1">
        <f>(Table2[[#This Row],[Close Price]]/Table2[[#This Row],[Day Low]])-1</f>
        <v>2.0778960048183137E-2</v>
      </c>
      <c r="AD297" s="1">
        <f>(Table2[[#This Row],[Day High]]/Table2[[#This Row],[Close Price]])-1</f>
        <v>8.653751597993864E-3</v>
      </c>
      <c r="AE297" s="1">
        <f>(Table2[[#This Row],[Close Price]]/Table2[[#This Row],[Current Week Low]])-1</f>
        <v>2.0778960048183137E-2</v>
      </c>
      <c r="AF297" s="1">
        <f>(Table2[[#This Row],[Current Week High]]/Table2[[#This Row],[Close Price]])-1</f>
        <v>8.653751597993864E-3</v>
      </c>
      <c r="AG297" s="1">
        <f>(Table2[[#This Row],[Close Price]]/Table2[[#This Row],[Current Month Low]])-1</f>
        <v>9.9291930165936959E-2</v>
      </c>
      <c r="AH297" s="1">
        <f>(Table2[[#This Row],[Current Month High]]/Table2[[#This Row],[Close Price]])-1</f>
        <v>7.2868521978562306E-2</v>
      </c>
      <c r="AI297">
        <v>56.623070115055498</v>
      </c>
      <c r="AJ297">
        <v>66.704918032786793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</v>
      </c>
      <c r="AM297">
        <v>0</v>
      </c>
      <c r="AN297">
        <v>-2.2799999999999998</v>
      </c>
      <c r="AO297" t="s">
        <v>3166</v>
      </c>
      <c r="AP297">
        <v>2.076281300801E-2</v>
      </c>
      <c r="AQ297">
        <f>(Table2[[#This Row],[Sharpe Ratio]]-AVERAGE(Table2[Sharpe Ratio]))/_xlfn.STDEV.P(Table2[Sharpe Ratio])</f>
        <v>-0.39805880998636156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247</v>
      </c>
      <c r="AT297">
        <f>_xlfn.RANK.AVG(Table2[[#This Row],[6M Return vs Nifty Z-Score]],Table2[6M Return vs Nifty Z-Score])</f>
        <v>255</v>
      </c>
      <c r="AU297">
        <f>_xlfn.RANK.AVG(Table2[[#This Row],[Sharpe Ratio Z-Score]],Table2[Sharpe Ratio Z-Score])</f>
        <v>448</v>
      </c>
      <c r="AV297">
        <f>(Table2[[#This Row],[Rank 1Y]]+Table2[[#This Row],[Rank 6M]]+Table2[[#This Row],[Rank Sharpe]])/3</f>
        <v>316.66666666666669</v>
      </c>
    </row>
    <row r="298" spans="1:48" hidden="1" x14ac:dyDescent="0.3">
      <c r="A298" t="s">
        <v>801</v>
      </c>
      <c r="B298" t="s">
        <v>802</v>
      </c>
      <c r="C298" t="s">
        <v>3130</v>
      </c>
      <c r="D298" t="s">
        <v>803</v>
      </c>
      <c r="E298">
        <v>19401.683329545001</v>
      </c>
      <c r="F298">
        <v>457.05</v>
      </c>
      <c r="G298">
        <v>14.845465026931301</v>
      </c>
      <c r="H298">
        <f>(Table2[[#This Row],[1Y Return vs Nifty]]-AVERAGE(Table2[1Y Return vs Nifty]))/_xlfn.STDEV.P(Table2[1Y Return vs Nifty])</f>
        <v>3.7063162733345693E-2</v>
      </c>
      <c r="I298">
        <v>-11.1459628533295</v>
      </c>
      <c r="J298">
        <f>(Table2[[#This Row],[1M Return vs Nifty]]-AVERAGE(Table2[1M Return vs Nifty]))/_xlfn.STDEV.P(Table2[1M Return vs Nifty])</f>
        <v>-0.8253654764885725</v>
      </c>
      <c r="K298">
        <v>-24.543950520040099</v>
      </c>
      <c r="L298">
        <f>(Table2[[#This Row],[6M Return vs Nifty]]-AVERAGE(Table2[6M Return vs Nifty]))/_xlfn.STDEV.P(Table2[6M Return vs Nifty])</f>
        <v>-0.91534302878024343</v>
      </c>
      <c r="M298">
        <v>-6.1124776528872102</v>
      </c>
      <c r="N298">
        <f>(Table2[[#This Row],[1W Return vs Nifty]]-AVERAGE(Table2[1W Return vs Nifty]))/_xlfn.STDEV.P(Table2[1W Return vs Nifty])</f>
        <v>-0.61014706042944966</v>
      </c>
      <c r="O298">
        <v>465.5</v>
      </c>
      <c r="P298">
        <v>496.78799823514203</v>
      </c>
      <c r="Q298">
        <v>486.52011729172699</v>
      </c>
      <c r="R298">
        <v>49.890735478798803</v>
      </c>
      <c r="S298" s="1">
        <f>(Table2[[#This Row],[Close Price]]-Table2[[#This Row],[20D EMA]])/Table2[[#This Row],[20D EMA]]</f>
        <v>-1.8152524167561739E-2</v>
      </c>
      <c r="T298" s="1">
        <f>(Table2[[#This Row],[Close Price]]-Table2[[#This Row],[50D EMA]])/Table2[[#This Row],[50D EMA]]</f>
        <v>-7.9989851559040759E-2</v>
      </c>
      <c r="U298" s="1">
        <f>(Table2[[#This Row],[Close Price]]-Table2[[#This Row],[200D EMA]])/Table2[[#This Row],[200D EMA]]</f>
        <v>-6.0573275892014389E-2</v>
      </c>
      <c r="V298">
        <v>1.09922097588472</v>
      </c>
      <c r="W298">
        <v>436.15</v>
      </c>
      <c r="X298">
        <v>460</v>
      </c>
      <c r="Y298">
        <v>436.15</v>
      </c>
      <c r="Z298">
        <v>460</v>
      </c>
      <c r="AA298">
        <v>422.3</v>
      </c>
      <c r="AB298">
        <v>526.5</v>
      </c>
      <c r="AC298" s="1">
        <f>(Table2[[#This Row],[Close Price]]/Table2[[#This Row],[Day Low]])-1</f>
        <v>4.7919293820933184E-2</v>
      </c>
      <c r="AD298" s="1">
        <f>(Table2[[#This Row],[Day High]]/Table2[[#This Row],[Close Price]])-1</f>
        <v>6.4544360573242088E-3</v>
      </c>
      <c r="AE298" s="1">
        <f>(Table2[[#This Row],[Close Price]]/Table2[[#This Row],[Current Week Low]])-1</f>
        <v>4.7919293820933184E-2</v>
      </c>
      <c r="AF298" s="1">
        <f>(Table2[[#This Row],[Current Week High]]/Table2[[#This Row],[Close Price]])-1</f>
        <v>6.4544360573242088E-3</v>
      </c>
      <c r="AG298" s="1">
        <f>(Table2[[#This Row],[Close Price]]/Table2[[#This Row],[Current Month Low]])-1</f>
        <v>8.2287473360170393E-2</v>
      </c>
      <c r="AH298" s="1">
        <f>(Table2[[#This Row],[Current Month High]]/Table2[[#This Row],[Close Price]])-1</f>
        <v>0.15195274040039375</v>
      </c>
      <c r="AI298">
        <v>63.6801225248878</v>
      </c>
      <c r="AJ298">
        <v>52.096505823627197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</v>
      </c>
      <c r="AM298" t="s">
        <v>3166</v>
      </c>
      <c r="AN298">
        <v>-7.99</v>
      </c>
      <c r="AO298" t="s">
        <v>3166</v>
      </c>
      <c r="AP298">
        <v>0.22678966412954599</v>
      </c>
      <c r="AQ298">
        <f>(Table2[[#This Row],[Sharpe Ratio]]-AVERAGE(Table2[Sharpe Ratio]))/_xlfn.STDEV.P(Table2[Sharpe Ratio])</f>
        <v>1.9804426546741098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290</v>
      </c>
      <c r="AT298">
        <f>_xlfn.RANK.AVG(Table2[[#This Row],[6M Return vs Nifty Z-Score]],Table2[6M Return vs Nifty Z-Score])</f>
        <v>647</v>
      </c>
      <c r="AU298">
        <f>_xlfn.RANK.AVG(Table2[[#This Row],[Sharpe Ratio Z-Score]],Table2[Sharpe Ratio Z-Score])</f>
        <v>16</v>
      </c>
      <c r="AV298">
        <f>(Table2[[#This Row],[Rank 1Y]]+Table2[[#This Row],[Rank 6M]]+Table2[[#This Row],[Rank Sharpe]])/3</f>
        <v>317.66666666666669</v>
      </c>
    </row>
    <row r="299" spans="1:48" hidden="1" x14ac:dyDescent="0.3">
      <c r="A299" t="s">
        <v>1876</v>
      </c>
      <c r="B299" t="s">
        <v>1877</v>
      </c>
      <c r="C299" t="s">
        <v>3133</v>
      </c>
      <c r="D299" t="s">
        <v>1430</v>
      </c>
      <c r="E299">
        <v>3902.602297636</v>
      </c>
      <c r="F299">
        <v>71.959999999999994</v>
      </c>
      <c r="G299">
        <v>16.419373899111001</v>
      </c>
      <c r="H299">
        <f>(Table2[[#This Row],[1Y Return vs Nifty]]-AVERAGE(Table2[1Y Return vs Nifty]))/_xlfn.STDEV.P(Table2[1Y Return vs Nifty])</f>
        <v>6.8244958923574434E-2</v>
      </c>
      <c r="I299">
        <v>-3.4347821382025798</v>
      </c>
      <c r="J299">
        <f>(Table2[[#This Row],[1M Return vs Nifty]]-AVERAGE(Table2[1M Return vs Nifty]))/_xlfn.STDEV.P(Table2[1M Return vs Nifty])</f>
        <v>-6.2023876533400725E-2</v>
      </c>
      <c r="K299">
        <v>-20.248743168821299</v>
      </c>
      <c r="L299">
        <f>(Table2[[#This Row],[6M Return vs Nifty]]-AVERAGE(Table2[6M Return vs Nifty]))/_xlfn.STDEV.P(Table2[6M Return vs Nifty])</f>
        <v>-0.77370105976083225</v>
      </c>
      <c r="M299">
        <v>-1.72346808967091</v>
      </c>
      <c r="N299">
        <f>(Table2[[#This Row],[1W Return vs Nifty]]-AVERAGE(Table2[1W Return vs Nifty]))/_xlfn.STDEV.P(Table2[1W Return vs Nifty])</f>
        <v>0.30118761913261172</v>
      </c>
      <c r="O299">
        <v>73.89</v>
      </c>
      <c r="P299">
        <v>77.752910217357197</v>
      </c>
      <c r="Q299">
        <v>77.084535533878395</v>
      </c>
      <c r="R299">
        <v>44.372495577513</v>
      </c>
      <c r="S299" s="1">
        <f>(Table2[[#This Row],[Close Price]]-Table2[[#This Row],[20D EMA]])/Table2[[#This Row],[20D EMA]]</f>
        <v>-2.6119907971308795E-2</v>
      </c>
      <c r="T299" s="1">
        <f>(Table2[[#This Row],[Close Price]]-Table2[[#This Row],[50D EMA]])/Table2[[#This Row],[50D EMA]]</f>
        <v>-7.4504095102848264E-2</v>
      </c>
      <c r="U299" s="1">
        <f>(Table2[[#This Row],[Close Price]]-Table2[[#This Row],[200D EMA]])/Table2[[#This Row],[200D EMA]]</f>
        <v>-6.6479424159287884E-2</v>
      </c>
      <c r="V299">
        <v>0.40728461807342398</v>
      </c>
      <c r="W299">
        <v>71.2</v>
      </c>
      <c r="X299">
        <v>73.900000000000006</v>
      </c>
      <c r="Y299">
        <v>71.2</v>
      </c>
      <c r="Z299">
        <v>73.900000000000006</v>
      </c>
      <c r="AA299">
        <v>68.11</v>
      </c>
      <c r="AB299">
        <v>79.400000000000006</v>
      </c>
      <c r="AC299" s="1">
        <f>(Table2[[#This Row],[Close Price]]/Table2[[#This Row],[Day Low]])-1</f>
        <v>1.0674157303370624E-2</v>
      </c>
      <c r="AD299" s="1">
        <f>(Table2[[#This Row],[Day High]]/Table2[[#This Row],[Close Price]])-1</f>
        <v>2.6959421901056269E-2</v>
      </c>
      <c r="AE299" s="1">
        <f>(Table2[[#This Row],[Close Price]]/Table2[[#This Row],[Current Week Low]])-1</f>
        <v>1.0674157303370624E-2</v>
      </c>
      <c r="AF299" s="1">
        <f>(Table2[[#This Row],[Current Week High]]/Table2[[#This Row],[Close Price]])-1</f>
        <v>2.6959421901056269E-2</v>
      </c>
      <c r="AG299" s="1">
        <f>(Table2[[#This Row],[Close Price]]/Table2[[#This Row],[Current Month Low]])-1</f>
        <v>5.6526207605344103E-2</v>
      </c>
      <c r="AH299" s="1">
        <f>(Table2[[#This Row],[Current Month High]]/Table2[[#This Row],[Close Price]])-1</f>
        <v>0.10339077265147312</v>
      </c>
      <c r="AI299">
        <v>43.482490272373497</v>
      </c>
      <c r="AJ299">
        <v>44.353059177532501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-0.22</v>
      </c>
      <c r="AM299" t="s">
        <v>3166</v>
      </c>
      <c r="AN299">
        <v>-7.76</v>
      </c>
      <c r="AO299" t="s">
        <v>3166</v>
      </c>
      <c r="AP299">
        <v>0.16345183318978301</v>
      </c>
      <c r="AQ299">
        <f>(Table2[[#This Row],[Sharpe Ratio]]-AVERAGE(Table2[Sharpe Ratio]))/_xlfn.STDEV.P(Table2[Sharpe Ratio])</f>
        <v>1.2492315390425115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283</v>
      </c>
      <c r="AT299">
        <f>_xlfn.RANK.AVG(Table2[[#This Row],[6M Return vs Nifty Z-Score]],Table2[6M Return vs Nifty Z-Score])</f>
        <v>600</v>
      </c>
      <c r="AU299">
        <f>_xlfn.RANK.AVG(Table2[[#This Row],[Sharpe Ratio Z-Score]],Table2[Sharpe Ratio Z-Score])</f>
        <v>73</v>
      </c>
      <c r="AV299">
        <f>(Table2[[#This Row],[Rank 1Y]]+Table2[[#This Row],[Rank 6M]]+Table2[[#This Row],[Rank Sharpe]])/3</f>
        <v>318.66666666666669</v>
      </c>
    </row>
    <row r="300" spans="1:48" hidden="1" x14ac:dyDescent="0.3">
      <c r="A300" t="s">
        <v>1585</v>
      </c>
      <c r="B300" t="s">
        <v>1586</v>
      </c>
      <c r="C300" t="s">
        <v>3130</v>
      </c>
      <c r="D300" t="s">
        <v>565</v>
      </c>
      <c r="E300">
        <v>6010.168553775</v>
      </c>
      <c r="F300">
        <v>342.45</v>
      </c>
      <c r="G300">
        <v>-14.913433349720099</v>
      </c>
      <c r="H300">
        <f>(Table2[[#This Row],[1Y Return vs Nifty]]-AVERAGE(Table2[1Y Return vs Nifty]))/_xlfn.STDEV.P(Table2[1Y Return vs Nifty])</f>
        <v>-0.55251093550614017</v>
      </c>
      <c r="I300">
        <v>-11.294335801816899</v>
      </c>
      <c r="J300">
        <f>(Table2[[#This Row],[1M Return vs Nifty]]-AVERAGE(Table2[1M Return vs Nifty]))/_xlfn.STDEV.P(Table2[1M Return vs Nifty])</f>
        <v>-0.84005314210977355</v>
      </c>
      <c r="K300">
        <v>9.2911296968487296</v>
      </c>
      <c r="L300">
        <f>(Table2[[#This Row],[6M Return vs Nifty]]-AVERAGE(Table2[6M Return vs Nifty]))/_xlfn.STDEV.P(Table2[6M Return vs Nifty])</f>
        <v>0.2004278739888524</v>
      </c>
      <c r="M300">
        <v>-4.2716267896320099</v>
      </c>
      <c r="N300">
        <f>(Table2[[#This Row],[1W Return vs Nifty]]-AVERAGE(Table2[1W Return vs Nifty]))/_xlfn.STDEV.P(Table2[1W Return vs Nifty])</f>
        <v>-0.22791247938724277</v>
      </c>
      <c r="O300">
        <v>319.61</v>
      </c>
      <c r="P300">
        <v>335.47297512693399</v>
      </c>
      <c r="Q300">
        <v>333.19751725495098</v>
      </c>
      <c r="R300">
        <v>68.488676050801303</v>
      </c>
      <c r="S300" s="1">
        <f>(Table2[[#This Row],[Close Price]]-Table2[[#This Row],[20D EMA]])/Table2[[#This Row],[20D EMA]]</f>
        <v>7.1462094427583542E-2</v>
      </c>
      <c r="T300" s="1">
        <f>(Table2[[#This Row],[Close Price]]-Table2[[#This Row],[50D EMA]])/Table2[[#This Row],[50D EMA]]</f>
        <v>2.0797576527367311E-2</v>
      </c>
      <c r="U300" s="1">
        <f>(Table2[[#This Row],[Close Price]]-Table2[[#This Row],[200D EMA]])/Table2[[#This Row],[200D EMA]]</f>
        <v>2.7768762568447757E-2</v>
      </c>
      <c r="V300">
        <v>1.1520966709284099</v>
      </c>
      <c r="W300">
        <v>308</v>
      </c>
      <c r="X300">
        <v>357</v>
      </c>
      <c r="Y300">
        <v>308</v>
      </c>
      <c r="Z300">
        <v>357</v>
      </c>
      <c r="AA300">
        <v>288.10000000000002</v>
      </c>
      <c r="AB300">
        <v>357</v>
      </c>
      <c r="AC300" s="1">
        <f>(Table2[[#This Row],[Close Price]]/Table2[[#This Row],[Day Low]])-1</f>
        <v>0.11185064935064926</v>
      </c>
      <c r="AD300" s="1">
        <f>(Table2[[#This Row],[Day High]]/Table2[[#This Row],[Close Price]])-1</f>
        <v>4.2487954445904474E-2</v>
      </c>
      <c r="AE300" s="1">
        <f>(Table2[[#This Row],[Close Price]]/Table2[[#This Row],[Current Week Low]])-1</f>
        <v>0.11185064935064926</v>
      </c>
      <c r="AF300" s="1">
        <f>(Table2[[#This Row],[Current Week High]]/Table2[[#This Row],[Close Price]])-1</f>
        <v>4.2487954445904474E-2</v>
      </c>
      <c r="AG300" s="1">
        <f>(Table2[[#This Row],[Close Price]]/Table2[[#This Row],[Current Month Low]])-1</f>
        <v>0.18864977438389441</v>
      </c>
      <c r="AH300" s="1">
        <f>(Table2[[#This Row],[Current Month High]]/Table2[[#This Row],[Close Price]])-1</f>
        <v>4.2487954445904474E-2</v>
      </c>
      <c r="AI300">
        <v>27.989487516425701</v>
      </c>
      <c r="AJ300">
        <v>37.502509536237604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-0.01</v>
      </c>
      <c r="AM300" t="s">
        <v>3166</v>
      </c>
      <c r="AN300">
        <v>4.09</v>
      </c>
      <c r="AO300" t="s">
        <v>3167</v>
      </c>
      <c r="AP300">
        <v>0.102415253939171</v>
      </c>
      <c r="AQ300">
        <f>(Table2[[#This Row],[Sharpe Ratio]]-AVERAGE(Table2[Sharpe Ratio]))/_xlfn.STDEV.P(Table2[Sharpe Ratio])</f>
        <v>0.54458749699089559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507</v>
      </c>
      <c r="AT300">
        <f>_xlfn.RANK.AVG(Table2[[#This Row],[6M Return vs Nifty Z-Score]],Table2[6M Return vs Nifty Z-Score])</f>
        <v>241</v>
      </c>
      <c r="AU300">
        <f>_xlfn.RANK.AVG(Table2[[#This Row],[Sharpe Ratio Z-Score]],Table2[Sharpe Ratio Z-Score])</f>
        <v>214</v>
      </c>
      <c r="AV300">
        <f>(Table2[[#This Row],[Rank 1Y]]+Table2[[#This Row],[Rank 6M]]+Table2[[#This Row],[Rank Sharpe]])/3</f>
        <v>320.66666666666669</v>
      </c>
    </row>
    <row r="301" spans="1:48" hidden="1" x14ac:dyDescent="0.3">
      <c r="A301" t="s">
        <v>432</v>
      </c>
      <c r="B301" t="s">
        <v>433</v>
      </c>
      <c r="C301" t="s">
        <v>3121</v>
      </c>
      <c r="D301" t="s">
        <v>139</v>
      </c>
      <c r="E301">
        <v>51059.466119882003</v>
      </c>
      <c r="F301">
        <v>189.97</v>
      </c>
      <c r="G301">
        <v>194.25108396018399</v>
      </c>
      <c r="H301">
        <f>(Table2[[#This Row],[1Y Return vs Nifty]]-AVERAGE(Table2[1Y Return vs Nifty]))/_xlfn.STDEV.P(Table2[1Y Return vs Nifty])</f>
        <v>3.5913918432821483</v>
      </c>
      <c r="I301">
        <v>-7.7342510057216902</v>
      </c>
      <c r="J301">
        <f>(Table2[[#This Row],[1M Return vs Nifty]]-AVERAGE(Table2[1M Return vs Nifty]))/_xlfn.STDEV.P(Table2[1M Return vs Nifty])</f>
        <v>-0.48763489066140636</v>
      </c>
      <c r="K301">
        <v>-7.2321174881393402</v>
      </c>
      <c r="L301">
        <f>(Table2[[#This Row],[6M Return vs Nifty]]-AVERAGE(Table2[6M Return vs Nifty]))/_xlfn.STDEV.P(Table2[6M Return vs Nifty])</f>
        <v>-0.34445507915008017</v>
      </c>
      <c r="M301">
        <v>-6.7408108306166801</v>
      </c>
      <c r="N301">
        <f>(Table2[[#This Row],[1W Return vs Nifty]]-AVERAGE(Table2[1W Return vs Nifty]))/_xlfn.STDEV.P(Table2[1W Return vs Nifty])</f>
        <v>-0.74061426651242679</v>
      </c>
      <c r="O301">
        <v>197.34</v>
      </c>
      <c r="P301">
        <v>209.41528768205799</v>
      </c>
      <c r="Q301">
        <v>188.81984624967001</v>
      </c>
      <c r="R301">
        <v>41.708227547490402</v>
      </c>
      <c r="S301" s="1">
        <f>(Table2[[#This Row],[Close Price]]-Table2[[#This Row],[20D EMA]])/Table2[[#This Row],[20D EMA]]</f>
        <v>-3.7346711259754757E-2</v>
      </c>
      <c r="T301" s="1">
        <f>(Table2[[#This Row],[Close Price]]-Table2[[#This Row],[50D EMA]])/Table2[[#This Row],[50D EMA]]</f>
        <v>-9.2855148720472347E-2</v>
      </c>
      <c r="U301" s="1">
        <f>(Table2[[#This Row],[Close Price]]-Table2[[#This Row],[200D EMA]])/Table2[[#This Row],[200D EMA]]</f>
        <v>6.091275748679419E-3</v>
      </c>
      <c r="V301">
        <v>0.476317478877538</v>
      </c>
      <c r="W301">
        <v>189.01</v>
      </c>
      <c r="X301">
        <v>196.39</v>
      </c>
      <c r="Y301">
        <v>189.01</v>
      </c>
      <c r="Z301">
        <v>196.39</v>
      </c>
      <c r="AA301">
        <v>181.4</v>
      </c>
      <c r="AB301">
        <v>212.73</v>
      </c>
      <c r="AC301" s="1">
        <f>(Table2[[#This Row],[Close Price]]/Table2[[#This Row],[Day Low]])-1</f>
        <v>5.0790963441087467E-3</v>
      </c>
      <c r="AD301" s="1">
        <f>(Table2[[#This Row],[Day High]]/Table2[[#This Row],[Close Price]])-1</f>
        <v>3.3794809706795714E-2</v>
      </c>
      <c r="AE301" s="1">
        <f>(Table2[[#This Row],[Close Price]]/Table2[[#This Row],[Current Week Low]])-1</f>
        <v>5.0790963441087467E-3</v>
      </c>
      <c r="AF301" s="1">
        <f>(Table2[[#This Row],[Current Week High]]/Table2[[#This Row],[Close Price]])-1</f>
        <v>3.3794809706795714E-2</v>
      </c>
      <c r="AG301" s="1">
        <f>(Table2[[#This Row],[Close Price]]/Table2[[#This Row],[Current Month Low]])-1</f>
        <v>4.7243660418963662E-2</v>
      </c>
      <c r="AH301" s="1">
        <f>(Table2[[#This Row],[Current Month High]]/Table2[[#This Row],[Close Price]])-1</f>
        <v>0.11980839079854699</v>
      </c>
      <c r="AI301">
        <v>63.183660577985897</v>
      </c>
      <c r="AJ301">
        <v>305.91880341880301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-0.2</v>
      </c>
      <c r="AM301" t="s">
        <v>3166</v>
      </c>
      <c r="AN301">
        <v>-7.23</v>
      </c>
      <c r="AO301" t="s">
        <v>3166</v>
      </c>
      <c r="AQ301">
        <f>(Table2[[#This Row],[Sharpe Ratio]]-AVERAGE(Table2[Sharpe Ratio]))/_xlfn.STDEV.P(Table2[Sharpe Ratio])</f>
        <v>-0.63775757197390104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5</v>
      </c>
      <c r="AT301">
        <f>_xlfn.RANK.AVG(Table2[[#This Row],[6M Return vs Nifty Z-Score]],Table2[6M Return vs Nifty Z-Score])</f>
        <v>429</v>
      </c>
      <c r="AU301">
        <f>_xlfn.RANK.AVG(Table2[[#This Row],[Sharpe Ratio Z-Score]],Table2[Sharpe Ratio Z-Score])</f>
        <v>529</v>
      </c>
      <c r="AV301">
        <f>(Table2[[#This Row],[Rank 1Y]]+Table2[[#This Row],[Rank 6M]]+Table2[[#This Row],[Rank Sharpe]])/3</f>
        <v>321</v>
      </c>
    </row>
    <row r="302" spans="1:48" hidden="1" x14ac:dyDescent="0.3">
      <c r="A302" t="s">
        <v>348</v>
      </c>
      <c r="B302" t="s">
        <v>349</v>
      </c>
      <c r="C302" t="s">
        <v>3130</v>
      </c>
      <c r="D302" t="s">
        <v>181</v>
      </c>
      <c r="E302">
        <v>68977.264040516005</v>
      </c>
      <c r="F302">
        <v>234.91</v>
      </c>
      <c r="G302">
        <v>8.9057221272704101</v>
      </c>
      <c r="H302">
        <f>(Table2[[#This Row],[1Y Return vs Nifty]]-AVERAGE(Table2[1Y Return vs Nifty]))/_xlfn.STDEV.P(Table2[1Y Return vs Nifty])</f>
        <v>-8.0613188034716898E-2</v>
      </c>
      <c r="I302">
        <v>2.3664282031441601</v>
      </c>
      <c r="J302">
        <f>(Table2[[#This Row],[1M Return vs Nifty]]-AVERAGE(Table2[1M Return vs Nifty]))/_xlfn.STDEV.P(Table2[1M Return vs Nifty])</f>
        <v>0.51224682820487133</v>
      </c>
      <c r="K302">
        <v>-1.88788042979005</v>
      </c>
      <c r="L302">
        <f>(Table2[[#This Row],[6M Return vs Nifty]]-AVERAGE(Table2[6M Return vs Nifty]))/_xlfn.STDEV.P(Table2[6M Return vs Nifty])</f>
        <v>-0.16821952217835376</v>
      </c>
      <c r="M302">
        <v>6.0998904906861898E-2</v>
      </c>
      <c r="N302">
        <f>(Table2[[#This Row],[1W Return vs Nifty]]-AVERAGE(Table2[1W Return vs Nifty]))/_xlfn.STDEV.P(Table2[1W Return vs Nifty])</f>
        <v>0.67171464425508209</v>
      </c>
      <c r="O302">
        <v>220.56</v>
      </c>
      <c r="P302">
        <v>224.570853722067</v>
      </c>
      <c r="Q302">
        <v>216.179415905914</v>
      </c>
      <c r="R302">
        <v>77.794615922622697</v>
      </c>
      <c r="S302" s="1">
        <f>(Table2[[#This Row],[Close Price]]-Table2[[#This Row],[20D EMA]])/Table2[[#This Row],[20D EMA]]</f>
        <v>6.5061661225970235E-2</v>
      </c>
      <c r="T302" s="1">
        <f>(Table2[[#This Row],[Close Price]]-Table2[[#This Row],[50D EMA]])/Table2[[#This Row],[50D EMA]]</f>
        <v>4.6039573286428853E-2</v>
      </c>
      <c r="U302" s="1">
        <f>(Table2[[#This Row],[Close Price]]-Table2[[#This Row],[200D EMA]])/Table2[[#This Row],[200D EMA]]</f>
        <v>8.6643698316947793E-2</v>
      </c>
      <c r="V302">
        <v>1.1005356692106401</v>
      </c>
      <c r="W302">
        <v>226</v>
      </c>
      <c r="X302">
        <v>235.82</v>
      </c>
      <c r="Y302">
        <v>226</v>
      </c>
      <c r="Z302">
        <v>235.82</v>
      </c>
      <c r="AA302">
        <v>202</v>
      </c>
      <c r="AB302">
        <v>235.82</v>
      </c>
      <c r="AC302" s="1">
        <f>(Table2[[#This Row],[Close Price]]/Table2[[#This Row],[Day Low]])-1</f>
        <v>3.9424778761061985E-2</v>
      </c>
      <c r="AD302" s="1">
        <f>(Table2[[#This Row],[Day High]]/Table2[[#This Row],[Close Price]])-1</f>
        <v>3.8738240177089711E-3</v>
      </c>
      <c r="AE302" s="1">
        <f>(Table2[[#This Row],[Close Price]]/Table2[[#This Row],[Current Week Low]])-1</f>
        <v>3.9424778761061985E-2</v>
      </c>
      <c r="AF302" s="1">
        <f>(Table2[[#This Row],[Current Week High]]/Table2[[#This Row],[Close Price]])-1</f>
        <v>3.8738240177089711E-3</v>
      </c>
      <c r="AG302" s="1">
        <f>(Table2[[#This Row],[Close Price]]/Table2[[#This Row],[Current Month Low]])-1</f>
        <v>0.16292079207920795</v>
      </c>
      <c r="AH302" s="1">
        <f>(Table2[[#This Row],[Current Month High]]/Table2[[#This Row],[Close Price]])-1</f>
        <v>3.8738240177089711E-3</v>
      </c>
      <c r="AI302">
        <v>12.660167723809099</v>
      </c>
      <c r="AJ302">
        <v>49.1018724214534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0.03</v>
      </c>
      <c r="AM302" t="s">
        <v>3167</v>
      </c>
      <c r="AN302">
        <v>10.89</v>
      </c>
      <c r="AO302" t="s">
        <v>3167</v>
      </c>
      <c r="AP302">
        <v>8.2031874746781003E-2</v>
      </c>
      <c r="AQ302">
        <f>(Table2[[#This Row],[Sharpe Ratio]]-AVERAGE(Table2[Sharpe Ratio]))/_xlfn.STDEV.P(Table2[Sharpe Ratio])</f>
        <v>0.30926915377538067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334</v>
      </c>
      <c r="AT302">
        <f>_xlfn.RANK.AVG(Table2[[#This Row],[6M Return vs Nifty Z-Score]],Table2[6M Return vs Nifty Z-Score])</f>
        <v>357</v>
      </c>
      <c r="AU302">
        <f>_xlfn.RANK.AVG(Table2[[#This Row],[Sharpe Ratio Z-Score]],Table2[Sharpe Ratio Z-Score])</f>
        <v>273</v>
      </c>
      <c r="AV302">
        <f>(Table2[[#This Row],[Rank 1Y]]+Table2[[#This Row],[Rank 6M]]+Table2[[#This Row],[Rank Sharpe]])/3</f>
        <v>321.33333333333331</v>
      </c>
    </row>
    <row r="303" spans="1:48" x14ac:dyDescent="0.3">
      <c r="A303" t="s">
        <v>151</v>
      </c>
      <c r="B303" t="s">
        <v>152</v>
      </c>
      <c r="C303" t="s">
        <v>3120</v>
      </c>
      <c r="D303" t="s">
        <v>21</v>
      </c>
      <c r="E303">
        <v>169555.91846803899</v>
      </c>
      <c r="F303">
        <v>1747.45</v>
      </c>
      <c r="G303">
        <v>22.9645902808765</v>
      </c>
      <c r="H303">
        <f>(Table2[[#This Row],[1Y Return vs Nifty]]-AVERAGE(Table2[1Y Return vs Nifty]))/_xlfn.STDEV.P(Table2[1Y Return vs Nifty])</f>
        <v>0.19791676320949383</v>
      </c>
      <c r="I303">
        <v>0.61731847520776195</v>
      </c>
      <c r="J303">
        <f>(Table2[[#This Row],[1M Return vs Nifty]]-AVERAGE(Table2[1M Return vs Nifty]))/_xlfn.STDEV.P(Table2[1M Return vs Nifty])</f>
        <v>0.3390997749136751</v>
      </c>
      <c r="K303">
        <v>25.907454270147699</v>
      </c>
      <c r="L303">
        <f>(Table2[[#This Row],[6M Return vs Nifty]]-AVERAGE(Table2[6M Return vs Nifty]))/_xlfn.STDEV.P(Table2[6M Return vs Nifty])</f>
        <v>0.74838021667606824</v>
      </c>
      <c r="M303">
        <v>0.428205160305693</v>
      </c>
      <c r="N303">
        <f>(Table2[[#This Row],[1W Return vs Nifty]]-AVERAGE(Table2[1W Return vs Nifty]))/_xlfn.STDEV.P(Table2[1W Return vs Nifty])</f>
        <v>0.74796141252410486</v>
      </c>
      <c r="O303">
        <v>1687.93</v>
      </c>
      <c r="P303">
        <v>1653.1349083708801</v>
      </c>
      <c r="Q303">
        <v>1488.65404828684</v>
      </c>
      <c r="R303">
        <v>62.064137378631301</v>
      </c>
      <c r="S303" s="1">
        <f>(Table2[[#This Row],[Close Price]]-Table2[[#This Row],[20D EMA]])/Table2[[#This Row],[20D EMA]]</f>
        <v>3.5262125799055632E-2</v>
      </c>
      <c r="T303" s="1">
        <f>(Table2[[#This Row],[Close Price]]-Table2[[#This Row],[50D EMA]])/Table2[[#This Row],[50D EMA]]</f>
        <v>5.7052265457309174E-2</v>
      </c>
      <c r="U303" s="1">
        <f>(Table2[[#This Row],[Close Price]]-Table2[[#This Row],[200D EMA]])/Table2[[#This Row],[200D EMA]]</f>
        <v>0.17384559697465332</v>
      </c>
      <c r="V303">
        <v>0.82037814898460304</v>
      </c>
      <c r="W303">
        <v>1727.85</v>
      </c>
      <c r="X303">
        <v>1767.8</v>
      </c>
      <c r="Y303">
        <v>1727.85</v>
      </c>
      <c r="Z303">
        <v>1767.8</v>
      </c>
      <c r="AA303">
        <v>1598.8</v>
      </c>
      <c r="AB303">
        <v>1767.8</v>
      </c>
      <c r="AC303" s="1">
        <f>(Table2[[#This Row],[Close Price]]/Table2[[#This Row],[Day Low]])-1</f>
        <v>1.1343577278120298E-2</v>
      </c>
      <c r="AD303" s="1">
        <f>(Table2[[#This Row],[Day High]]/Table2[[#This Row],[Close Price]])-1</f>
        <v>1.1645540644939611E-2</v>
      </c>
      <c r="AE303" s="1">
        <f>(Table2[[#This Row],[Close Price]]/Table2[[#This Row],[Current Week Low]])-1</f>
        <v>1.1343577278120298E-2</v>
      </c>
      <c r="AF303" s="1">
        <f>(Table2[[#This Row],[Current Week High]]/Table2[[#This Row],[Close Price]])-1</f>
        <v>1.1645540644939611E-2</v>
      </c>
      <c r="AG303" s="1">
        <f>(Table2[[#This Row],[Close Price]]/Table2[[#This Row],[Current Month Low]])-1</f>
        <v>9.2975981986489931E-2</v>
      </c>
      <c r="AH303" s="1">
        <f>(Table2[[#This Row],[Current Month High]]/Table2[[#This Row],[Close Price]])-1</f>
        <v>1.1645540644939611E-2</v>
      </c>
      <c r="AI303">
        <v>0.82405791295887498</v>
      </c>
      <c r="AJ303">
        <v>50.260114364331997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0.02</v>
      </c>
      <c r="AM303" t="s">
        <v>3167</v>
      </c>
      <c r="AN303">
        <v>6.12</v>
      </c>
      <c r="AO303" t="s">
        <v>3167</v>
      </c>
      <c r="AP303">
        <v>-1.8290358534304E-2</v>
      </c>
      <c r="AQ303">
        <f>(Table2[[#This Row],[Sharpe Ratio]]-AVERAGE(Table2[Sharpe Ratio]))/_xlfn.STDEV.P(Table2[Sharpe Ratio])</f>
        <v>-0.84891278949137039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1.1844453778319717</v>
      </c>
      <c r="AS303">
        <f>_xlfn.RANK.AVG(Table2[[#This Row],[1Y Return vs Nifty Z-Score]],Table2[1Y Return vs Nifty Z-Score])</f>
        <v>246</v>
      </c>
      <c r="AT303">
        <f>_xlfn.RANK.AVG(Table2[[#This Row],[6M Return vs Nifty Z-Score]],Table2[6M Return vs Nifty Z-Score])</f>
        <v>125</v>
      </c>
      <c r="AU303">
        <f>_xlfn.RANK.AVG(Table2[[#This Row],[Sharpe Ratio Z-Score]],Table2[Sharpe Ratio Z-Score])</f>
        <v>594</v>
      </c>
      <c r="AV303">
        <f>(Table2[[#This Row],[Rank 1Y]]+Table2[[#This Row],[Rank 6M]]+Table2[[#This Row],[Rank Sharpe]])/3</f>
        <v>321.66666666666669</v>
      </c>
    </row>
    <row r="304" spans="1:48" hidden="1" x14ac:dyDescent="0.3">
      <c r="A304" t="s">
        <v>317</v>
      </c>
      <c r="B304" t="s">
        <v>318</v>
      </c>
      <c r="C304" t="s">
        <v>3134</v>
      </c>
      <c r="D304" t="s">
        <v>131</v>
      </c>
      <c r="E304">
        <v>81835.069872159904</v>
      </c>
      <c r="F304">
        <v>2943.05</v>
      </c>
      <c r="G304">
        <v>32.956515689821302</v>
      </c>
      <c r="H304">
        <f>(Table2[[#This Row],[1Y Return vs Nifty]]-AVERAGE(Table2[1Y Return vs Nifty]))/_xlfn.STDEV.P(Table2[1Y Return vs Nifty])</f>
        <v>0.39587370160466151</v>
      </c>
      <c r="I304">
        <v>-3.6853769074994598</v>
      </c>
      <c r="J304">
        <f>(Table2[[#This Row],[1M Return vs Nifty]]-AVERAGE(Table2[1M Return vs Nifty]))/_xlfn.STDEV.P(Table2[1M Return vs Nifty])</f>
        <v>-8.6830636898934332E-2</v>
      </c>
      <c r="K304">
        <v>-2.0011592169917698</v>
      </c>
      <c r="L304">
        <f>(Table2[[#This Row],[6M Return vs Nifty]]-AVERAGE(Table2[6M Return vs Nifty]))/_xlfn.STDEV.P(Table2[6M Return vs Nifty])</f>
        <v>-0.17195508816047791</v>
      </c>
      <c r="M304">
        <v>6.0206154750731704</v>
      </c>
      <c r="N304">
        <f>(Table2[[#This Row],[1W Return vs Nifty]]-AVERAGE(Table2[1W Return vs Nifty]))/_xlfn.STDEV.P(Table2[1W Return vs Nifty])</f>
        <v>1.9091704253505406</v>
      </c>
      <c r="O304">
        <v>2798.94</v>
      </c>
      <c r="P304">
        <v>2883.74505489183</v>
      </c>
      <c r="Q304">
        <v>2733.74628280142</v>
      </c>
      <c r="R304">
        <v>70.4934281415931</v>
      </c>
      <c r="S304" s="1">
        <f>(Table2[[#This Row],[Close Price]]-Table2[[#This Row],[20D EMA]])/Table2[[#This Row],[20D EMA]]</f>
        <v>5.1487348782038957E-2</v>
      </c>
      <c r="T304" s="1">
        <f>(Table2[[#This Row],[Close Price]]-Table2[[#This Row],[50D EMA]])/Table2[[#This Row],[50D EMA]]</f>
        <v>2.0565252468337462E-2</v>
      </c>
      <c r="U304" s="1">
        <f>(Table2[[#This Row],[Close Price]]-Table2[[#This Row],[200D EMA]])/Table2[[#This Row],[200D EMA]]</f>
        <v>7.6562963620784588E-2</v>
      </c>
      <c r="V304">
        <v>1.0654947013152301</v>
      </c>
      <c r="W304">
        <v>2913.4</v>
      </c>
      <c r="X304">
        <v>3015.9</v>
      </c>
      <c r="Y304">
        <v>2913.4</v>
      </c>
      <c r="Z304">
        <v>3015.9</v>
      </c>
      <c r="AA304">
        <v>2552.9499999999998</v>
      </c>
      <c r="AB304">
        <v>3015.9</v>
      </c>
      <c r="AC304" s="1">
        <f>(Table2[[#This Row],[Close Price]]/Table2[[#This Row],[Day Low]])-1</f>
        <v>1.0177112651884368E-2</v>
      </c>
      <c r="AD304" s="1">
        <f>(Table2[[#This Row],[Day High]]/Table2[[#This Row],[Close Price]])-1</f>
        <v>2.4753232191094154E-2</v>
      </c>
      <c r="AE304" s="1">
        <f>(Table2[[#This Row],[Close Price]]/Table2[[#This Row],[Current Week Low]])-1</f>
        <v>1.0177112651884368E-2</v>
      </c>
      <c r="AF304" s="1">
        <f>(Table2[[#This Row],[Current Week High]]/Table2[[#This Row],[Close Price]])-1</f>
        <v>2.4753232191094154E-2</v>
      </c>
      <c r="AG304" s="1">
        <f>(Table2[[#This Row],[Close Price]]/Table2[[#This Row],[Current Month Low]])-1</f>
        <v>0.15280361934232967</v>
      </c>
      <c r="AH304" s="1">
        <f>(Table2[[#This Row],[Current Month High]]/Table2[[#This Row],[Close Price]])-1</f>
        <v>2.4753232191094154E-2</v>
      </c>
      <c r="AI304">
        <v>15.6181512376615</v>
      </c>
      <c r="AJ304">
        <v>61.426651674299897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0.04</v>
      </c>
      <c r="AM304" t="s">
        <v>3167</v>
      </c>
      <c r="AN304">
        <v>3.88</v>
      </c>
      <c r="AO304" t="s">
        <v>3167</v>
      </c>
      <c r="AP304">
        <v>3.2589622142876001E-2</v>
      </c>
      <c r="AQ304">
        <f>(Table2[[#This Row],[Sharpe Ratio]]-AVERAGE(Table2[Sharpe Ratio]))/_xlfn.STDEV.P(Table2[Sharpe Ratio])</f>
        <v>-0.26152280656540655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193</v>
      </c>
      <c r="AT304">
        <f>_xlfn.RANK.AVG(Table2[[#This Row],[6M Return vs Nifty Z-Score]],Table2[6M Return vs Nifty Z-Score])</f>
        <v>360</v>
      </c>
      <c r="AU304">
        <f>_xlfn.RANK.AVG(Table2[[#This Row],[Sharpe Ratio Z-Score]],Table2[Sharpe Ratio Z-Score])</f>
        <v>419</v>
      </c>
      <c r="AV304">
        <f>(Table2[[#This Row],[Rank 1Y]]+Table2[[#This Row],[Rank 6M]]+Table2[[#This Row],[Rank Sharpe]])/3</f>
        <v>324</v>
      </c>
    </row>
    <row r="305" spans="1:48" hidden="1" x14ac:dyDescent="0.3">
      <c r="A305" t="s">
        <v>311</v>
      </c>
      <c r="B305" t="s">
        <v>312</v>
      </c>
      <c r="C305" t="s">
        <v>3130</v>
      </c>
      <c r="D305" t="s">
        <v>163</v>
      </c>
      <c r="E305">
        <v>83994.332249309999</v>
      </c>
      <c r="F305">
        <v>241.22</v>
      </c>
      <c r="G305">
        <v>27.836275672242699</v>
      </c>
      <c r="H305">
        <f>(Table2[[#This Row],[1Y Return vs Nifty]]-AVERAGE(Table2[1Y Return vs Nifty]))/_xlfn.STDEV.P(Table2[1Y Return vs Nifty])</f>
        <v>0.29443308868526225</v>
      </c>
      <c r="I305">
        <v>2.9946431134281202</v>
      </c>
      <c r="J305">
        <f>(Table2[[#This Row],[1M Return vs Nifty]]-AVERAGE(Table2[1M Return vs Nifty]))/_xlfn.STDEV.P(Table2[1M Return vs Nifty])</f>
        <v>0.57443478520491165</v>
      </c>
      <c r="K305">
        <v>-24.712220274992401</v>
      </c>
      <c r="L305">
        <f>(Table2[[#This Row],[6M Return vs Nifty]]-AVERAGE(Table2[6M Return vs Nifty]))/_xlfn.STDEV.P(Table2[6M Return vs Nifty])</f>
        <v>-0.92089201803010923</v>
      </c>
      <c r="M305">
        <v>0.73658855939684698</v>
      </c>
      <c r="N305">
        <f>(Table2[[#This Row],[1W Return vs Nifty]]-AVERAGE(Table2[1W Return vs Nifty]))/_xlfn.STDEV.P(Table2[1W Return vs Nifty])</f>
        <v>0.81199419307403997</v>
      </c>
      <c r="O305">
        <v>235.89</v>
      </c>
      <c r="P305">
        <v>249.71949499255399</v>
      </c>
      <c r="Q305">
        <v>251.41421090597601</v>
      </c>
      <c r="R305">
        <v>62.2687049882772</v>
      </c>
      <c r="S305" s="1">
        <f>(Table2[[#This Row],[Close Price]]-Table2[[#This Row],[20D EMA]])/Table2[[#This Row],[20D EMA]]</f>
        <v>2.2595277459833026E-2</v>
      </c>
      <c r="T305" s="1">
        <f>(Table2[[#This Row],[Close Price]]-Table2[[#This Row],[50D EMA]])/Table2[[#This Row],[50D EMA]]</f>
        <v>-3.4036169233833444E-2</v>
      </c>
      <c r="U305" s="1">
        <f>(Table2[[#This Row],[Close Price]]-Table2[[#This Row],[200D EMA]])/Table2[[#This Row],[200D EMA]]</f>
        <v>-4.0547472910305943E-2</v>
      </c>
      <c r="V305">
        <v>0.79004764699565699</v>
      </c>
      <c r="W305">
        <v>240.4</v>
      </c>
      <c r="X305">
        <v>245.74</v>
      </c>
      <c r="Y305">
        <v>240.4</v>
      </c>
      <c r="Z305">
        <v>245.74</v>
      </c>
      <c r="AA305">
        <v>218.12</v>
      </c>
      <c r="AB305">
        <v>249.4</v>
      </c>
      <c r="AC305" s="1">
        <f>(Table2[[#This Row],[Close Price]]/Table2[[#This Row],[Day Low]])-1</f>
        <v>3.4109816971712448E-3</v>
      </c>
      <c r="AD305" s="1">
        <f>(Table2[[#This Row],[Day High]]/Table2[[#This Row],[Close Price]])-1</f>
        <v>1.8738081419451103E-2</v>
      </c>
      <c r="AE305" s="1">
        <f>(Table2[[#This Row],[Close Price]]/Table2[[#This Row],[Current Week Low]])-1</f>
        <v>3.4109816971712448E-3</v>
      </c>
      <c r="AF305" s="1">
        <f>(Table2[[#This Row],[Current Week High]]/Table2[[#This Row],[Close Price]])-1</f>
        <v>1.8738081419451103E-2</v>
      </c>
      <c r="AG305" s="1">
        <f>(Table2[[#This Row],[Close Price]]/Table2[[#This Row],[Current Month Low]])-1</f>
        <v>0.10590500641848521</v>
      </c>
      <c r="AH305" s="1">
        <f>(Table2[[#This Row],[Current Month High]]/Table2[[#This Row],[Close Price]])-1</f>
        <v>3.3910952657325355E-2</v>
      </c>
      <c r="AI305">
        <v>39.022469115330402</v>
      </c>
      <c r="AJ305">
        <v>59.221122112211198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-7.0000000000000007E-2</v>
      </c>
      <c r="AM305" t="s">
        <v>3166</v>
      </c>
      <c r="AN305">
        <v>2.54</v>
      </c>
      <c r="AO305" t="s">
        <v>3167</v>
      </c>
      <c r="AP305">
        <v>0.151129673178104</v>
      </c>
      <c r="AQ305">
        <f>(Table2[[#This Row],[Sharpe Ratio]]-AVERAGE(Table2[Sharpe Ratio]))/_xlfn.STDEV.P(Table2[Sharpe Ratio])</f>
        <v>1.1069768985623238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223</v>
      </c>
      <c r="AT305">
        <f>_xlfn.RANK.AVG(Table2[[#This Row],[6M Return vs Nifty Z-Score]],Table2[6M Return vs Nifty Z-Score])</f>
        <v>650</v>
      </c>
      <c r="AU305">
        <f>_xlfn.RANK.AVG(Table2[[#This Row],[Sharpe Ratio Z-Score]],Table2[Sharpe Ratio Z-Score])</f>
        <v>101</v>
      </c>
      <c r="AV305">
        <f>(Table2[[#This Row],[Rank 1Y]]+Table2[[#This Row],[Rank 6M]]+Table2[[#This Row],[Rank Sharpe]])/3</f>
        <v>324.66666666666669</v>
      </c>
    </row>
    <row r="306" spans="1:48" hidden="1" x14ac:dyDescent="0.3">
      <c r="A306" t="s">
        <v>910</v>
      </c>
      <c r="B306" t="s">
        <v>911</v>
      </c>
      <c r="C306" t="s">
        <v>3125</v>
      </c>
      <c r="D306" t="s">
        <v>51</v>
      </c>
      <c r="E306">
        <v>16142.875</v>
      </c>
      <c r="F306">
        <v>6457.15</v>
      </c>
      <c r="G306">
        <v>13.729135499478399</v>
      </c>
      <c r="H306">
        <f>(Table2[[#This Row],[1Y Return vs Nifty]]-AVERAGE(Table2[1Y Return vs Nifty]))/_xlfn.STDEV.P(Table2[1Y Return vs Nifty])</f>
        <v>1.4946787115001499E-2</v>
      </c>
      <c r="I306">
        <v>-11.8422267254514</v>
      </c>
      <c r="J306">
        <f>(Table2[[#This Row],[1M Return vs Nifty]]-AVERAGE(Table2[1M Return vs Nifty]))/_xlfn.STDEV.P(Table2[1M Return vs Nifty])</f>
        <v>-0.89428970453757972</v>
      </c>
      <c r="K306">
        <v>-5.1308778859788404</v>
      </c>
      <c r="L306">
        <f>(Table2[[#This Row],[6M Return vs Nifty]]-AVERAGE(Table2[6M Return vs Nifty]))/_xlfn.STDEV.P(Table2[6M Return vs Nifty])</f>
        <v>-0.27516303099153805</v>
      </c>
      <c r="M306">
        <v>-9.6752748781521003</v>
      </c>
      <c r="N306">
        <f>(Table2[[#This Row],[1W Return vs Nifty]]-AVERAGE(Table2[1W Return vs Nifty]))/_xlfn.STDEV.P(Table2[1W Return vs Nifty])</f>
        <v>-1.3499268719940491</v>
      </c>
      <c r="O306">
        <v>6957.7</v>
      </c>
      <c r="P306">
        <v>7097.9816940515302</v>
      </c>
      <c r="Q306">
        <v>6425.4173277656801</v>
      </c>
      <c r="R306">
        <v>31.8369400975043</v>
      </c>
      <c r="S306" s="1">
        <f>(Table2[[#This Row],[Close Price]]-Table2[[#This Row],[20D EMA]])/Table2[[#This Row],[20D EMA]]</f>
        <v>-7.1941877344524799E-2</v>
      </c>
      <c r="T306" s="1">
        <f>(Table2[[#This Row],[Close Price]]-Table2[[#This Row],[50D EMA]])/Table2[[#This Row],[50D EMA]]</f>
        <v>-9.0283649870297661E-2</v>
      </c>
      <c r="U306" s="1">
        <f>(Table2[[#This Row],[Close Price]]-Table2[[#This Row],[200D EMA]])/Table2[[#This Row],[200D EMA]]</f>
        <v>4.9386165311310652E-3</v>
      </c>
      <c r="V306">
        <v>0.40452903967230103</v>
      </c>
      <c r="W306">
        <v>6309.3</v>
      </c>
      <c r="X306">
        <v>6490</v>
      </c>
      <c r="Y306">
        <v>6309.3</v>
      </c>
      <c r="Z306">
        <v>6490</v>
      </c>
      <c r="AA306">
        <v>6220</v>
      </c>
      <c r="AB306">
        <v>7777</v>
      </c>
      <c r="AC306" s="1">
        <f>(Table2[[#This Row],[Close Price]]/Table2[[#This Row],[Day Low]])-1</f>
        <v>2.3433661420442675E-2</v>
      </c>
      <c r="AD306" s="1">
        <f>(Table2[[#This Row],[Day High]]/Table2[[#This Row],[Close Price]])-1</f>
        <v>5.0873837528941923E-3</v>
      </c>
      <c r="AE306" s="1">
        <f>(Table2[[#This Row],[Close Price]]/Table2[[#This Row],[Current Week Low]])-1</f>
        <v>2.3433661420442675E-2</v>
      </c>
      <c r="AF306" s="1">
        <f>(Table2[[#This Row],[Current Week High]]/Table2[[#This Row],[Close Price]])-1</f>
        <v>5.0873837528941923E-3</v>
      </c>
      <c r="AG306" s="1">
        <f>(Table2[[#This Row],[Close Price]]/Table2[[#This Row],[Current Month Low]])-1</f>
        <v>3.8127009646302223E-2</v>
      </c>
      <c r="AH306" s="1">
        <f>(Table2[[#This Row],[Current Month High]]/Table2[[#This Row],[Close Price]])-1</f>
        <v>0.20440132256490884</v>
      </c>
      <c r="AI306">
        <v>26.046320745220399</v>
      </c>
      <c r="AJ306">
        <v>40.351468254830699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-0.02</v>
      </c>
      <c r="AM306" t="s">
        <v>3166</v>
      </c>
      <c r="AN306">
        <v>-13.8</v>
      </c>
      <c r="AO306" t="s">
        <v>3166</v>
      </c>
      <c r="AP306">
        <v>8.1686125569815998E-2</v>
      </c>
      <c r="AQ306">
        <f>(Table2[[#This Row],[Sharpe Ratio]]-AVERAGE(Table2[Sharpe Ratio]))/_xlfn.STDEV.P(Table2[Sharpe Ratio])</f>
        <v>0.30527761131700809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295</v>
      </c>
      <c r="AT306">
        <f>_xlfn.RANK.AVG(Table2[[#This Row],[6M Return vs Nifty Z-Score]],Table2[6M Return vs Nifty Z-Score])</f>
        <v>405</v>
      </c>
      <c r="AU306">
        <f>_xlfn.RANK.AVG(Table2[[#This Row],[Sharpe Ratio Z-Score]],Table2[Sharpe Ratio Z-Score])</f>
        <v>275</v>
      </c>
      <c r="AV306">
        <f>(Table2[[#This Row],[Rank 1Y]]+Table2[[#This Row],[Rank 6M]]+Table2[[#This Row],[Rank Sharpe]])/3</f>
        <v>325</v>
      </c>
    </row>
    <row r="307" spans="1:48" hidden="1" x14ac:dyDescent="0.3">
      <c r="A307" t="s">
        <v>650</v>
      </c>
      <c r="B307" t="s">
        <v>651</v>
      </c>
      <c r="C307" t="s">
        <v>3135</v>
      </c>
      <c r="D307" t="s">
        <v>292</v>
      </c>
      <c r="E307">
        <v>27797.426037839999</v>
      </c>
      <c r="F307">
        <v>514.79999999999995</v>
      </c>
      <c r="G307">
        <v>11.696917293517901</v>
      </c>
      <c r="H307">
        <f>(Table2[[#This Row],[1Y Return vs Nifty]]-AVERAGE(Table2[1Y Return vs Nifty]))/_xlfn.STDEV.P(Table2[1Y Return vs Nifty])</f>
        <v>-2.5314891964660958E-2</v>
      </c>
      <c r="I307">
        <v>-0.68209633816209503</v>
      </c>
      <c r="J307">
        <f>(Table2[[#This Row],[1M Return vs Nifty]]-AVERAGE(Table2[1M Return vs Nifty]))/_xlfn.STDEV.P(Table2[1M Return vs Nifty])</f>
        <v>0.21046871058167135</v>
      </c>
      <c r="K307">
        <v>11.225287201620599</v>
      </c>
      <c r="L307">
        <f>(Table2[[#This Row],[6M Return vs Nifty]]-AVERAGE(Table2[6M Return vs Nifty]))/_xlfn.STDEV.P(Table2[6M Return vs Nifty])</f>
        <v>0.26421009798132644</v>
      </c>
      <c r="M307">
        <v>-5.2084665266232699</v>
      </c>
      <c r="N307">
        <f>(Table2[[#This Row],[1W Return vs Nifty]]-AVERAGE(Table2[1W Return vs Nifty]))/_xlfn.STDEV.P(Table2[1W Return vs Nifty])</f>
        <v>-0.42243803901857863</v>
      </c>
      <c r="O307">
        <v>535.1</v>
      </c>
      <c r="P307">
        <v>537.52809592953895</v>
      </c>
      <c r="Q307">
        <v>492.13519147813201</v>
      </c>
      <c r="R307">
        <v>64.326853336206099</v>
      </c>
      <c r="S307" s="1">
        <f>(Table2[[#This Row],[Close Price]]-Table2[[#This Row],[20D EMA]])/Table2[[#This Row],[20D EMA]]</f>
        <v>-3.7936834236591416E-2</v>
      </c>
      <c r="T307" s="1">
        <f>(Table2[[#This Row],[Close Price]]-Table2[[#This Row],[50D EMA]])/Table2[[#This Row],[50D EMA]]</f>
        <v>-4.228261946054309E-2</v>
      </c>
      <c r="U307" s="1">
        <f>(Table2[[#This Row],[Close Price]]-Table2[[#This Row],[200D EMA]])/Table2[[#This Row],[200D EMA]]</f>
        <v>4.6054029287753241E-2</v>
      </c>
      <c r="V307">
        <v>0.36648273279878602</v>
      </c>
      <c r="W307">
        <v>522</v>
      </c>
      <c r="X307">
        <v>560</v>
      </c>
      <c r="Y307">
        <v>522</v>
      </c>
      <c r="Z307">
        <v>560</v>
      </c>
      <c r="AA307">
        <v>503</v>
      </c>
      <c r="AB307">
        <v>593</v>
      </c>
      <c r="AC307" s="1">
        <f>(Table2[[#This Row],[Close Price]]/Table2[[#This Row],[Day Low]])-1</f>
        <v>-1.3793103448276001E-2</v>
      </c>
      <c r="AD307" s="1">
        <f>(Table2[[#This Row],[Day High]]/Table2[[#This Row],[Close Price]])-1</f>
        <v>8.7801087801087974E-2</v>
      </c>
      <c r="AE307" s="1">
        <f>(Table2[[#This Row],[Close Price]]/Table2[[#This Row],[Current Week Low]])-1</f>
        <v>-1.3793103448276001E-2</v>
      </c>
      <c r="AF307" s="1">
        <f>(Table2[[#This Row],[Current Week High]]/Table2[[#This Row],[Close Price]])-1</f>
        <v>8.7801087801087974E-2</v>
      </c>
      <c r="AG307" s="1">
        <f>(Table2[[#This Row],[Close Price]]/Table2[[#This Row],[Current Month Low]])-1</f>
        <v>2.3459244532803014E-2</v>
      </c>
      <c r="AH307" s="1">
        <f>(Table2[[#This Row],[Current Month High]]/Table2[[#This Row],[Close Price]])-1</f>
        <v>0.15190365190365207</v>
      </c>
      <c r="AI307">
        <v>22.047397047396998</v>
      </c>
      <c r="AJ307">
        <v>53.168699791728599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0.21</v>
      </c>
      <c r="AM307" t="s">
        <v>3167</v>
      </c>
      <c r="AN307">
        <v>-1.76</v>
      </c>
      <c r="AO307" t="s">
        <v>3166</v>
      </c>
      <c r="AP307">
        <v>1.9578253766690999E-2</v>
      </c>
      <c r="AQ307">
        <f>(Table2[[#This Row],[Sharpe Ratio]]-AVERAGE(Table2[Sharpe Ratio]))/_xlfn.STDEV.P(Table2[Sharpe Ratio])</f>
        <v>-0.41173409490731733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307</v>
      </c>
      <c r="AT307">
        <f>_xlfn.RANK.AVG(Table2[[#This Row],[6M Return vs Nifty Z-Score]],Table2[6M Return vs Nifty Z-Score])</f>
        <v>220</v>
      </c>
      <c r="AU307">
        <f>_xlfn.RANK.AVG(Table2[[#This Row],[Sharpe Ratio Z-Score]],Table2[Sharpe Ratio Z-Score])</f>
        <v>450</v>
      </c>
      <c r="AV307">
        <f>(Table2[[#This Row],[Rank 1Y]]+Table2[[#This Row],[Rank 6M]]+Table2[[#This Row],[Rank Sharpe]])/3</f>
        <v>325.66666666666669</v>
      </c>
    </row>
    <row r="308" spans="1:48" hidden="1" x14ac:dyDescent="0.3">
      <c r="A308" t="s">
        <v>806</v>
      </c>
      <c r="B308" t="s">
        <v>807</v>
      </c>
      <c r="C308" t="s">
        <v>3135</v>
      </c>
      <c r="D308" t="s">
        <v>414</v>
      </c>
      <c r="E308">
        <v>19199.2580722399</v>
      </c>
      <c r="F308">
        <v>479.2</v>
      </c>
      <c r="G308">
        <v>30.0032567211809</v>
      </c>
      <c r="H308">
        <f>(Table2[[#This Row],[1Y Return vs Nifty]]-AVERAGE(Table2[1Y Return vs Nifty]))/_xlfn.STDEV.P(Table2[1Y Return vs Nifty])</f>
        <v>0.33736464756420875</v>
      </c>
      <c r="I308">
        <v>-1.96891136157</v>
      </c>
      <c r="J308">
        <f>(Table2[[#This Row],[1M Return vs Nifty]]-AVERAGE(Table2[1M Return vs Nifty]))/_xlfn.STDEV.P(Table2[1M Return vs Nifty])</f>
        <v>8.3084918773029398E-2</v>
      </c>
      <c r="K308">
        <v>11.6114536442456</v>
      </c>
      <c r="L308">
        <f>(Table2[[#This Row],[6M Return vs Nifty]]-AVERAGE(Table2[6M Return vs Nifty]))/_xlfn.STDEV.P(Table2[6M Return vs Nifty])</f>
        <v>0.27694461131910647</v>
      </c>
      <c r="M308">
        <v>-4.7925124574491003</v>
      </c>
      <c r="N308">
        <f>(Table2[[#This Row],[1W Return vs Nifty]]-AVERAGE(Table2[1W Return vs Nifty]))/_xlfn.STDEV.P(Table2[1W Return vs Nifty])</f>
        <v>-0.33606926654646091</v>
      </c>
      <c r="O308">
        <v>476.09</v>
      </c>
      <c r="P308">
        <v>485.42649556593602</v>
      </c>
      <c r="Q308">
        <v>450.34707294712501</v>
      </c>
      <c r="R308">
        <v>54.545002259198</v>
      </c>
      <c r="S308" s="1">
        <f>(Table2[[#This Row],[Close Price]]-Table2[[#This Row],[20D EMA]])/Table2[[#This Row],[20D EMA]]</f>
        <v>6.5323783318280444E-3</v>
      </c>
      <c r="T308" s="1">
        <f>(Table2[[#This Row],[Close Price]]-Table2[[#This Row],[50D EMA]])/Table2[[#This Row],[50D EMA]]</f>
        <v>-1.2826855605969457E-2</v>
      </c>
      <c r="U308" s="1">
        <f>(Table2[[#This Row],[Close Price]]-Table2[[#This Row],[200D EMA]])/Table2[[#This Row],[200D EMA]]</f>
        <v>6.4068201585186238E-2</v>
      </c>
      <c r="V308">
        <v>0.63163026338581996</v>
      </c>
      <c r="W308">
        <v>469</v>
      </c>
      <c r="X308">
        <v>481.45</v>
      </c>
      <c r="Y308">
        <v>469</v>
      </c>
      <c r="Z308">
        <v>481.45</v>
      </c>
      <c r="AA308">
        <v>454</v>
      </c>
      <c r="AB308">
        <v>531.95000000000005</v>
      </c>
      <c r="AC308" s="1">
        <f>(Table2[[#This Row],[Close Price]]/Table2[[#This Row],[Day Low]])-1</f>
        <v>2.1748400852878547E-2</v>
      </c>
      <c r="AD308" s="1">
        <f>(Table2[[#This Row],[Day High]]/Table2[[#This Row],[Close Price]])-1</f>
        <v>4.6953255425710161E-3</v>
      </c>
      <c r="AE308" s="1">
        <f>(Table2[[#This Row],[Close Price]]/Table2[[#This Row],[Current Week Low]])-1</f>
        <v>2.1748400852878547E-2</v>
      </c>
      <c r="AF308" s="1">
        <f>(Table2[[#This Row],[Current Week High]]/Table2[[#This Row],[Close Price]])-1</f>
        <v>4.6953255425710161E-3</v>
      </c>
      <c r="AG308" s="1">
        <f>(Table2[[#This Row],[Close Price]]/Table2[[#This Row],[Current Month Low]])-1</f>
        <v>5.550660792951545E-2</v>
      </c>
      <c r="AH308" s="1">
        <f>(Table2[[#This Row],[Current Month High]]/Table2[[#This Row],[Close Price]])-1</f>
        <v>0.11007929883138567</v>
      </c>
      <c r="AI308">
        <v>19.856010016694501</v>
      </c>
      <c r="AJ308">
        <v>55.256763324153503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0.02</v>
      </c>
      <c r="AM308" t="s">
        <v>3167</v>
      </c>
      <c r="AN308">
        <v>-1.01</v>
      </c>
      <c r="AO308" t="s">
        <v>3166</v>
      </c>
      <c r="AP308">
        <v>-1.774660116807E-3</v>
      </c>
      <c r="AQ308">
        <f>(Table2[[#This Row],[Sharpe Ratio]]-AVERAGE(Table2[Sharpe Ratio]))/_xlfn.STDEV.P(Table2[Sharpe Ratio])</f>
        <v>-0.65824534657280498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209</v>
      </c>
      <c r="AT308">
        <f>_xlfn.RANK.AVG(Table2[[#This Row],[6M Return vs Nifty Z-Score]],Table2[6M Return vs Nifty Z-Score])</f>
        <v>213</v>
      </c>
      <c r="AU308">
        <f>_xlfn.RANK.AVG(Table2[[#This Row],[Sharpe Ratio Z-Score]],Table2[Sharpe Ratio Z-Score])</f>
        <v>558</v>
      </c>
      <c r="AV308">
        <f>(Table2[[#This Row],[Rank 1Y]]+Table2[[#This Row],[Rank 6M]]+Table2[[#This Row],[Rank Sharpe]])/3</f>
        <v>326.66666666666669</v>
      </c>
    </row>
    <row r="309" spans="1:48" hidden="1" x14ac:dyDescent="0.3">
      <c r="A309" t="s">
        <v>573</v>
      </c>
      <c r="B309" t="s">
        <v>574</v>
      </c>
      <c r="C309" t="s">
        <v>3126</v>
      </c>
      <c r="D309" t="s">
        <v>215</v>
      </c>
      <c r="E309">
        <v>33758.380205759997</v>
      </c>
      <c r="F309">
        <v>2399.9499999999998</v>
      </c>
      <c r="G309">
        <v>24.843519912667698</v>
      </c>
      <c r="H309">
        <f>(Table2[[#This Row],[1Y Return vs Nifty]]-AVERAGE(Table2[1Y Return vs Nifty]))/_xlfn.STDEV.P(Table2[1Y Return vs Nifty])</f>
        <v>0.23514153642851499</v>
      </c>
      <c r="I309">
        <v>-1.5416057136960699</v>
      </c>
      <c r="J309">
        <f>(Table2[[#This Row],[1M Return vs Nifty]]-AVERAGE(Table2[1M Return vs Nifty]))/_xlfn.STDEV.P(Table2[1M Return vs Nifty])</f>
        <v>0.12538455990037373</v>
      </c>
      <c r="K309">
        <v>3.9523949204208502</v>
      </c>
      <c r="L309">
        <f>(Table2[[#This Row],[6M Return vs Nifty]]-AVERAGE(Table2[6M Return vs Nifty]))/_xlfn.STDEV.P(Table2[6M Return vs Nifty])</f>
        <v>2.4373764379667723E-2</v>
      </c>
      <c r="M309">
        <v>-4.1187069196438797</v>
      </c>
      <c r="N309">
        <f>(Table2[[#This Row],[1W Return vs Nifty]]-AVERAGE(Table2[1W Return vs Nifty]))/_xlfn.STDEV.P(Table2[1W Return vs Nifty])</f>
        <v>-0.19616017201423722</v>
      </c>
      <c r="O309">
        <v>2387.6999999999998</v>
      </c>
      <c r="P309">
        <v>2400.1203482717801</v>
      </c>
      <c r="Q309">
        <v>2267.38476868516</v>
      </c>
      <c r="R309">
        <v>53.787660290098202</v>
      </c>
      <c r="S309" s="1">
        <f>(Table2[[#This Row],[Close Price]]-Table2[[#This Row],[20D EMA]])/Table2[[#This Row],[20D EMA]]</f>
        <v>5.1304602755790091E-3</v>
      </c>
      <c r="T309" s="1">
        <f>(Table2[[#This Row],[Close Price]]-Table2[[#This Row],[50D EMA]])/Table2[[#This Row],[50D EMA]]</f>
        <v>-7.0974887531357695E-5</v>
      </c>
      <c r="U309" s="1">
        <f>(Table2[[#This Row],[Close Price]]-Table2[[#This Row],[200D EMA]])/Table2[[#This Row],[200D EMA]]</f>
        <v>5.8466138233659141E-2</v>
      </c>
      <c r="V309">
        <v>1.15702065627235</v>
      </c>
      <c r="W309">
        <v>2374.4499999999998</v>
      </c>
      <c r="X309">
        <v>2491.4499999999998</v>
      </c>
      <c r="Y309">
        <v>2374.4499999999998</v>
      </c>
      <c r="Z309">
        <v>2491.4499999999998</v>
      </c>
      <c r="AA309">
        <v>2332.4499999999998</v>
      </c>
      <c r="AB309">
        <v>2648</v>
      </c>
      <c r="AC309" s="1">
        <f>(Table2[[#This Row],[Close Price]]/Table2[[#This Row],[Day Low]])-1</f>
        <v>1.0739329107793294E-2</v>
      </c>
      <c r="AD309" s="1">
        <f>(Table2[[#This Row],[Day High]]/Table2[[#This Row],[Close Price]])-1</f>
        <v>3.8125794287380943E-2</v>
      </c>
      <c r="AE309" s="1">
        <f>(Table2[[#This Row],[Close Price]]/Table2[[#This Row],[Current Week Low]])-1</f>
        <v>1.0739329107793294E-2</v>
      </c>
      <c r="AF309" s="1">
        <f>(Table2[[#This Row],[Current Week High]]/Table2[[#This Row],[Close Price]])-1</f>
        <v>3.8125794287380943E-2</v>
      </c>
      <c r="AG309" s="1">
        <f>(Table2[[#This Row],[Close Price]]/Table2[[#This Row],[Current Month Low]])-1</f>
        <v>2.8939527106690344E-2</v>
      </c>
      <c r="AH309" s="1">
        <f>(Table2[[#This Row],[Current Month High]]/Table2[[#This Row],[Close Price]])-1</f>
        <v>0.10335631992333183</v>
      </c>
      <c r="AI309">
        <v>27.556824100502102</v>
      </c>
      <c r="AJ309">
        <v>48.502567910401503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0.03</v>
      </c>
      <c r="AM309" t="s">
        <v>3167</v>
      </c>
      <c r="AN309">
        <v>0.24</v>
      </c>
      <c r="AO309" t="s">
        <v>3167</v>
      </c>
      <c r="AP309">
        <v>1.5998146658873998E-2</v>
      </c>
      <c r="AQ309">
        <f>(Table2[[#This Row],[Sharpe Ratio]]-AVERAGE(Table2[Sharpe Ratio]))/_xlfn.STDEV.P(Table2[Sharpe Ratio])</f>
        <v>-0.4530650668327238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235</v>
      </c>
      <c r="AT309">
        <f>_xlfn.RANK.AVG(Table2[[#This Row],[6M Return vs Nifty Z-Score]],Table2[6M Return vs Nifty Z-Score])</f>
        <v>289</v>
      </c>
      <c r="AU309">
        <f>_xlfn.RANK.AVG(Table2[[#This Row],[Sharpe Ratio Z-Score]],Table2[Sharpe Ratio Z-Score])</f>
        <v>460</v>
      </c>
      <c r="AV309">
        <f>(Table2[[#This Row],[Rank 1Y]]+Table2[[#This Row],[Rank 6M]]+Table2[[#This Row],[Rank Sharpe]])/3</f>
        <v>328</v>
      </c>
    </row>
    <row r="310" spans="1:48" hidden="1" x14ac:dyDescent="0.3">
      <c r="A310" t="s">
        <v>1553</v>
      </c>
      <c r="B310" t="s">
        <v>1554</v>
      </c>
      <c r="C310" t="s">
        <v>3124</v>
      </c>
      <c r="D310" t="s">
        <v>46</v>
      </c>
      <c r="E310">
        <v>6272.674847456</v>
      </c>
      <c r="F310">
        <v>37.340000000000003</v>
      </c>
      <c r="G310">
        <v>6.0079121227822201</v>
      </c>
      <c r="H310">
        <f>(Table2[[#This Row],[1Y Return vs Nifty]]-AVERAGE(Table2[1Y Return vs Nifty]))/_xlfn.STDEV.P(Table2[1Y Return vs Nifty])</f>
        <v>-0.13802370433279129</v>
      </c>
      <c r="I310">
        <v>-5.1962853521018797</v>
      </c>
      <c r="J310">
        <f>(Table2[[#This Row],[1M Return vs Nifty]]-AVERAGE(Table2[1M Return vs Nifty]))/_xlfn.STDEV.P(Table2[1M Return vs Nifty])</f>
        <v>-0.23639777999883616</v>
      </c>
      <c r="K310">
        <v>-7.3753725103586998</v>
      </c>
      <c r="L310">
        <f>(Table2[[#This Row],[6M Return vs Nifty]]-AVERAGE(Table2[6M Return vs Nifty]))/_xlfn.STDEV.P(Table2[6M Return vs Nifty])</f>
        <v>-0.34917916387053305</v>
      </c>
      <c r="M310">
        <v>-2.6616231496881899</v>
      </c>
      <c r="N310">
        <f>(Table2[[#This Row],[1W Return vs Nifty]]-AVERAGE(Table2[1W Return vs Nifty]))/_xlfn.STDEV.P(Table2[1W Return vs Nifty])</f>
        <v>0.10638894560822705</v>
      </c>
      <c r="O310">
        <v>37.81</v>
      </c>
      <c r="P310">
        <v>40.362931816673097</v>
      </c>
      <c r="Q310">
        <v>40.127919498162797</v>
      </c>
      <c r="R310">
        <v>50.9917481161852</v>
      </c>
      <c r="S310" s="1">
        <f>(Table2[[#This Row],[Close Price]]-Table2[[#This Row],[20D EMA]])/Table2[[#This Row],[20D EMA]]</f>
        <v>-1.2430573922242762E-2</v>
      </c>
      <c r="T310" s="1">
        <f>(Table2[[#This Row],[Close Price]]-Table2[[#This Row],[50D EMA]])/Table2[[#This Row],[50D EMA]]</f>
        <v>-7.4893762187621421E-2</v>
      </c>
      <c r="U310" s="1">
        <f>(Table2[[#This Row],[Close Price]]-Table2[[#This Row],[200D EMA]])/Table2[[#This Row],[200D EMA]]</f>
        <v>-6.9475804702270563E-2</v>
      </c>
      <c r="V310">
        <v>0.89390413832460802</v>
      </c>
      <c r="W310">
        <v>37.01</v>
      </c>
      <c r="X310">
        <v>37.950000000000003</v>
      </c>
      <c r="Y310">
        <v>37.01</v>
      </c>
      <c r="Z310">
        <v>37.950000000000003</v>
      </c>
      <c r="AA310">
        <v>34.520000000000003</v>
      </c>
      <c r="AB310">
        <v>41.49</v>
      </c>
      <c r="AC310" s="1">
        <f>(Table2[[#This Row],[Close Price]]/Table2[[#This Row],[Day Low]])-1</f>
        <v>8.9165090516079015E-3</v>
      </c>
      <c r="AD310" s="1">
        <f>(Table2[[#This Row],[Day High]]/Table2[[#This Row],[Close Price]])-1</f>
        <v>1.6336368505623922E-2</v>
      </c>
      <c r="AE310" s="1">
        <f>(Table2[[#This Row],[Close Price]]/Table2[[#This Row],[Current Week Low]])-1</f>
        <v>8.9165090516079015E-3</v>
      </c>
      <c r="AF310" s="1">
        <f>(Table2[[#This Row],[Current Week High]]/Table2[[#This Row],[Close Price]])-1</f>
        <v>1.6336368505623922E-2</v>
      </c>
      <c r="AG310" s="1">
        <f>(Table2[[#This Row],[Close Price]]/Table2[[#This Row],[Current Month Low]])-1</f>
        <v>8.1691772885283953E-2</v>
      </c>
      <c r="AH310" s="1">
        <f>(Table2[[#This Row],[Current Month High]]/Table2[[#This Row],[Close Price]])-1</f>
        <v>0.11114086770219589</v>
      </c>
      <c r="AI310">
        <v>53.9903588644884</v>
      </c>
      <c r="AJ310">
        <v>40.422992538870297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-0.13</v>
      </c>
      <c r="AM310" t="s">
        <v>3166</v>
      </c>
      <c r="AN310">
        <v>-6.95</v>
      </c>
      <c r="AO310" t="s">
        <v>3166</v>
      </c>
      <c r="AP310">
        <v>0.10731568567170199</v>
      </c>
      <c r="AQ310">
        <f>(Table2[[#This Row],[Sharpe Ratio]]-AVERAGE(Table2[Sharpe Ratio]))/_xlfn.STDEV.P(Table2[Sharpe Ratio])</f>
        <v>0.6011611134386754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353</v>
      </c>
      <c r="AT310">
        <f>_xlfn.RANK.AVG(Table2[[#This Row],[6M Return vs Nifty Z-Score]],Table2[6M Return vs Nifty Z-Score])</f>
        <v>436</v>
      </c>
      <c r="AU310">
        <f>_xlfn.RANK.AVG(Table2[[#This Row],[Sharpe Ratio Z-Score]],Table2[Sharpe Ratio Z-Score])</f>
        <v>195</v>
      </c>
      <c r="AV310">
        <f>(Table2[[#This Row],[Rank 1Y]]+Table2[[#This Row],[Rank 6M]]+Table2[[#This Row],[Rank Sharpe]])/3</f>
        <v>328</v>
      </c>
    </row>
    <row r="311" spans="1:48" hidden="1" x14ac:dyDescent="0.3">
      <c r="A311" t="s">
        <v>144</v>
      </c>
      <c r="B311" t="s">
        <v>145</v>
      </c>
      <c r="C311" t="s">
        <v>3128</v>
      </c>
      <c r="D311" t="s">
        <v>69</v>
      </c>
      <c r="E311">
        <v>176342.47016006999</v>
      </c>
      <c r="F311">
        <v>2629.8</v>
      </c>
      <c r="G311">
        <v>11.2574063078743</v>
      </c>
      <c r="H311">
        <f>(Table2[[#This Row],[1Y Return vs Nifty]]-AVERAGE(Table2[1Y Return vs Nifty]))/_xlfn.STDEV.P(Table2[1Y Return vs Nifty])</f>
        <v>-3.4022347790058062E-2</v>
      </c>
      <c r="I311">
        <v>-2.6596506132848599</v>
      </c>
      <c r="J311">
        <f>(Table2[[#This Row],[1M Return vs Nifty]]-AVERAGE(Table2[1M Return vs Nifty]))/_xlfn.STDEV.P(Table2[1M Return vs Nifty])</f>
        <v>1.4707581367160967E-2</v>
      </c>
      <c r="K311">
        <v>4.4941488424433302</v>
      </c>
      <c r="L311">
        <f>(Table2[[#This Row],[6M Return vs Nifty]]-AVERAGE(Table2[6M Return vs Nifty]))/_xlfn.STDEV.P(Table2[6M Return vs Nifty])</f>
        <v>4.2239046766437333E-2</v>
      </c>
      <c r="M311">
        <v>1.27955818332255</v>
      </c>
      <c r="N311">
        <f>(Table2[[#This Row],[1W Return vs Nifty]]-AVERAGE(Table2[1W Return vs Nifty]))/_xlfn.STDEV.P(Table2[1W Return vs Nifty])</f>
        <v>0.92473649657215562</v>
      </c>
      <c r="O311">
        <v>2591.69</v>
      </c>
      <c r="P311">
        <v>2637.65259884429</v>
      </c>
      <c r="Q311">
        <v>2499.2465351804999</v>
      </c>
      <c r="R311">
        <v>63.747010443169103</v>
      </c>
      <c r="S311" s="1">
        <f>(Table2[[#This Row],[Close Price]]-Table2[[#This Row],[20D EMA]])/Table2[[#This Row],[20D EMA]]</f>
        <v>1.4704690761626633E-2</v>
      </c>
      <c r="T311" s="1">
        <f>(Table2[[#This Row],[Close Price]]-Table2[[#This Row],[50D EMA]])/Table2[[#This Row],[50D EMA]]</f>
        <v>-2.977116413181353E-3</v>
      </c>
      <c r="U311" s="1">
        <f>(Table2[[#This Row],[Close Price]]-Table2[[#This Row],[200D EMA]])/Table2[[#This Row],[200D EMA]]</f>
        <v>5.223712946352909E-2</v>
      </c>
      <c r="V311">
        <v>1.1413285203010199</v>
      </c>
      <c r="W311">
        <v>2600.35</v>
      </c>
      <c r="X311">
        <v>2654</v>
      </c>
      <c r="Y311">
        <v>2600.35</v>
      </c>
      <c r="Z311">
        <v>2654</v>
      </c>
      <c r="AA311">
        <v>2472.0500000000002</v>
      </c>
      <c r="AB311">
        <v>2719</v>
      </c>
      <c r="AC311" s="1">
        <f>(Table2[[#This Row],[Close Price]]/Table2[[#This Row],[Day Low]])-1</f>
        <v>1.1325398504047568E-2</v>
      </c>
      <c r="AD311" s="1">
        <f>(Table2[[#This Row],[Day High]]/Table2[[#This Row],[Close Price]])-1</f>
        <v>9.2022207011939194E-3</v>
      </c>
      <c r="AE311" s="1">
        <f>(Table2[[#This Row],[Close Price]]/Table2[[#This Row],[Current Week Low]])-1</f>
        <v>1.1325398504047568E-2</v>
      </c>
      <c r="AF311" s="1">
        <f>(Table2[[#This Row],[Current Week High]]/Table2[[#This Row],[Close Price]])-1</f>
        <v>9.2022207011939194E-3</v>
      </c>
      <c r="AG311" s="1">
        <f>(Table2[[#This Row],[Close Price]]/Table2[[#This Row],[Current Month Low]])-1</f>
        <v>6.3813434194292196E-2</v>
      </c>
      <c r="AH311" s="1">
        <f>(Table2[[#This Row],[Current Month High]]/Table2[[#This Row],[Close Price]])-1</f>
        <v>3.3918929196136594E-2</v>
      </c>
      <c r="AI311">
        <v>9.42847364818617</v>
      </c>
      <c r="AJ311">
        <v>35.172488925363801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0.02</v>
      </c>
      <c r="AM311" t="s">
        <v>3167</v>
      </c>
      <c r="AN311">
        <v>-0.8</v>
      </c>
      <c r="AO311" t="s">
        <v>3166</v>
      </c>
      <c r="AP311">
        <v>4.4326862265232997E-2</v>
      </c>
      <c r="AQ311">
        <f>(Table2[[#This Row],[Sharpe Ratio]]-AVERAGE(Table2[Sharpe Ratio]))/_xlfn.STDEV.P(Table2[Sharpe Ratio])</f>
        <v>-0.12602084325272458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312</v>
      </c>
      <c r="AT311">
        <f>_xlfn.RANK.AVG(Table2[[#This Row],[6M Return vs Nifty Z-Score]],Table2[6M Return vs Nifty Z-Score])</f>
        <v>286</v>
      </c>
      <c r="AU311">
        <f>_xlfn.RANK.AVG(Table2[[#This Row],[Sharpe Ratio Z-Score]],Table2[Sharpe Ratio Z-Score])</f>
        <v>388</v>
      </c>
      <c r="AV311">
        <f>(Table2[[#This Row],[Rank 1Y]]+Table2[[#This Row],[Rank 6M]]+Table2[[#This Row],[Rank Sharpe]])/3</f>
        <v>328.66666666666669</v>
      </c>
    </row>
    <row r="312" spans="1:48" x14ac:dyDescent="0.3">
      <c r="A312" t="s">
        <v>1717</v>
      </c>
      <c r="B312" t="s">
        <v>1718</v>
      </c>
      <c r="C312" t="s">
        <v>3125</v>
      </c>
      <c r="D312" t="s">
        <v>51</v>
      </c>
      <c r="E312">
        <v>4879.6271812499999</v>
      </c>
      <c r="F312">
        <v>395.75</v>
      </c>
      <c r="G312">
        <v>22.757262911413001</v>
      </c>
      <c r="H312">
        <f>(Table2[[#This Row],[1Y Return vs Nifty]]-AVERAGE(Table2[1Y Return vs Nifty]))/_xlfn.STDEV.P(Table2[1Y Return vs Nifty])</f>
        <v>0.19380925743610433</v>
      </c>
      <c r="I312">
        <v>11.734451670738499</v>
      </c>
      <c r="J312">
        <f>(Table2[[#This Row],[1M Return vs Nifty]]-AVERAGE(Table2[1M Return vs Nifty]))/_xlfn.STDEV.P(Table2[1M Return vs Nifty])</f>
        <v>1.4396018321075856</v>
      </c>
      <c r="K312">
        <v>30.160802443027499</v>
      </c>
      <c r="L312">
        <f>(Table2[[#This Row],[6M Return vs Nifty]]-AVERAGE(Table2[6M Return vs Nifty]))/_xlfn.STDEV.P(Table2[6M Return vs Nifty])</f>
        <v>0.8886418061336433</v>
      </c>
      <c r="M312">
        <v>-8.2907372440560501</v>
      </c>
      <c r="N312">
        <f>(Table2[[#This Row],[1W Return vs Nifty]]-AVERAGE(Table2[1W Return vs Nifty]))/_xlfn.STDEV.P(Table2[1W Return vs Nifty])</f>
        <v>-1.0624412461514163</v>
      </c>
      <c r="O312">
        <v>382.94</v>
      </c>
      <c r="P312">
        <v>370.07039667024401</v>
      </c>
      <c r="Q312">
        <v>336.92337036573002</v>
      </c>
      <c r="R312">
        <v>60.356828491807399</v>
      </c>
      <c r="S312" s="1">
        <f>(Table2[[#This Row],[Close Price]]-Table2[[#This Row],[20D EMA]])/Table2[[#This Row],[20D EMA]]</f>
        <v>3.3451715673473659E-2</v>
      </c>
      <c r="T312" s="1">
        <f>(Table2[[#This Row],[Close Price]]-Table2[[#This Row],[50D EMA]])/Table2[[#This Row],[50D EMA]]</f>
        <v>6.9391130878912563E-2</v>
      </c>
      <c r="U312" s="1">
        <f>(Table2[[#This Row],[Close Price]]-Table2[[#This Row],[200D EMA]])/Table2[[#This Row],[200D EMA]]</f>
        <v>0.17459943360537361</v>
      </c>
      <c r="V312">
        <v>1.8069829066571601</v>
      </c>
      <c r="W312">
        <v>389</v>
      </c>
      <c r="X312">
        <v>399.8</v>
      </c>
      <c r="Y312">
        <v>389</v>
      </c>
      <c r="Z312">
        <v>399.8</v>
      </c>
      <c r="AA312">
        <v>365.65</v>
      </c>
      <c r="AB312">
        <v>416.95</v>
      </c>
      <c r="AC312" s="1">
        <f>(Table2[[#This Row],[Close Price]]/Table2[[#This Row],[Day Low]])-1</f>
        <v>1.735218508997427E-2</v>
      </c>
      <c r="AD312" s="1">
        <f>(Table2[[#This Row],[Day High]]/Table2[[#This Row],[Close Price]])-1</f>
        <v>1.023373341756173E-2</v>
      </c>
      <c r="AE312" s="1">
        <f>(Table2[[#This Row],[Close Price]]/Table2[[#This Row],[Current Week Low]])-1</f>
        <v>1.735218508997427E-2</v>
      </c>
      <c r="AF312" s="1">
        <f>(Table2[[#This Row],[Current Week High]]/Table2[[#This Row],[Close Price]])-1</f>
        <v>1.023373341756173E-2</v>
      </c>
      <c r="AG312" s="1">
        <f>(Table2[[#This Row],[Close Price]]/Table2[[#This Row],[Current Month Low]])-1</f>
        <v>8.2319157664433318E-2</v>
      </c>
      <c r="AH312" s="1">
        <f>(Table2[[#This Row],[Current Month High]]/Table2[[#This Row],[Close Price]])-1</f>
        <v>5.3569172457359482E-2</v>
      </c>
      <c r="AI312">
        <v>5.3569172457359402</v>
      </c>
      <c r="AJ312">
        <v>52.036112178255799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0.23</v>
      </c>
      <c r="AM312" t="s">
        <v>3167</v>
      </c>
      <c r="AN312">
        <v>5.62</v>
      </c>
      <c r="AO312" t="s">
        <v>3167</v>
      </c>
      <c r="AP312">
        <v>-3.7098983179926999E-2</v>
      </c>
      <c r="AQ312">
        <f>(Table2[[#This Row],[Sharpe Ratio]]-AVERAGE(Table2[Sharpe Ratio]))/_xlfn.STDEV.P(Table2[Sharpe Ratio])</f>
        <v>-1.0660511917158124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0.3935604578101044</v>
      </c>
      <c r="AS312">
        <f>_xlfn.RANK.AVG(Table2[[#This Row],[1Y Return vs Nifty Z-Score]],Table2[1Y Return vs Nifty Z-Score])</f>
        <v>248</v>
      </c>
      <c r="AT312">
        <f>_xlfn.RANK.AVG(Table2[[#This Row],[6M Return vs Nifty Z-Score]],Table2[6M Return vs Nifty Z-Score])</f>
        <v>108</v>
      </c>
      <c r="AU312">
        <f>_xlfn.RANK.AVG(Table2[[#This Row],[Sharpe Ratio Z-Score]],Table2[Sharpe Ratio Z-Score])</f>
        <v>630</v>
      </c>
      <c r="AV312">
        <f>(Table2[[#This Row],[Rank 1Y]]+Table2[[#This Row],[Rank 6M]]+Table2[[#This Row],[Rank Sharpe]])/3</f>
        <v>328.66666666666669</v>
      </c>
    </row>
    <row r="313" spans="1:48" x14ac:dyDescent="0.3">
      <c r="A313" t="s">
        <v>235</v>
      </c>
      <c r="B313" t="s">
        <v>236</v>
      </c>
      <c r="C313" t="s">
        <v>3125</v>
      </c>
      <c r="D313" t="s">
        <v>51</v>
      </c>
      <c r="E313">
        <v>104576.82463937999</v>
      </c>
      <c r="F313">
        <v>2610.1</v>
      </c>
      <c r="G313">
        <v>15.272511527177301</v>
      </c>
      <c r="H313">
        <f>(Table2[[#This Row],[1Y Return vs Nifty]]-AVERAGE(Table2[1Y Return vs Nifty]))/_xlfn.STDEV.P(Table2[1Y Return vs Nifty])</f>
        <v>4.5523676025948118E-2</v>
      </c>
      <c r="I313">
        <v>1.1262054309206899</v>
      </c>
      <c r="J313">
        <f>(Table2[[#This Row],[1M Return vs Nifty]]-AVERAGE(Table2[1M Return vs Nifty]))/_xlfn.STDEV.P(Table2[1M Return vs Nifty])</f>
        <v>0.38947527476523436</v>
      </c>
      <c r="K313">
        <v>17.9375155460291</v>
      </c>
      <c r="L313">
        <f>(Table2[[#This Row],[6M Return vs Nifty]]-AVERAGE(Table2[6M Return vs Nifty]))/_xlfn.STDEV.P(Table2[6M Return vs Nifty])</f>
        <v>0.48555755841071502</v>
      </c>
      <c r="M313">
        <v>-5.8447302546180104</v>
      </c>
      <c r="N313">
        <f>(Table2[[#This Row],[1W Return vs Nifty]]-AVERAGE(Table2[1W Return vs Nifty]))/_xlfn.STDEV.P(Table2[1W Return vs Nifty])</f>
        <v>-0.55455194588464873</v>
      </c>
      <c r="O313">
        <v>2608.0700000000002</v>
      </c>
      <c r="P313">
        <v>2566.3856441142502</v>
      </c>
      <c r="Q313">
        <v>2309.4342141260299</v>
      </c>
      <c r="R313">
        <v>51.328111559788098</v>
      </c>
      <c r="S313" s="1">
        <f>(Table2[[#This Row],[Close Price]]-Table2[[#This Row],[20D EMA]])/Table2[[#This Row],[20D EMA]]</f>
        <v>7.7835334174303032E-4</v>
      </c>
      <c r="T313" s="1">
        <f>(Table2[[#This Row],[Close Price]]-Table2[[#This Row],[50D EMA]])/Table2[[#This Row],[50D EMA]]</f>
        <v>1.7033432206887612E-2</v>
      </c>
      <c r="U313" s="1">
        <f>(Table2[[#This Row],[Close Price]]-Table2[[#This Row],[200D EMA]])/Table2[[#This Row],[200D EMA]]</f>
        <v>0.13019023622101847</v>
      </c>
      <c r="V313">
        <v>0.65084202946942105</v>
      </c>
      <c r="W313">
        <v>2556.6999999999998</v>
      </c>
      <c r="X313">
        <v>2666</v>
      </c>
      <c r="Y313">
        <v>2556.6999999999998</v>
      </c>
      <c r="Z313">
        <v>2666</v>
      </c>
      <c r="AA313">
        <v>2506.0500000000002</v>
      </c>
      <c r="AB313">
        <v>2874</v>
      </c>
      <c r="AC313" s="1">
        <f>(Table2[[#This Row],[Close Price]]/Table2[[#This Row],[Day Low]])-1</f>
        <v>2.088629874447534E-2</v>
      </c>
      <c r="AD313" s="1">
        <f>(Table2[[#This Row],[Day High]]/Table2[[#This Row],[Close Price]])-1</f>
        <v>2.1416803953871577E-2</v>
      </c>
      <c r="AE313" s="1">
        <f>(Table2[[#This Row],[Close Price]]/Table2[[#This Row],[Current Week Low]])-1</f>
        <v>2.088629874447534E-2</v>
      </c>
      <c r="AF313" s="1">
        <f>(Table2[[#This Row],[Current Week High]]/Table2[[#This Row],[Close Price]])-1</f>
        <v>2.1416803953871577E-2</v>
      </c>
      <c r="AG313" s="1">
        <f>(Table2[[#This Row],[Close Price]]/Table2[[#This Row],[Current Month Low]])-1</f>
        <v>4.151952275493298E-2</v>
      </c>
      <c r="AH313" s="1">
        <f>(Table2[[#This Row],[Current Month High]]/Table2[[#This Row],[Close Price]])-1</f>
        <v>0.10110723727060278</v>
      </c>
      <c r="AI313">
        <v>10.110723727060201</v>
      </c>
      <c r="AJ313">
        <v>43.3333333333333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0.13</v>
      </c>
      <c r="AM313" t="s">
        <v>3167</v>
      </c>
      <c r="AN313">
        <v>-3.84</v>
      </c>
      <c r="AO313" t="s">
        <v>3166</v>
      </c>
      <c r="AQ313">
        <f>(Table2[[#This Row],[Sharpe Ratio]]-AVERAGE(Table2[Sharpe Ratio]))/_xlfn.STDEV.P(Table2[Sharpe Ratio])</f>
        <v>-0.63775757197390104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-0.27175300865665231</v>
      </c>
      <c r="AS313">
        <f>_xlfn.RANK.AVG(Table2[[#This Row],[1Y Return vs Nifty Z-Score]],Table2[1Y Return vs Nifty Z-Score])</f>
        <v>287</v>
      </c>
      <c r="AT313">
        <f>_xlfn.RANK.AVG(Table2[[#This Row],[6M Return vs Nifty Z-Score]],Table2[6M Return vs Nifty Z-Score])</f>
        <v>172</v>
      </c>
      <c r="AU313">
        <f>_xlfn.RANK.AVG(Table2[[#This Row],[Sharpe Ratio Z-Score]],Table2[Sharpe Ratio Z-Score])</f>
        <v>529</v>
      </c>
      <c r="AV313">
        <f>(Table2[[#This Row],[Rank 1Y]]+Table2[[#This Row],[Rank 6M]]+Table2[[#This Row],[Rank Sharpe]])/3</f>
        <v>329.33333333333331</v>
      </c>
    </row>
    <row r="314" spans="1:48" x14ac:dyDescent="0.3">
      <c r="A314" t="s">
        <v>1607</v>
      </c>
      <c r="B314" t="s">
        <v>1608</v>
      </c>
      <c r="C314" t="s">
        <v>3125</v>
      </c>
      <c r="D314" t="s">
        <v>158</v>
      </c>
      <c r="E314">
        <v>5761.5484586000002</v>
      </c>
      <c r="F314">
        <v>635.75</v>
      </c>
      <c r="G314">
        <v>38.510940745444501</v>
      </c>
      <c r="H314">
        <f>(Table2[[#This Row],[1Y Return vs Nifty]]-AVERAGE(Table2[1Y Return vs Nifty]))/_xlfn.STDEV.P(Table2[1Y Return vs Nifty])</f>
        <v>0.50591625432150511</v>
      </c>
      <c r="I314">
        <v>6.1949986939239601</v>
      </c>
      <c r="J314">
        <f>(Table2[[#This Row],[1M Return vs Nifty]]-AVERAGE(Table2[1M Return vs Nifty]))/_xlfn.STDEV.P(Table2[1M Return vs Nifty])</f>
        <v>0.89124289014905156</v>
      </c>
      <c r="K314">
        <v>3.7259885130731001</v>
      </c>
      <c r="L314">
        <f>(Table2[[#This Row],[6M Return vs Nifty]]-AVERAGE(Table2[6M Return vs Nifty]))/_xlfn.STDEV.P(Table2[6M Return vs Nifty])</f>
        <v>1.6907617413271223E-2</v>
      </c>
      <c r="M314">
        <v>-5.2257293608930704</v>
      </c>
      <c r="N314">
        <f>(Table2[[#This Row],[1W Return vs Nifty]]-AVERAGE(Table2[1W Return vs Nifty]))/_xlfn.STDEV.P(Table2[1W Return vs Nifty])</f>
        <v>-0.42602249681275872</v>
      </c>
      <c r="O314">
        <v>640.59</v>
      </c>
      <c r="P314">
        <v>635.34135460160201</v>
      </c>
      <c r="Q314">
        <v>581.79583738394103</v>
      </c>
      <c r="R314">
        <v>47.209208845545596</v>
      </c>
      <c r="S314" s="1">
        <f>(Table2[[#This Row],[Close Price]]-Table2[[#This Row],[20D EMA]])/Table2[[#This Row],[20D EMA]]</f>
        <v>-7.5555347414103117E-3</v>
      </c>
      <c r="T314" s="1">
        <f>(Table2[[#This Row],[Close Price]]-Table2[[#This Row],[50D EMA]])/Table2[[#This Row],[50D EMA]]</f>
        <v>6.4319030303676568E-4</v>
      </c>
      <c r="U314" s="1">
        <f>(Table2[[#This Row],[Close Price]]-Table2[[#This Row],[200D EMA]])/Table2[[#This Row],[200D EMA]]</f>
        <v>9.2737278524826092E-2</v>
      </c>
      <c r="V314">
        <v>0.80092940926044198</v>
      </c>
      <c r="W314">
        <v>632.04999999999995</v>
      </c>
      <c r="X314">
        <v>662.5</v>
      </c>
      <c r="Y314">
        <v>632.04999999999995</v>
      </c>
      <c r="Z314">
        <v>662.5</v>
      </c>
      <c r="AA314">
        <v>602.6</v>
      </c>
      <c r="AB314">
        <v>697.9</v>
      </c>
      <c r="AC314" s="1">
        <f>(Table2[[#This Row],[Close Price]]/Table2[[#This Row],[Day Low]])-1</f>
        <v>5.8539672494264394E-3</v>
      </c>
      <c r="AD314" s="1">
        <f>(Table2[[#This Row],[Day High]]/Table2[[#This Row],[Close Price]])-1</f>
        <v>4.2076287848997307E-2</v>
      </c>
      <c r="AE314" s="1">
        <f>(Table2[[#This Row],[Close Price]]/Table2[[#This Row],[Current Week Low]])-1</f>
        <v>5.8539672494264394E-3</v>
      </c>
      <c r="AF314" s="1">
        <f>(Table2[[#This Row],[Current Week High]]/Table2[[#This Row],[Close Price]])-1</f>
        <v>4.2076287848997307E-2</v>
      </c>
      <c r="AG314" s="1">
        <f>(Table2[[#This Row],[Close Price]]/Table2[[#This Row],[Current Month Low]])-1</f>
        <v>5.501161632924001E-2</v>
      </c>
      <c r="AH314" s="1">
        <f>(Table2[[#This Row],[Current Month High]]/Table2[[#This Row],[Close Price]])-1</f>
        <v>9.775855289028712E-2</v>
      </c>
      <c r="AI314">
        <v>13.5194651985843</v>
      </c>
      <c r="AJ314">
        <v>59.116506069327897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-0.02</v>
      </c>
      <c r="AM314" t="s">
        <v>3166</v>
      </c>
      <c r="AN314">
        <v>-3.78</v>
      </c>
      <c r="AO314" t="s">
        <v>3166</v>
      </c>
      <c r="AQ314">
        <f>(Table2[[#This Row],[Sharpe Ratio]]-AVERAGE(Table2[Sharpe Ratio]))/_xlfn.STDEV.P(Table2[Sharpe Ratio])</f>
        <v>-0.63775757197390104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0.35028669309716809</v>
      </c>
      <c r="AS314">
        <f>_xlfn.RANK.AVG(Table2[[#This Row],[1Y Return vs Nifty Z-Score]],Table2[1Y Return vs Nifty Z-Score])</f>
        <v>168</v>
      </c>
      <c r="AT314">
        <f>_xlfn.RANK.AVG(Table2[[#This Row],[6M Return vs Nifty Z-Score]],Table2[6M Return vs Nifty Z-Score])</f>
        <v>294</v>
      </c>
      <c r="AU314">
        <f>_xlfn.RANK.AVG(Table2[[#This Row],[Sharpe Ratio Z-Score]],Table2[Sharpe Ratio Z-Score])</f>
        <v>529</v>
      </c>
      <c r="AV314">
        <f>(Table2[[#This Row],[Rank 1Y]]+Table2[[#This Row],[Rank 6M]]+Table2[[#This Row],[Rank Sharpe]])/3</f>
        <v>330.33333333333331</v>
      </c>
    </row>
    <row r="315" spans="1:48" hidden="1" x14ac:dyDescent="0.3">
      <c r="A315" t="s">
        <v>129</v>
      </c>
      <c r="B315" t="s">
        <v>130</v>
      </c>
      <c r="C315" t="s">
        <v>3134</v>
      </c>
      <c r="D315" t="s">
        <v>131</v>
      </c>
      <c r="E315">
        <v>203792.41275498</v>
      </c>
      <c r="F315">
        <v>823.3</v>
      </c>
      <c r="G315">
        <v>8.4935128986995494</v>
      </c>
      <c r="H315">
        <f>(Table2[[#This Row],[1Y Return vs Nifty]]-AVERAGE(Table2[1Y Return vs Nifty]))/_xlfn.STDEV.P(Table2[1Y Return vs Nifty])</f>
        <v>-8.8779749886056691E-2</v>
      </c>
      <c r="I315">
        <v>-0.61606621690330499</v>
      </c>
      <c r="J315">
        <f>(Table2[[#This Row],[1M Return vs Nifty]]-AVERAGE(Table2[1M Return vs Nifty]))/_xlfn.STDEV.P(Table2[1M Return vs Nifty])</f>
        <v>0.21700513350689765</v>
      </c>
      <c r="K315">
        <v>-7.7883384266721798</v>
      </c>
      <c r="L315">
        <f>(Table2[[#This Row],[6M Return vs Nifty]]-AVERAGE(Table2[6M Return vs Nifty]))/_xlfn.STDEV.P(Table2[6M Return vs Nifty])</f>
        <v>-0.36279743668987641</v>
      </c>
      <c r="M315">
        <v>0.61746010679882701</v>
      </c>
      <c r="N315">
        <f>(Table2[[#This Row],[1W Return vs Nifty]]-AVERAGE(Table2[1W Return vs Nifty]))/_xlfn.STDEV.P(Table2[1W Return vs Nifty])</f>
        <v>0.78725834125794536</v>
      </c>
      <c r="O315">
        <v>797.03</v>
      </c>
      <c r="P315">
        <v>819.93376388432</v>
      </c>
      <c r="Q315">
        <v>806.63920303521297</v>
      </c>
      <c r="R315">
        <v>65.941418783042195</v>
      </c>
      <c r="S315" s="1">
        <f>(Table2[[#This Row],[Close Price]]-Table2[[#This Row],[20D EMA]])/Table2[[#This Row],[20D EMA]]</f>
        <v>3.2959863493218555E-2</v>
      </c>
      <c r="T315" s="1">
        <f>(Table2[[#This Row],[Close Price]]-Table2[[#This Row],[50D EMA]])/Table2[[#This Row],[50D EMA]]</f>
        <v>4.1054976193843837E-3</v>
      </c>
      <c r="U315" s="1">
        <f>(Table2[[#This Row],[Close Price]]-Table2[[#This Row],[200D EMA]])/Table2[[#This Row],[200D EMA]]</f>
        <v>2.0654583737185005E-2</v>
      </c>
      <c r="V315">
        <v>1.0753096353809199</v>
      </c>
      <c r="W315">
        <v>815.35</v>
      </c>
      <c r="X315">
        <v>838.95</v>
      </c>
      <c r="Y315">
        <v>815.35</v>
      </c>
      <c r="Z315">
        <v>838.95</v>
      </c>
      <c r="AA315">
        <v>743.95</v>
      </c>
      <c r="AB315">
        <v>838.95</v>
      </c>
      <c r="AC315" s="1">
        <f>(Table2[[#This Row],[Close Price]]/Table2[[#This Row],[Day Low]])-1</f>
        <v>9.750413932666957E-3</v>
      </c>
      <c r="AD315" s="1">
        <f>(Table2[[#This Row],[Day High]]/Table2[[#This Row],[Close Price]])-1</f>
        <v>1.9008866755739318E-2</v>
      </c>
      <c r="AE315" s="1">
        <f>(Table2[[#This Row],[Close Price]]/Table2[[#This Row],[Current Week Low]])-1</f>
        <v>9.750413932666957E-3</v>
      </c>
      <c r="AF315" s="1">
        <f>(Table2[[#This Row],[Current Week High]]/Table2[[#This Row],[Close Price]])-1</f>
        <v>1.9008866755739318E-2</v>
      </c>
      <c r="AG315" s="1">
        <f>(Table2[[#This Row],[Close Price]]/Table2[[#This Row],[Current Month Low]])-1</f>
        <v>0.1066603938436721</v>
      </c>
      <c r="AH315" s="1">
        <f>(Table2[[#This Row],[Current Month High]]/Table2[[#This Row],[Close Price]])-1</f>
        <v>1.9008866755739318E-2</v>
      </c>
      <c r="AI315">
        <v>17.5270253856431</v>
      </c>
      <c r="AJ315">
        <v>32.951150585385498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-0.01</v>
      </c>
      <c r="AM315" t="s">
        <v>3166</v>
      </c>
      <c r="AN315">
        <v>3.03</v>
      </c>
      <c r="AO315" t="s">
        <v>3167</v>
      </c>
      <c r="AP315">
        <v>0.10274770000522</v>
      </c>
      <c r="AQ315">
        <f>(Table2[[#This Row],[Sharpe Ratio]]-AVERAGE(Table2[Sharpe Ratio]))/_xlfn.STDEV.P(Table2[Sharpe Ratio])</f>
        <v>0.54842546010450788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338</v>
      </c>
      <c r="AT315">
        <f>_xlfn.RANK.AVG(Table2[[#This Row],[6M Return vs Nifty Z-Score]],Table2[6M Return vs Nifty Z-Score])</f>
        <v>443</v>
      </c>
      <c r="AU315">
        <f>_xlfn.RANK.AVG(Table2[[#This Row],[Sharpe Ratio Z-Score]],Table2[Sharpe Ratio Z-Score])</f>
        <v>211</v>
      </c>
      <c r="AV315">
        <f>(Table2[[#This Row],[Rank 1Y]]+Table2[[#This Row],[Rank 6M]]+Table2[[#This Row],[Rank Sharpe]])/3</f>
        <v>330.66666666666669</v>
      </c>
    </row>
    <row r="316" spans="1:48" hidden="1" x14ac:dyDescent="0.3">
      <c r="A316" t="s">
        <v>146</v>
      </c>
      <c r="B316" t="s">
        <v>147</v>
      </c>
      <c r="C316" t="s">
        <v>3131</v>
      </c>
      <c r="D316" t="s">
        <v>148</v>
      </c>
      <c r="E316">
        <v>173260.59452856</v>
      </c>
      <c r="F316">
        <v>445.35</v>
      </c>
      <c r="G316">
        <v>67.630151081913795</v>
      </c>
      <c r="H316">
        <f>(Table2[[#This Row],[1Y Return vs Nifty]]-AVERAGE(Table2[1Y Return vs Nifty]))/_xlfn.STDEV.P(Table2[1Y Return vs Nifty])</f>
        <v>1.0828170507918351</v>
      </c>
      <c r="I316">
        <v>-5.7160989369654196</v>
      </c>
      <c r="J316">
        <f>(Table2[[#This Row],[1M Return vs Nifty]]-AVERAGE(Table2[1M Return vs Nifty]))/_xlfn.STDEV.P(Table2[1M Return vs Nifty])</f>
        <v>-0.28785492362014697</v>
      </c>
      <c r="K316">
        <v>-8.6310077200895599</v>
      </c>
      <c r="L316">
        <f>(Table2[[#This Row],[6M Return vs Nifty]]-AVERAGE(Table2[6M Return vs Nifty]))/_xlfn.STDEV.P(Table2[6M Return vs Nifty])</f>
        <v>-0.3905859293497162</v>
      </c>
      <c r="M316">
        <v>-1.8977580631092199</v>
      </c>
      <c r="N316">
        <f>(Table2[[#This Row],[1W Return vs Nifty]]-AVERAGE(Table2[1W Return vs Nifty]))/_xlfn.STDEV.P(Table2[1W Return vs Nifty])</f>
        <v>0.2649980199060642</v>
      </c>
      <c r="O316">
        <v>454.05</v>
      </c>
      <c r="P316">
        <v>461.716942862228</v>
      </c>
      <c r="Q316">
        <v>413.96477652591898</v>
      </c>
      <c r="R316">
        <v>40.794504296408903</v>
      </c>
      <c r="S316" s="1">
        <f>(Table2[[#This Row],[Close Price]]-Table2[[#This Row],[20D EMA]])/Table2[[#This Row],[20D EMA]]</f>
        <v>-1.9160885365047876E-2</v>
      </c>
      <c r="T316" s="1">
        <f>(Table2[[#This Row],[Close Price]]-Table2[[#This Row],[50D EMA]])/Table2[[#This Row],[50D EMA]]</f>
        <v>-3.544800145467418E-2</v>
      </c>
      <c r="U316" s="1">
        <f>(Table2[[#This Row],[Close Price]]-Table2[[#This Row],[200D EMA]])/Table2[[#This Row],[200D EMA]]</f>
        <v>7.5816169040932802E-2</v>
      </c>
      <c r="V316">
        <v>0.65652113182230798</v>
      </c>
      <c r="W316">
        <v>442.75</v>
      </c>
      <c r="X316">
        <v>453.8</v>
      </c>
      <c r="Y316">
        <v>442.75</v>
      </c>
      <c r="Z316">
        <v>453.8</v>
      </c>
      <c r="AA316">
        <v>430.25</v>
      </c>
      <c r="AB316">
        <v>476.45</v>
      </c>
      <c r="AC316" s="1">
        <f>(Table2[[#This Row],[Close Price]]/Table2[[#This Row],[Day Low]])-1</f>
        <v>5.8723884810842897E-3</v>
      </c>
      <c r="AD316" s="1">
        <f>(Table2[[#This Row],[Day High]]/Table2[[#This Row],[Close Price]])-1</f>
        <v>1.8973840799371144E-2</v>
      </c>
      <c r="AE316" s="1">
        <f>(Table2[[#This Row],[Close Price]]/Table2[[#This Row],[Current Week Low]])-1</f>
        <v>5.8723884810842897E-3</v>
      </c>
      <c r="AF316" s="1">
        <f>(Table2[[#This Row],[Current Week High]]/Table2[[#This Row],[Close Price]])-1</f>
        <v>1.8973840799371144E-2</v>
      </c>
      <c r="AG316" s="1">
        <f>(Table2[[#This Row],[Close Price]]/Table2[[#This Row],[Current Month Low]])-1</f>
        <v>3.5095874491574808E-2</v>
      </c>
      <c r="AH316" s="1">
        <f>(Table2[[#This Row],[Current Month High]]/Table2[[#This Row],[Close Price]])-1</f>
        <v>6.9832715841472881E-2</v>
      </c>
      <c r="AI316">
        <v>17.581677332435099</v>
      </c>
      <c r="AJ316">
        <v>93.001083423618596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</v>
      </c>
      <c r="AM316" t="s">
        <v>3168</v>
      </c>
      <c r="AN316">
        <v>-5.53</v>
      </c>
      <c r="AO316" t="s">
        <v>3166</v>
      </c>
      <c r="AP316">
        <v>1.8763895794209999E-2</v>
      </c>
      <c r="AQ316">
        <f>(Table2[[#This Row],[Sharpe Ratio]]-AVERAGE(Table2[Sharpe Ratio]))/_xlfn.STDEV.P(Table2[Sharpe Ratio])</f>
        <v>-0.42113554728966424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86</v>
      </c>
      <c r="AT316">
        <f>_xlfn.RANK.AVG(Table2[[#This Row],[6M Return vs Nifty Z-Score]],Table2[6M Return vs Nifty Z-Score])</f>
        <v>456</v>
      </c>
      <c r="AU316">
        <f>_xlfn.RANK.AVG(Table2[[#This Row],[Sharpe Ratio Z-Score]],Table2[Sharpe Ratio Z-Score])</f>
        <v>452</v>
      </c>
      <c r="AV316">
        <f>(Table2[[#This Row],[Rank 1Y]]+Table2[[#This Row],[Rank 6M]]+Table2[[#This Row],[Rank Sharpe]])/3</f>
        <v>331.33333333333331</v>
      </c>
    </row>
    <row r="317" spans="1:48" hidden="1" x14ac:dyDescent="0.3">
      <c r="A317" t="s">
        <v>67</v>
      </c>
      <c r="B317" t="s">
        <v>68</v>
      </c>
      <c r="C317" t="s">
        <v>3128</v>
      </c>
      <c r="D317" t="s">
        <v>69</v>
      </c>
      <c r="E317">
        <v>330208.872872715</v>
      </c>
      <c r="F317">
        <v>11375.3</v>
      </c>
      <c r="G317">
        <v>7.9879381781796104</v>
      </c>
      <c r="H317">
        <f>(Table2[[#This Row],[1Y Return vs Nifty]]-AVERAGE(Table2[1Y Return vs Nifty]))/_xlfn.STDEV.P(Table2[1Y Return vs Nifty])</f>
        <v>-9.8796040011133693E-2</v>
      </c>
      <c r="I317">
        <v>2.7394634778921398</v>
      </c>
      <c r="J317">
        <f>(Table2[[#This Row],[1M Return vs Nifty]]-AVERAGE(Table2[1M Return vs Nifty]))/_xlfn.STDEV.P(Table2[1M Return vs Nifty])</f>
        <v>0.54917416190193313</v>
      </c>
      <c r="K317">
        <v>5.7350312488655097</v>
      </c>
      <c r="L317">
        <f>(Table2[[#This Row],[6M Return vs Nifty]]-AVERAGE(Table2[6M Return vs Nifty]))/_xlfn.STDEV.P(Table2[6M Return vs Nifty])</f>
        <v>8.31593127734577E-2</v>
      </c>
      <c r="M317">
        <v>2.85178392008963</v>
      </c>
      <c r="N317">
        <f>(Table2[[#This Row],[1W Return vs Nifty]]-AVERAGE(Table2[1W Return vs Nifty]))/_xlfn.STDEV.P(Table2[1W Return vs Nifty])</f>
        <v>1.2511937114354261</v>
      </c>
      <c r="O317">
        <v>11061.67</v>
      </c>
      <c r="P317">
        <v>11167.947937466601</v>
      </c>
      <c r="Q317">
        <v>10687.252711552401</v>
      </c>
      <c r="R317">
        <v>71.588504942274099</v>
      </c>
      <c r="S317" s="1">
        <f>(Table2[[#This Row],[Close Price]]-Table2[[#This Row],[20D EMA]])/Table2[[#This Row],[20D EMA]]</f>
        <v>2.8352861728834725E-2</v>
      </c>
      <c r="T317" s="1">
        <f>(Table2[[#This Row],[Close Price]]-Table2[[#This Row],[50D EMA]])/Table2[[#This Row],[50D EMA]]</f>
        <v>1.8566711064059226E-2</v>
      </c>
      <c r="U317" s="1">
        <f>(Table2[[#This Row],[Close Price]]-Table2[[#This Row],[200D EMA]])/Table2[[#This Row],[200D EMA]]</f>
        <v>6.4380183291057838E-2</v>
      </c>
      <c r="V317">
        <v>0.86562677251434095</v>
      </c>
      <c r="W317">
        <v>11437.25</v>
      </c>
      <c r="X317">
        <v>11690</v>
      </c>
      <c r="Y317">
        <v>11437.25</v>
      </c>
      <c r="Z317">
        <v>11690</v>
      </c>
      <c r="AA317">
        <v>10542.5</v>
      </c>
      <c r="AB317">
        <v>11690</v>
      </c>
      <c r="AC317" s="1">
        <f>(Table2[[#This Row],[Close Price]]/Table2[[#This Row],[Day Low]])-1</f>
        <v>-5.4165118363243003E-3</v>
      </c>
      <c r="AD317" s="1">
        <f>(Table2[[#This Row],[Day High]]/Table2[[#This Row],[Close Price]])-1</f>
        <v>2.7665204434168755E-2</v>
      </c>
      <c r="AE317" s="1">
        <f>(Table2[[#This Row],[Close Price]]/Table2[[#This Row],[Current Week Low]])-1</f>
        <v>-5.4165118363243003E-3</v>
      </c>
      <c r="AF317" s="1">
        <f>(Table2[[#This Row],[Current Week High]]/Table2[[#This Row],[Close Price]])-1</f>
        <v>2.7665204434168755E-2</v>
      </c>
      <c r="AG317" s="1">
        <f>(Table2[[#This Row],[Close Price]]/Table2[[#This Row],[Current Month Low]])-1</f>
        <v>7.8994545885700651E-2</v>
      </c>
      <c r="AH317" s="1">
        <f>(Table2[[#This Row],[Current Month High]]/Table2[[#This Row],[Close Price]])-1</f>
        <v>2.7665204434168755E-2</v>
      </c>
      <c r="AI317">
        <v>6.7048781131047104</v>
      </c>
      <c r="AJ317">
        <v>32.451896486478603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0.06</v>
      </c>
      <c r="AM317" t="s">
        <v>3167</v>
      </c>
      <c r="AN317">
        <v>2.52</v>
      </c>
      <c r="AO317" t="s">
        <v>3167</v>
      </c>
      <c r="AP317">
        <v>4.7443482927720999E-2</v>
      </c>
      <c r="AQ317">
        <f>(Table2[[#This Row],[Sharpe Ratio]]-AVERAGE(Table2[Sharpe Ratio]))/_xlfn.STDEV.P(Table2[Sharpe Ratio])</f>
        <v>-9.0040645670876801E-2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345</v>
      </c>
      <c r="AT317">
        <f>_xlfn.RANK.AVG(Table2[[#This Row],[6M Return vs Nifty Z-Score]],Table2[6M Return vs Nifty Z-Score])</f>
        <v>271</v>
      </c>
      <c r="AU317">
        <f>_xlfn.RANK.AVG(Table2[[#This Row],[Sharpe Ratio Z-Score]],Table2[Sharpe Ratio Z-Score])</f>
        <v>379</v>
      </c>
      <c r="AV317">
        <f>(Table2[[#This Row],[Rank 1Y]]+Table2[[#This Row],[Rank 6M]]+Table2[[#This Row],[Rank Sharpe]])/3</f>
        <v>331.66666666666669</v>
      </c>
    </row>
    <row r="318" spans="1:48" hidden="1" x14ac:dyDescent="0.3">
      <c r="A318" t="s">
        <v>1046</v>
      </c>
      <c r="B318" t="s">
        <v>1047</v>
      </c>
      <c r="C318" t="s">
        <v>3122</v>
      </c>
      <c r="D318" t="s">
        <v>1048</v>
      </c>
      <c r="E318">
        <v>12736.440681795</v>
      </c>
      <c r="F318">
        <v>396.85</v>
      </c>
      <c r="G318">
        <v>13.7984248419825</v>
      </c>
      <c r="H318">
        <f>(Table2[[#This Row],[1Y Return vs Nifty]]-AVERAGE(Table2[1Y Return vs Nifty]))/_xlfn.STDEV.P(Table2[1Y Return vs Nifty])</f>
        <v>1.6319526156192411E-2</v>
      </c>
      <c r="I318">
        <v>-12.054027533642699</v>
      </c>
      <c r="J318">
        <f>(Table2[[#This Row],[1M Return vs Nifty]]-AVERAGE(Table2[1M Return vs Nifty]))/_xlfn.STDEV.P(Table2[1M Return vs Nifty])</f>
        <v>-0.91525619122351443</v>
      </c>
      <c r="K318">
        <v>-13.0359125596539</v>
      </c>
      <c r="L318">
        <f>(Table2[[#This Row],[6M Return vs Nifty]]-AVERAGE(Table2[6M Return vs Nifty]))/_xlfn.STDEV.P(Table2[6M Return vs Nifty])</f>
        <v>-0.53584536476253375</v>
      </c>
      <c r="M318">
        <v>-5.57810919874143</v>
      </c>
      <c r="N318">
        <f>(Table2[[#This Row],[1W Return vs Nifty]]-AVERAGE(Table2[1W Return vs Nifty]))/_xlfn.STDEV.P(Table2[1W Return vs Nifty])</f>
        <v>-0.49919070526257919</v>
      </c>
      <c r="O318">
        <v>392.55</v>
      </c>
      <c r="P318">
        <v>416.13785917771099</v>
      </c>
      <c r="Q318">
        <v>408.88994977205903</v>
      </c>
      <c r="R318">
        <v>57.576121435265001</v>
      </c>
      <c r="S318" s="1">
        <f>(Table2[[#This Row],[Close Price]]-Table2[[#This Row],[20D EMA]])/Table2[[#This Row],[20D EMA]]</f>
        <v>1.095401859635718E-2</v>
      </c>
      <c r="T318" s="1">
        <f>(Table2[[#This Row],[Close Price]]-Table2[[#This Row],[50D EMA]])/Table2[[#This Row],[50D EMA]]</f>
        <v>-4.6349686173288364E-2</v>
      </c>
      <c r="U318" s="1">
        <f>(Table2[[#This Row],[Close Price]]-Table2[[#This Row],[200D EMA]])/Table2[[#This Row],[200D EMA]]</f>
        <v>-2.9445452936103782E-2</v>
      </c>
      <c r="V318">
        <v>0.65283878692960695</v>
      </c>
      <c r="W318">
        <v>377.95</v>
      </c>
      <c r="X318">
        <v>402.65</v>
      </c>
      <c r="Y318">
        <v>377.95</v>
      </c>
      <c r="Z318">
        <v>402.65</v>
      </c>
      <c r="AA318">
        <v>360</v>
      </c>
      <c r="AB318">
        <v>427</v>
      </c>
      <c r="AC318" s="1">
        <f>(Table2[[#This Row],[Close Price]]/Table2[[#This Row],[Day Low]])-1</f>
        <v>5.0006614631565194E-2</v>
      </c>
      <c r="AD318" s="1">
        <f>(Table2[[#This Row],[Day High]]/Table2[[#This Row],[Close Price]])-1</f>
        <v>1.4615093864180251E-2</v>
      </c>
      <c r="AE318" s="1">
        <f>(Table2[[#This Row],[Close Price]]/Table2[[#This Row],[Current Week Low]])-1</f>
        <v>5.0006614631565194E-2</v>
      </c>
      <c r="AF318" s="1">
        <f>(Table2[[#This Row],[Current Week High]]/Table2[[#This Row],[Close Price]])-1</f>
        <v>1.4615093864180251E-2</v>
      </c>
      <c r="AG318" s="1">
        <f>(Table2[[#This Row],[Close Price]]/Table2[[#This Row],[Current Month Low]])-1</f>
        <v>0.10236111111111112</v>
      </c>
      <c r="AH318" s="1">
        <f>(Table2[[#This Row],[Current Month High]]/Table2[[#This Row],[Close Price]])-1</f>
        <v>7.5973289656041221E-2</v>
      </c>
      <c r="AI318">
        <v>55.675948091218302</v>
      </c>
      <c r="AJ318">
        <v>44.968036529680298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-0.2</v>
      </c>
      <c r="AM318" t="s">
        <v>3166</v>
      </c>
      <c r="AN318">
        <v>-2.94</v>
      </c>
      <c r="AO318" t="s">
        <v>3166</v>
      </c>
      <c r="AP318">
        <v>0.10594023098512199</v>
      </c>
      <c r="AQ318">
        <f>(Table2[[#This Row],[Sharpe Ratio]]-AVERAGE(Table2[Sharpe Ratio]))/_xlfn.STDEV.P(Table2[Sharpe Ratio])</f>
        <v>0.58528201336606034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294</v>
      </c>
      <c r="AT318">
        <f>_xlfn.RANK.AVG(Table2[[#This Row],[6M Return vs Nifty Z-Score]],Table2[6M Return vs Nifty Z-Score])</f>
        <v>505</v>
      </c>
      <c r="AU318">
        <f>_xlfn.RANK.AVG(Table2[[#This Row],[Sharpe Ratio Z-Score]],Table2[Sharpe Ratio Z-Score])</f>
        <v>197</v>
      </c>
      <c r="AV318">
        <f>(Table2[[#This Row],[Rank 1Y]]+Table2[[#This Row],[Rank 6M]]+Table2[[#This Row],[Rank Sharpe]])/3</f>
        <v>332</v>
      </c>
    </row>
    <row r="319" spans="1:48" hidden="1" x14ac:dyDescent="0.3">
      <c r="A319" t="s">
        <v>994</v>
      </c>
      <c r="B319" t="s">
        <v>995</v>
      </c>
      <c r="C319" t="s">
        <v>3130</v>
      </c>
      <c r="D319" t="s">
        <v>257</v>
      </c>
      <c r="E319">
        <v>14419.149377</v>
      </c>
      <c r="F319">
        <v>828.5</v>
      </c>
      <c r="G319">
        <v>2.1254091644139401</v>
      </c>
      <c r="H319">
        <f>(Table2[[#This Row],[1Y Return vs Nifty]]-AVERAGE(Table2[1Y Return vs Nifty]))/_xlfn.STDEV.P(Table2[1Y Return vs Nifty])</f>
        <v>-0.21494265313326386</v>
      </c>
      <c r="I319">
        <v>-5.4980815835134704</v>
      </c>
      <c r="J319">
        <f>(Table2[[#This Row],[1M Return vs Nifty]]-AVERAGE(Table2[1M Return vs Nifty]))/_xlfn.STDEV.P(Table2[1M Return vs Nifty])</f>
        <v>-0.26627305158911857</v>
      </c>
      <c r="K319">
        <v>-13.0088205225479</v>
      </c>
      <c r="L319">
        <f>(Table2[[#This Row],[6M Return vs Nifty]]-AVERAGE(Table2[6M Return vs Nifty]))/_xlfn.STDEV.P(Table2[6M Return vs Nifty])</f>
        <v>-0.5349519574909728</v>
      </c>
      <c r="M319">
        <v>-5.2831784905172903</v>
      </c>
      <c r="N319">
        <f>(Table2[[#This Row],[1W Return vs Nifty]]-AVERAGE(Table2[1W Return vs Nifty]))/_xlfn.STDEV.P(Table2[1W Return vs Nifty])</f>
        <v>-0.437951243693602</v>
      </c>
      <c r="O319">
        <v>820.45</v>
      </c>
      <c r="P319">
        <v>849.82093600122596</v>
      </c>
      <c r="Q319">
        <v>840.05465405571101</v>
      </c>
      <c r="R319">
        <v>57.0237411014541</v>
      </c>
      <c r="S319" s="1">
        <f>(Table2[[#This Row],[Close Price]]-Table2[[#This Row],[20D EMA]])/Table2[[#This Row],[20D EMA]]</f>
        <v>9.8116887074166052E-3</v>
      </c>
      <c r="T319" s="1">
        <f>(Table2[[#This Row],[Close Price]]-Table2[[#This Row],[50D EMA]])/Table2[[#This Row],[50D EMA]]</f>
        <v>-2.5088739401443978E-2</v>
      </c>
      <c r="U319" s="1">
        <f>(Table2[[#This Row],[Close Price]]-Table2[[#This Row],[200D EMA]])/Table2[[#This Row],[200D EMA]]</f>
        <v>-1.3754645605409297E-2</v>
      </c>
      <c r="V319">
        <v>0.66898336905660005</v>
      </c>
      <c r="W319">
        <v>801.5</v>
      </c>
      <c r="X319">
        <v>849</v>
      </c>
      <c r="Y319">
        <v>801.5</v>
      </c>
      <c r="Z319">
        <v>849</v>
      </c>
      <c r="AA319">
        <v>777.05</v>
      </c>
      <c r="AB319">
        <v>852.25</v>
      </c>
      <c r="AC319" s="1">
        <f>(Table2[[#This Row],[Close Price]]/Table2[[#This Row],[Day Low]])-1</f>
        <v>3.3686837180286977E-2</v>
      </c>
      <c r="AD319" s="1">
        <f>(Table2[[#This Row],[Day High]]/Table2[[#This Row],[Close Price]])-1</f>
        <v>2.4743512371756093E-2</v>
      </c>
      <c r="AE319" s="1">
        <f>(Table2[[#This Row],[Close Price]]/Table2[[#This Row],[Current Week Low]])-1</f>
        <v>3.3686837180286977E-2</v>
      </c>
      <c r="AF319" s="1">
        <f>(Table2[[#This Row],[Current Week High]]/Table2[[#This Row],[Close Price]])-1</f>
        <v>2.4743512371756093E-2</v>
      </c>
      <c r="AG319" s="1">
        <f>(Table2[[#This Row],[Close Price]]/Table2[[#This Row],[Current Month Low]])-1</f>
        <v>6.621195547262082E-2</v>
      </c>
      <c r="AH319" s="1">
        <f>(Table2[[#This Row],[Current Month High]]/Table2[[#This Row],[Close Price]])-1</f>
        <v>2.866626433313213E-2</v>
      </c>
      <c r="AI319">
        <v>27.942063971031899</v>
      </c>
      <c r="AJ319">
        <v>30.595838587641801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0.01</v>
      </c>
      <c r="AM319" t="s">
        <v>3167</v>
      </c>
      <c r="AN319">
        <v>4.1399999999999997</v>
      </c>
      <c r="AO319" t="s">
        <v>3167</v>
      </c>
      <c r="AP319">
        <v>0.143166645054942</v>
      </c>
      <c r="AQ319">
        <f>(Table2[[#This Row],[Sharpe Ratio]]-AVERAGE(Table2[Sharpe Ratio]))/_xlfn.STDEV.P(Table2[Sharpe Ratio])</f>
        <v>1.0150467741587794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379</v>
      </c>
      <c r="AT319">
        <f>_xlfn.RANK.AVG(Table2[[#This Row],[6M Return vs Nifty Z-Score]],Table2[6M Return vs Nifty Z-Score])</f>
        <v>504</v>
      </c>
      <c r="AU319">
        <f>_xlfn.RANK.AVG(Table2[[#This Row],[Sharpe Ratio Z-Score]],Table2[Sharpe Ratio Z-Score])</f>
        <v>117</v>
      </c>
      <c r="AV319">
        <f>(Table2[[#This Row],[Rank 1Y]]+Table2[[#This Row],[Rank 6M]]+Table2[[#This Row],[Rank Sharpe]])/3</f>
        <v>333.33333333333331</v>
      </c>
    </row>
    <row r="320" spans="1:48" hidden="1" x14ac:dyDescent="0.3">
      <c r="A320" t="s">
        <v>626</v>
      </c>
      <c r="B320" t="s">
        <v>627</v>
      </c>
      <c r="C320" t="s">
        <v>3123</v>
      </c>
      <c r="D320" t="s">
        <v>195</v>
      </c>
      <c r="E320">
        <v>29603.43</v>
      </c>
      <c r="F320">
        <v>678.2</v>
      </c>
      <c r="G320">
        <v>13.3422712204814</v>
      </c>
      <c r="H320">
        <f>(Table2[[#This Row],[1Y Return vs Nifty]]-AVERAGE(Table2[1Y Return vs Nifty]))/_xlfn.STDEV.P(Table2[1Y Return vs Nifty])</f>
        <v>7.2823515722638572E-3</v>
      </c>
      <c r="I320">
        <v>-0.52869996892937998</v>
      </c>
      <c r="J320">
        <f>(Table2[[#This Row],[1M Return vs Nifty]]-AVERAGE(Table2[1M Return vs Nifty]))/_xlfn.STDEV.P(Table2[1M Return vs Nifty])</f>
        <v>0.2256536523231758</v>
      </c>
      <c r="K320">
        <v>22.8160427091217</v>
      </c>
      <c r="L320">
        <f>(Table2[[#This Row],[6M Return vs Nifty]]-AVERAGE(Table2[6M Return vs Nifty]))/_xlfn.STDEV.P(Table2[6M Return vs Nifty])</f>
        <v>0.64643551767827856</v>
      </c>
      <c r="M320">
        <v>-3.89717818464751</v>
      </c>
      <c r="N320">
        <f>(Table2[[#This Row],[1W Return vs Nifty]]-AVERAGE(Table2[1W Return vs Nifty]))/_xlfn.STDEV.P(Table2[1W Return vs Nifty])</f>
        <v>-0.15016190843930866</v>
      </c>
      <c r="O320">
        <v>666.93</v>
      </c>
      <c r="P320">
        <v>701.13382037075201</v>
      </c>
      <c r="Q320">
        <v>659.85386199123502</v>
      </c>
      <c r="R320">
        <v>57.542485241671599</v>
      </c>
      <c r="S320" s="1">
        <f>(Table2[[#This Row],[Close Price]]-Table2[[#This Row],[20D EMA]])/Table2[[#This Row],[20D EMA]]</f>
        <v>1.6898325161561329E-2</v>
      </c>
      <c r="T320" s="1">
        <f>(Table2[[#This Row],[Close Price]]-Table2[[#This Row],[50D EMA]])/Table2[[#This Row],[50D EMA]]</f>
        <v>-3.2709619340035266E-2</v>
      </c>
      <c r="U320" s="1">
        <f>(Table2[[#This Row],[Close Price]]-Table2[[#This Row],[200D EMA]])/Table2[[#This Row],[200D EMA]]</f>
        <v>2.7803335049676074E-2</v>
      </c>
      <c r="V320">
        <v>1.3167950533019499</v>
      </c>
      <c r="W320">
        <v>648.9</v>
      </c>
      <c r="X320">
        <v>743</v>
      </c>
      <c r="Y320">
        <v>648.9</v>
      </c>
      <c r="Z320">
        <v>743</v>
      </c>
      <c r="AA320">
        <v>611.29999999999995</v>
      </c>
      <c r="AB320">
        <v>743</v>
      </c>
      <c r="AC320" s="1">
        <f>(Table2[[#This Row],[Close Price]]/Table2[[#This Row],[Day Low]])-1</f>
        <v>4.5153336415472367E-2</v>
      </c>
      <c r="AD320" s="1">
        <f>(Table2[[#This Row],[Day High]]/Table2[[#This Row],[Close Price]])-1</f>
        <v>9.5547036272485952E-2</v>
      </c>
      <c r="AE320" s="1">
        <f>(Table2[[#This Row],[Close Price]]/Table2[[#This Row],[Current Week Low]])-1</f>
        <v>4.5153336415472367E-2</v>
      </c>
      <c r="AF320" s="1">
        <f>(Table2[[#This Row],[Current Week High]]/Table2[[#This Row],[Close Price]])-1</f>
        <v>9.5547036272485952E-2</v>
      </c>
      <c r="AG320" s="1">
        <f>(Table2[[#This Row],[Close Price]]/Table2[[#This Row],[Current Month Low]])-1</f>
        <v>0.10943890070341911</v>
      </c>
      <c r="AH320" s="1">
        <f>(Table2[[#This Row],[Current Month High]]/Table2[[#This Row],[Close Price]])-1</f>
        <v>9.5547036272485952E-2</v>
      </c>
      <c r="AI320">
        <v>26.806251843114101</v>
      </c>
      <c r="AJ320">
        <v>62.598897146967097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-0.09</v>
      </c>
      <c r="AM320" t="s">
        <v>3166</v>
      </c>
      <c r="AN320">
        <v>-2.39</v>
      </c>
      <c r="AO320" t="s">
        <v>3166</v>
      </c>
      <c r="AP320">
        <v>-6.3845801209199999E-4</v>
      </c>
      <c r="AQ320">
        <f>(Table2[[#This Row],[Sharpe Ratio]]-AVERAGE(Table2[Sharpe Ratio]))/_xlfn.STDEV.P(Table2[Sharpe Ratio])</f>
        <v>-0.64512832636158624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298</v>
      </c>
      <c r="AT320">
        <f>_xlfn.RANK.AVG(Table2[[#This Row],[6M Return vs Nifty Z-Score]],Table2[6M Return vs Nifty Z-Score])</f>
        <v>149</v>
      </c>
      <c r="AU320">
        <f>_xlfn.RANK.AVG(Table2[[#This Row],[Sharpe Ratio Z-Score]],Table2[Sharpe Ratio Z-Score])</f>
        <v>554</v>
      </c>
      <c r="AV320">
        <f>(Table2[[#This Row],[Rank 1Y]]+Table2[[#This Row],[Rank 6M]]+Table2[[#This Row],[Rank Sharpe]])/3</f>
        <v>333.66666666666669</v>
      </c>
    </row>
    <row r="321" spans="1:48" hidden="1" x14ac:dyDescent="0.3">
      <c r="A321" t="s">
        <v>895</v>
      </c>
      <c r="B321" t="s">
        <v>896</v>
      </c>
      <c r="C321" t="s">
        <v>3130</v>
      </c>
      <c r="D321" t="s">
        <v>803</v>
      </c>
      <c r="E321">
        <v>16410.639892499999</v>
      </c>
      <c r="F321">
        <v>3940.65</v>
      </c>
      <c r="G321">
        <v>34.275491361509403</v>
      </c>
      <c r="H321">
        <f>(Table2[[#This Row],[1Y Return vs Nifty]]-AVERAGE(Table2[1Y Return vs Nifty]))/_xlfn.STDEV.P(Table2[1Y Return vs Nifty])</f>
        <v>0.42200484000881217</v>
      </c>
      <c r="I321">
        <v>-2.0436835543977501</v>
      </c>
      <c r="J321">
        <f>(Table2[[#This Row],[1M Return vs Nifty]]-AVERAGE(Table2[1M Return vs Nifty]))/_xlfn.STDEV.P(Table2[1M Return vs Nifty])</f>
        <v>7.5683104781908081E-2</v>
      </c>
      <c r="K321">
        <v>-19.820748765171</v>
      </c>
      <c r="L321">
        <f>(Table2[[#This Row],[6M Return vs Nifty]]-AVERAGE(Table2[6M Return vs Nifty]))/_xlfn.STDEV.P(Table2[6M Return vs Nifty])</f>
        <v>-0.75958719630669314</v>
      </c>
      <c r="M321">
        <v>-3.0147821740556502</v>
      </c>
      <c r="N321">
        <f>(Table2[[#This Row],[1W Return vs Nifty]]-AVERAGE(Table2[1W Return vs Nifty]))/_xlfn.STDEV.P(Table2[1W Return vs Nifty])</f>
        <v>3.3058946739298108E-2</v>
      </c>
      <c r="O321">
        <v>3888.77</v>
      </c>
      <c r="P321">
        <v>3902.8279298688199</v>
      </c>
      <c r="Q321">
        <v>3705.0282613384002</v>
      </c>
      <c r="R321">
        <v>55.795114736005999</v>
      </c>
      <c r="S321" s="1">
        <f>(Table2[[#This Row],[Close Price]]-Table2[[#This Row],[20D EMA]])/Table2[[#This Row],[20D EMA]]</f>
        <v>1.3340979281366631E-2</v>
      </c>
      <c r="T321" s="1">
        <f>(Table2[[#This Row],[Close Price]]-Table2[[#This Row],[50D EMA]])/Table2[[#This Row],[50D EMA]]</f>
        <v>9.6909397008572411E-3</v>
      </c>
      <c r="U321" s="1">
        <f>(Table2[[#This Row],[Close Price]]-Table2[[#This Row],[200D EMA]])/Table2[[#This Row],[200D EMA]]</f>
        <v>6.3595125878063929E-2</v>
      </c>
      <c r="V321">
        <v>0.94671924073395997</v>
      </c>
      <c r="W321">
        <v>3875</v>
      </c>
      <c r="X321">
        <v>4058.7</v>
      </c>
      <c r="Y321">
        <v>3875</v>
      </c>
      <c r="Z321">
        <v>4058.7</v>
      </c>
      <c r="AA321">
        <v>3634</v>
      </c>
      <c r="AB321">
        <v>4349</v>
      </c>
      <c r="AC321" s="1">
        <f>(Table2[[#This Row],[Close Price]]/Table2[[#This Row],[Day Low]])-1</f>
        <v>1.6941935483870907E-2</v>
      </c>
      <c r="AD321" s="1">
        <f>(Table2[[#This Row],[Day High]]/Table2[[#This Row],[Close Price]])-1</f>
        <v>2.9956986791519036E-2</v>
      </c>
      <c r="AE321" s="1">
        <f>(Table2[[#This Row],[Close Price]]/Table2[[#This Row],[Current Week Low]])-1</f>
        <v>1.6941935483870907E-2</v>
      </c>
      <c r="AF321" s="1">
        <f>(Table2[[#This Row],[Current Week High]]/Table2[[#This Row],[Close Price]])-1</f>
        <v>2.9956986791519036E-2</v>
      </c>
      <c r="AG321" s="1">
        <f>(Table2[[#This Row],[Close Price]]/Table2[[#This Row],[Current Month Low]])-1</f>
        <v>8.4383599339570736E-2</v>
      </c>
      <c r="AH321" s="1">
        <f>(Table2[[#This Row],[Current Month High]]/Table2[[#This Row],[Close Price]])-1</f>
        <v>0.10362503647875343</v>
      </c>
      <c r="AI321">
        <v>39.266364686028901</v>
      </c>
      <c r="AJ321">
        <v>65.424091681883993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0.03</v>
      </c>
      <c r="AM321" t="s">
        <v>3167</v>
      </c>
      <c r="AN321">
        <v>-2.7</v>
      </c>
      <c r="AO321" t="s">
        <v>3166</v>
      </c>
      <c r="AP321">
        <v>9.7129096783985E-2</v>
      </c>
      <c r="AQ321">
        <f>(Table2[[#This Row],[Sharpe Ratio]]-AVERAGE(Table2[Sharpe Ratio]))/_xlfn.STDEV.P(Table2[Sharpe Ratio])</f>
        <v>0.48356082756605245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187</v>
      </c>
      <c r="AT321">
        <f>_xlfn.RANK.AVG(Table2[[#This Row],[6M Return vs Nifty Z-Score]],Table2[6M Return vs Nifty Z-Score])</f>
        <v>592</v>
      </c>
      <c r="AU321">
        <f>_xlfn.RANK.AVG(Table2[[#This Row],[Sharpe Ratio Z-Score]],Table2[Sharpe Ratio Z-Score])</f>
        <v>225</v>
      </c>
      <c r="AV321">
        <f>(Table2[[#This Row],[Rank 1Y]]+Table2[[#This Row],[Rank 6M]]+Table2[[#This Row],[Rank Sharpe]])/3</f>
        <v>334.66666666666669</v>
      </c>
    </row>
    <row r="322" spans="1:48" hidden="1" x14ac:dyDescent="0.3">
      <c r="A322" t="s">
        <v>743</v>
      </c>
      <c r="B322" t="s">
        <v>744</v>
      </c>
      <c r="C322" t="s">
        <v>3133</v>
      </c>
      <c r="D322" t="s">
        <v>218</v>
      </c>
      <c r="E322">
        <v>22750.74894116</v>
      </c>
      <c r="F322">
        <v>363.8</v>
      </c>
      <c r="G322">
        <v>29.851990515275201</v>
      </c>
      <c r="H322">
        <f>(Table2[[#This Row],[1Y Return vs Nifty]]-AVERAGE(Table2[1Y Return vs Nifty]))/_xlfn.STDEV.P(Table2[1Y Return vs Nifty])</f>
        <v>0.33436780823863305</v>
      </c>
      <c r="I322">
        <v>-1.6340394081621199</v>
      </c>
      <c r="J322">
        <f>(Table2[[#This Row],[1M Return vs Nifty]]-AVERAGE(Table2[1M Return vs Nifty]))/_xlfn.STDEV.P(Table2[1M Return vs Nifty])</f>
        <v>0.11623440678762557</v>
      </c>
      <c r="K322">
        <v>-23.563241567246902</v>
      </c>
      <c r="L322">
        <f>(Table2[[#This Row],[6M Return vs Nifty]]-AVERAGE(Table2[6M Return vs Nifty]))/_xlfn.STDEV.P(Table2[6M Return vs Nifty])</f>
        <v>-0.88300243710445936</v>
      </c>
      <c r="M322">
        <v>-1.3152548166625899</v>
      </c>
      <c r="N322">
        <f>(Table2[[#This Row],[1W Return vs Nifty]]-AVERAGE(Table2[1W Return vs Nifty]))/_xlfn.STDEV.P(Table2[1W Return vs Nifty])</f>
        <v>0.38594909139456768</v>
      </c>
      <c r="O322">
        <v>365.19</v>
      </c>
      <c r="P322">
        <v>376.18140989321398</v>
      </c>
      <c r="Q322">
        <v>377.91908845714897</v>
      </c>
      <c r="R322">
        <v>51.667867419063398</v>
      </c>
      <c r="S322" s="1">
        <f>(Table2[[#This Row],[Close Price]]-Table2[[#This Row],[20D EMA]])/Table2[[#This Row],[20D EMA]]</f>
        <v>-3.8062378487910028E-3</v>
      </c>
      <c r="T322" s="1">
        <f>(Table2[[#This Row],[Close Price]]-Table2[[#This Row],[50D EMA]])/Table2[[#This Row],[50D EMA]]</f>
        <v>-3.2913401799224105E-2</v>
      </c>
      <c r="U322" s="1">
        <f>(Table2[[#This Row],[Close Price]]-Table2[[#This Row],[200D EMA]])/Table2[[#This Row],[200D EMA]]</f>
        <v>-3.7360082854745451E-2</v>
      </c>
      <c r="V322">
        <v>1.3817546123891999</v>
      </c>
      <c r="W322">
        <v>362.4</v>
      </c>
      <c r="X322">
        <v>375.25</v>
      </c>
      <c r="Y322">
        <v>362.4</v>
      </c>
      <c r="Z322">
        <v>375.25</v>
      </c>
      <c r="AA322">
        <v>348.85</v>
      </c>
      <c r="AB322">
        <v>383.9</v>
      </c>
      <c r="AC322" s="1">
        <f>(Table2[[#This Row],[Close Price]]/Table2[[#This Row],[Day Low]])-1</f>
        <v>3.8631346578368309E-3</v>
      </c>
      <c r="AD322" s="1">
        <f>(Table2[[#This Row],[Day High]]/Table2[[#This Row],[Close Price]])-1</f>
        <v>3.1473336998350643E-2</v>
      </c>
      <c r="AE322" s="1">
        <f>(Table2[[#This Row],[Close Price]]/Table2[[#This Row],[Current Week Low]])-1</f>
        <v>3.8631346578368309E-3</v>
      </c>
      <c r="AF322" s="1">
        <f>(Table2[[#This Row],[Current Week High]]/Table2[[#This Row],[Close Price]])-1</f>
        <v>3.1473336998350643E-2</v>
      </c>
      <c r="AG322" s="1">
        <f>(Table2[[#This Row],[Close Price]]/Table2[[#This Row],[Current Month Low]])-1</f>
        <v>4.2855095313171887E-2</v>
      </c>
      <c r="AH322" s="1">
        <f>(Table2[[#This Row],[Current Month High]]/Table2[[#This Row],[Close Price]])-1</f>
        <v>5.5250137438152658E-2</v>
      </c>
      <c r="AI322">
        <v>38.042880703683302</v>
      </c>
      <c r="AJ322">
        <v>63.542369071701501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-0.02</v>
      </c>
      <c r="AM322" t="s">
        <v>3166</v>
      </c>
      <c r="AN322">
        <v>2.31</v>
      </c>
      <c r="AO322" t="s">
        <v>3167</v>
      </c>
      <c r="AP322">
        <v>0.12045669207335399</v>
      </c>
      <c r="AQ322">
        <f>(Table2[[#This Row],[Sharpe Ratio]]-AVERAGE(Table2[Sharpe Ratio]))/_xlfn.STDEV.P(Table2[Sharpe Ratio])</f>
        <v>0.75286902337029848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212</v>
      </c>
      <c r="AT322">
        <f>_xlfn.RANK.AVG(Table2[[#This Row],[6M Return vs Nifty Z-Score]],Table2[6M Return vs Nifty Z-Score])</f>
        <v>639</v>
      </c>
      <c r="AU322">
        <f>_xlfn.RANK.AVG(Table2[[#This Row],[Sharpe Ratio Z-Score]],Table2[Sharpe Ratio Z-Score])</f>
        <v>155</v>
      </c>
      <c r="AV322">
        <f>(Table2[[#This Row],[Rank 1Y]]+Table2[[#This Row],[Rank 6M]]+Table2[[#This Row],[Rank Sharpe]])/3</f>
        <v>335.33333333333331</v>
      </c>
    </row>
    <row r="323" spans="1:48" hidden="1" x14ac:dyDescent="0.3">
      <c r="A323" t="s">
        <v>824</v>
      </c>
      <c r="B323" t="s">
        <v>825</v>
      </c>
      <c r="C323" t="s">
        <v>3134</v>
      </c>
      <c r="D323" t="s">
        <v>131</v>
      </c>
      <c r="E323">
        <v>18652.091676795</v>
      </c>
      <c r="F323">
        <v>1327.45</v>
      </c>
      <c r="G323">
        <v>54.627750626851203</v>
      </c>
      <c r="H323">
        <f>(Table2[[#This Row],[1Y Return vs Nifty]]-AVERAGE(Table2[1Y Return vs Nifty]))/_xlfn.STDEV.P(Table2[1Y Return vs Nifty])</f>
        <v>0.82521751111072916</v>
      </c>
      <c r="I323">
        <v>-7.80809258372466</v>
      </c>
      <c r="J323">
        <f>(Table2[[#This Row],[1M Return vs Nifty]]-AVERAGE(Table2[1M Return vs Nifty]))/_xlfn.STDEV.P(Table2[1M Return vs Nifty])</f>
        <v>-0.49494458166442334</v>
      </c>
      <c r="K323">
        <v>-2.4385160788342901</v>
      </c>
      <c r="L323">
        <f>(Table2[[#This Row],[6M Return vs Nifty]]-AVERAGE(Table2[6M Return vs Nifty]))/_xlfn.STDEV.P(Table2[6M Return vs Nifty])</f>
        <v>-0.1863776950360102</v>
      </c>
      <c r="M323">
        <v>-3.8760440370909102</v>
      </c>
      <c r="N323">
        <f>(Table2[[#This Row],[1W Return vs Nifty]]-AVERAGE(Table2[1W Return vs Nifty]))/_xlfn.STDEV.P(Table2[1W Return vs Nifty])</f>
        <v>-0.14577361050696214</v>
      </c>
      <c r="O323">
        <v>1338.13</v>
      </c>
      <c r="P323">
        <v>1399.6880455932801</v>
      </c>
      <c r="Q323">
        <v>1296.18265448837</v>
      </c>
      <c r="R323">
        <v>52.463187035242399</v>
      </c>
      <c r="S323" s="1">
        <f>(Table2[[#This Row],[Close Price]]-Table2[[#This Row],[20D EMA]])/Table2[[#This Row],[20D EMA]]</f>
        <v>-7.9812873188704111E-3</v>
      </c>
      <c r="T323" s="1">
        <f>(Table2[[#This Row],[Close Price]]-Table2[[#This Row],[50D EMA]])/Table2[[#This Row],[50D EMA]]</f>
        <v>-5.1610103994751771E-2</v>
      </c>
      <c r="U323" s="1">
        <f>(Table2[[#This Row],[Close Price]]-Table2[[#This Row],[200D EMA]])/Table2[[#This Row],[200D EMA]]</f>
        <v>2.4122638428587789E-2</v>
      </c>
      <c r="V323">
        <v>0.86774483887126697</v>
      </c>
      <c r="W323">
        <v>1306.6500000000001</v>
      </c>
      <c r="X323">
        <v>1341</v>
      </c>
      <c r="Y323">
        <v>1306.6500000000001</v>
      </c>
      <c r="Z323">
        <v>1341</v>
      </c>
      <c r="AA323">
        <v>1250</v>
      </c>
      <c r="AB323">
        <v>1424</v>
      </c>
      <c r="AC323" s="1">
        <f>(Table2[[#This Row],[Close Price]]/Table2[[#This Row],[Day Low]])-1</f>
        <v>1.5918570389928499E-2</v>
      </c>
      <c r="AD323" s="1">
        <f>(Table2[[#This Row],[Day High]]/Table2[[#This Row],[Close Price]])-1</f>
        <v>1.0207540773663704E-2</v>
      </c>
      <c r="AE323" s="1">
        <f>(Table2[[#This Row],[Close Price]]/Table2[[#This Row],[Current Week Low]])-1</f>
        <v>1.5918570389928499E-2</v>
      </c>
      <c r="AF323" s="1">
        <f>(Table2[[#This Row],[Current Week High]]/Table2[[#This Row],[Close Price]])-1</f>
        <v>1.0207540773663704E-2</v>
      </c>
      <c r="AG323" s="1">
        <f>(Table2[[#This Row],[Close Price]]/Table2[[#This Row],[Current Month Low]])-1</f>
        <v>6.1960000000000015E-2</v>
      </c>
      <c r="AH323" s="1">
        <f>(Table2[[#This Row],[Current Month High]]/Table2[[#This Row],[Close Price]])-1</f>
        <v>7.273343628761908E-2</v>
      </c>
      <c r="AI323">
        <v>24.0724697728728</v>
      </c>
      <c r="AJ323">
        <v>78.504672897196201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-0.05</v>
      </c>
      <c r="AM323" t="s">
        <v>3166</v>
      </c>
      <c r="AN323">
        <v>-2.4500000000000002</v>
      </c>
      <c r="AO323" t="s">
        <v>3166</v>
      </c>
      <c r="AQ323">
        <f>(Table2[[#This Row],[Sharpe Ratio]]-AVERAGE(Table2[Sharpe Ratio]))/_xlfn.STDEV.P(Table2[Sharpe Ratio])</f>
        <v>-0.63775757197390104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118</v>
      </c>
      <c r="AT323">
        <f>_xlfn.RANK.AVG(Table2[[#This Row],[6M Return vs Nifty Z-Score]],Table2[6M Return vs Nifty Z-Score])</f>
        <v>364</v>
      </c>
      <c r="AU323">
        <f>_xlfn.RANK.AVG(Table2[[#This Row],[Sharpe Ratio Z-Score]],Table2[Sharpe Ratio Z-Score])</f>
        <v>529</v>
      </c>
      <c r="AV323">
        <f>(Table2[[#This Row],[Rank 1Y]]+Table2[[#This Row],[Rank 6M]]+Table2[[#This Row],[Rank Sharpe]])/3</f>
        <v>337</v>
      </c>
    </row>
    <row r="324" spans="1:48" x14ac:dyDescent="0.3">
      <c r="A324" t="s">
        <v>555</v>
      </c>
      <c r="B324" t="s">
        <v>556</v>
      </c>
      <c r="C324" t="s">
        <v>3125</v>
      </c>
      <c r="D324" t="s">
        <v>158</v>
      </c>
      <c r="E324">
        <v>35918.213467850001</v>
      </c>
      <c r="F324">
        <v>869.3</v>
      </c>
      <c r="G324">
        <v>-6.5438519756846203</v>
      </c>
      <c r="H324">
        <f>(Table2[[#This Row],[1Y Return vs Nifty]]-AVERAGE(Table2[1Y Return vs Nifty]))/_xlfn.STDEV.P(Table2[1Y Return vs Nifty])</f>
        <v>-0.38669537577727181</v>
      </c>
      <c r="I324">
        <v>-1.3521907744049599</v>
      </c>
      <c r="J324">
        <f>(Table2[[#This Row],[1M Return vs Nifty]]-AVERAGE(Table2[1M Return vs Nifty]))/_xlfn.STDEV.P(Table2[1M Return vs Nifty])</f>
        <v>0.14413503510714079</v>
      </c>
      <c r="K324">
        <v>24.5085412750119</v>
      </c>
      <c r="L324">
        <f>(Table2[[#This Row],[6M Return vs Nifty]]-AVERAGE(Table2[6M Return vs Nifty]))/_xlfn.STDEV.P(Table2[6M Return vs Nifty])</f>
        <v>0.70224861582060516</v>
      </c>
      <c r="M324">
        <v>-2.3812628834943199</v>
      </c>
      <c r="N324">
        <f>(Table2[[#This Row],[1W Return vs Nifty]]-AVERAGE(Table2[1W Return vs Nifty]))/_xlfn.STDEV.P(Table2[1W Return vs Nifty])</f>
        <v>0.16460299815781659</v>
      </c>
      <c r="O324">
        <v>871.51</v>
      </c>
      <c r="P324">
        <v>866.56769535922297</v>
      </c>
      <c r="Q324">
        <v>800.01193757172803</v>
      </c>
      <c r="R324">
        <v>63.629274910785803</v>
      </c>
      <c r="S324" s="1">
        <f>(Table2[[#This Row],[Close Price]]-Table2[[#This Row],[20D EMA]])/Table2[[#This Row],[20D EMA]]</f>
        <v>-2.5358286192929931E-3</v>
      </c>
      <c r="T324" s="1">
        <f>(Table2[[#This Row],[Close Price]]-Table2[[#This Row],[50D EMA]])/Table2[[#This Row],[50D EMA]]</f>
        <v>3.1530192683265801E-3</v>
      </c>
      <c r="U324" s="1">
        <f>(Table2[[#This Row],[Close Price]]-Table2[[#This Row],[200D EMA]])/Table2[[#This Row],[200D EMA]]</f>
        <v>8.6608785662101007E-2</v>
      </c>
      <c r="V324">
        <v>0.39998901297204598</v>
      </c>
      <c r="W324">
        <v>870.2</v>
      </c>
      <c r="X324">
        <v>897.8</v>
      </c>
      <c r="Y324">
        <v>870.2</v>
      </c>
      <c r="Z324">
        <v>897.8</v>
      </c>
      <c r="AA324">
        <v>835.15</v>
      </c>
      <c r="AB324">
        <v>920</v>
      </c>
      <c r="AC324" s="1">
        <f>(Table2[[#This Row],[Close Price]]/Table2[[#This Row],[Day Low]])-1</f>
        <v>-1.0342450011492366E-3</v>
      </c>
      <c r="AD324" s="1">
        <f>(Table2[[#This Row],[Day High]]/Table2[[#This Row],[Close Price]])-1</f>
        <v>3.2784999424824601E-2</v>
      </c>
      <c r="AE324" s="1">
        <f>(Table2[[#This Row],[Close Price]]/Table2[[#This Row],[Current Week Low]])-1</f>
        <v>-1.0342450011492366E-3</v>
      </c>
      <c r="AF324" s="1">
        <f>(Table2[[#This Row],[Current Week High]]/Table2[[#This Row],[Close Price]])-1</f>
        <v>3.2784999424824601E-2</v>
      </c>
      <c r="AG324" s="1">
        <f>(Table2[[#This Row],[Close Price]]/Table2[[#This Row],[Current Month Low]])-1</f>
        <v>4.0890857929713142E-2</v>
      </c>
      <c r="AH324" s="1">
        <f>(Table2[[#This Row],[Current Month High]]/Table2[[#This Row],[Close Price]])-1</f>
        <v>5.8322788450477558E-2</v>
      </c>
      <c r="AI324">
        <v>8.7369147590014897</v>
      </c>
      <c r="AJ324">
        <v>43.059326915164903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0.06</v>
      </c>
      <c r="AM324" t="s">
        <v>3167</v>
      </c>
      <c r="AN324">
        <v>3.17</v>
      </c>
      <c r="AO324" t="s">
        <v>3167</v>
      </c>
      <c r="AP324">
        <v>2.6952889386043E-2</v>
      </c>
      <c r="AQ324">
        <f>(Table2[[#This Row],[Sharpe Ratio]]-AVERAGE(Table2[Sharpe Ratio]))/_xlfn.STDEV.P(Table2[Sharpe Ratio])</f>
        <v>-0.32659673768188091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0.29769453562640974</v>
      </c>
      <c r="AS324">
        <f>_xlfn.RANK.AVG(Table2[[#This Row],[1Y Return vs Nifty Z-Score]],Table2[1Y Return vs Nifty Z-Score])</f>
        <v>444</v>
      </c>
      <c r="AT324">
        <f>_xlfn.RANK.AVG(Table2[[#This Row],[6M Return vs Nifty Z-Score]],Table2[6M Return vs Nifty Z-Score])</f>
        <v>140</v>
      </c>
      <c r="AU324">
        <f>_xlfn.RANK.AVG(Table2[[#This Row],[Sharpe Ratio Z-Score]],Table2[Sharpe Ratio Z-Score])</f>
        <v>428</v>
      </c>
      <c r="AV324">
        <f>(Table2[[#This Row],[Rank 1Y]]+Table2[[#This Row],[Rank 6M]]+Table2[[#This Row],[Rank Sharpe]])/3</f>
        <v>337.33333333333331</v>
      </c>
    </row>
    <row r="325" spans="1:48" hidden="1" x14ac:dyDescent="0.3">
      <c r="A325" t="s">
        <v>835</v>
      </c>
      <c r="B325" t="s">
        <v>836</v>
      </c>
      <c r="C325" t="s">
        <v>3134</v>
      </c>
      <c r="D325" t="s">
        <v>131</v>
      </c>
      <c r="E325">
        <v>17967.901038935001</v>
      </c>
      <c r="F325">
        <v>1605.8</v>
      </c>
      <c r="G325">
        <v>61.824649997405402</v>
      </c>
      <c r="H325">
        <f>(Table2[[#This Row],[1Y Return vs Nifty]]-AVERAGE(Table2[1Y Return vs Nifty]))/_xlfn.STDEV.P(Table2[1Y Return vs Nifty])</f>
        <v>0.96780025738079689</v>
      </c>
      <c r="I325">
        <v>0.15020776635399799</v>
      </c>
      <c r="J325">
        <f>(Table2[[#This Row],[1M Return vs Nifty]]-AVERAGE(Table2[1M Return vs Nifty]))/_xlfn.STDEV.P(Table2[1M Return vs Nifty])</f>
        <v>0.29285976978019951</v>
      </c>
      <c r="K325">
        <v>-22.982673929758501</v>
      </c>
      <c r="L325">
        <f>(Table2[[#This Row],[6M Return vs Nifty]]-AVERAGE(Table2[6M Return vs Nifty]))/_xlfn.STDEV.P(Table2[6M Return vs Nifty])</f>
        <v>-0.86385720461656323</v>
      </c>
      <c r="M325">
        <v>-1.92511078054229</v>
      </c>
      <c r="N325">
        <f>(Table2[[#This Row],[1W Return vs Nifty]]-AVERAGE(Table2[1W Return vs Nifty]))/_xlfn.STDEV.P(Table2[1W Return vs Nifty])</f>
        <v>0.25931849708480348</v>
      </c>
      <c r="O325">
        <v>1600.56</v>
      </c>
      <c r="P325">
        <v>1669.8231457249601</v>
      </c>
      <c r="Q325">
        <v>1604.1443955878101</v>
      </c>
      <c r="R325">
        <v>54.556945674795799</v>
      </c>
      <c r="S325" s="1">
        <f>(Table2[[#This Row],[Close Price]]-Table2[[#This Row],[20D EMA]])/Table2[[#This Row],[20D EMA]]</f>
        <v>3.2738541510471393E-3</v>
      </c>
      <c r="T325" s="1">
        <f>(Table2[[#This Row],[Close Price]]-Table2[[#This Row],[50D EMA]])/Table2[[#This Row],[50D EMA]]</f>
        <v>-3.8341273379082469E-2</v>
      </c>
      <c r="U325" s="1">
        <f>(Table2[[#This Row],[Close Price]]-Table2[[#This Row],[200D EMA]])/Table2[[#This Row],[200D EMA]]</f>
        <v>1.0320794167554927E-3</v>
      </c>
      <c r="V325">
        <v>1.2498950620678599</v>
      </c>
      <c r="W325">
        <v>1593</v>
      </c>
      <c r="X325">
        <v>1668.05</v>
      </c>
      <c r="Y325">
        <v>1593</v>
      </c>
      <c r="Z325">
        <v>1668.05</v>
      </c>
      <c r="AA325">
        <v>1490</v>
      </c>
      <c r="AB325">
        <v>1695.65</v>
      </c>
      <c r="AC325" s="1">
        <f>(Table2[[#This Row],[Close Price]]/Table2[[#This Row],[Day Low]])-1</f>
        <v>8.0351537978655685E-3</v>
      </c>
      <c r="AD325" s="1">
        <f>(Table2[[#This Row],[Day High]]/Table2[[#This Row],[Close Price]])-1</f>
        <v>3.8765724249595124E-2</v>
      </c>
      <c r="AE325" s="1">
        <f>(Table2[[#This Row],[Close Price]]/Table2[[#This Row],[Current Week Low]])-1</f>
        <v>8.0351537978655685E-3</v>
      </c>
      <c r="AF325" s="1">
        <f>(Table2[[#This Row],[Current Week High]]/Table2[[#This Row],[Close Price]])-1</f>
        <v>3.8765724249595124E-2</v>
      </c>
      <c r="AG325" s="1">
        <f>(Table2[[#This Row],[Close Price]]/Table2[[#This Row],[Current Month Low]])-1</f>
        <v>7.7718120805368995E-2</v>
      </c>
      <c r="AH325" s="1">
        <f>(Table2[[#This Row],[Current Month High]]/Table2[[#This Row],[Close Price]])-1</f>
        <v>5.5953418856644843E-2</v>
      </c>
      <c r="AI325">
        <v>34.562424552995203</v>
      </c>
      <c r="AJ325">
        <v>88.526101511681006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-0.06</v>
      </c>
      <c r="AM325" t="s">
        <v>3166</v>
      </c>
      <c r="AN325">
        <v>0.91</v>
      </c>
      <c r="AO325" t="s">
        <v>3167</v>
      </c>
      <c r="AP325">
        <v>7.5368693610463999E-2</v>
      </c>
      <c r="AQ325">
        <f>(Table2[[#This Row],[Sharpe Ratio]]-AVERAGE(Table2[Sharpe Ratio]))/_xlfn.STDEV.P(Table2[Sharpe Ratio])</f>
        <v>0.23234526737050137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101</v>
      </c>
      <c r="AT325">
        <f>_xlfn.RANK.AVG(Table2[[#This Row],[6M Return vs Nifty Z-Score]],Table2[6M Return vs Nifty Z-Score])</f>
        <v>627</v>
      </c>
      <c r="AU325">
        <f>_xlfn.RANK.AVG(Table2[[#This Row],[Sharpe Ratio Z-Score]],Table2[Sharpe Ratio Z-Score])</f>
        <v>285</v>
      </c>
      <c r="AV325">
        <f>(Table2[[#This Row],[Rank 1Y]]+Table2[[#This Row],[Rank 6M]]+Table2[[#This Row],[Rank Sharpe]])/3</f>
        <v>337.66666666666669</v>
      </c>
    </row>
    <row r="326" spans="1:48" hidden="1" x14ac:dyDescent="0.3">
      <c r="A326" t="s">
        <v>1244</v>
      </c>
      <c r="B326" t="s">
        <v>1245</v>
      </c>
      <c r="C326" t="s">
        <v>3133</v>
      </c>
      <c r="D326" t="s">
        <v>901</v>
      </c>
      <c r="E326">
        <v>9208.7903245880007</v>
      </c>
      <c r="F326">
        <v>197.9</v>
      </c>
      <c r="G326">
        <v>-3.1127957224506901</v>
      </c>
      <c r="H326">
        <f>(Table2[[#This Row],[1Y Return vs Nifty]]-AVERAGE(Table2[1Y Return vs Nifty]))/_xlfn.STDEV.P(Table2[1Y Return vs Nifty])</f>
        <v>-0.31872034958824913</v>
      </c>
      <c r="I326">
        <v>7.1277966486058002</v>
      </c>
      <c r="J326">
        <f>(Table2[[#This Row],[1M Return vs Nifty]]-AVERAGE(Table2[1M Return vs Nifty]))/_xlfn.STDEV.P(Table2[1M Return vs Nifty])</f>
        <v>0.98358198962897181</v>
      </c>
      <c r="K326">
        <v>-8.4758200125324308</v>
      </c>
      <c r="L326">
        <f>(Table2[[#This Row],[6M Return vs Nifty]]-AVERAGE(Table2[6M Return vs Nifty]))/_xlfn.STDEV.P(Table2[6M Return vs Nifty])</f>
        <v>-0.38546834347583214</v>
      </c>
      <c r="M326">
        <v>-3.7727116311001501</v>
      </c>
      <c r="N326">
        <f>(Table2[[#This Row],[1W Return vs Nifty]]-AVERAGE(Table2[1W Return vs Nifty]))/_xlfn.STDEV.P(Table2[1W Return vs Nifty])</f>
        <v>-0.12431765244954625</v>
      </c>
      <c r="O326">
        <v>196.08</v>
      </c>
      <c r="P326">
        <v>199.246108381173</v>
      </c>
      <c r="Q326">
        <v>194.37118789735899</v>
      </c>
      <c r="R326">
        <v>52.664131879473103</v>
      </c>
      <c r="S326" s="1">
        <f>(Table2[[#This Row],[Close Price]]-Table2[[#This Row],[20D EMA]])/Table2[[#This Row],[20D EMA]]</f>
        <v>9.2819257445940079E-3</v>
      </c>
      <c r="T326" s="1">
        <f>(Table2[[#This Row],[Close Price]]-Table2[[#This Row],[50D EMA]])/Table2[[#This Row],[50D EMA]]</f>
        <v>-6.7560083963988313E-3</v>
      </c>
      <c r="U326" s="1">
        <f>(Table2[[#This Row],[Close Price]]-Table2[[#This Row],[200D EMA]])/Table2[[#This Row],[200D EMA]]</f>
        <v>1.8155016393193325E-2</v>
      </c>
      <c r="V326">
        <v>1.0821966861600301</v>
      </c>
      <c r="W326">
        <v>196.28</v>
      </c>
      <c r="X326">
        <v>203.25</v>
      </c>
      <c r="Y326">
        <v>196.28</v>
      </c>
      <c r="Z326">
        <v>203.25</v>
      </c>
      <c r="AA326">
        <v>186.1</v>
      </c>
      <c r="AB326">
        <v>207.5</v>
      </c>
      <c r="AC326" s="1">
        <f>(Table2[[#This Row],[Close Price]]/Table2[[#This Row],[Day Low]])-1</f>
        <v>8.2535153861831301E-3</v>
      </c>
      <c r="AD326" s="1">
        <f>(Table2[[#This Row],[Day High]]/Table2[[#This Row],[Close Price]])-1</f>
        <v>2.7033855482566871E-2</v>
      </c>
      <c r="AE326" s="1">
        <f>(Table2[[#This Row],[Close Price]]/Table2[[#This Row],[Current Week Low]])-1</f>
        <v>8.2535153861831301E-3</v>
      </c>
      <c r="AF326" s="1">
        <f>(Table2[[#This Row],[Current Week High]]/Table2[[#This Row],[Close Price]])-1</f>
        <v>2.7033855482566871E-2</v>
      </c>
      <c r="AG326" s="1">
        <f>(Table2[[#This Row],[Close Price]]/Table2[[#This Row],[Current Month Low]])-1</f>
        <v>6.3406770553465996E-2</v>
      </c>
      <c r="AH326" s="1">
        <f>(Table2[[#This Row],[Current Month High]]/Table2[[#This Row],[Close Price]])-1</f>
        <v>4.8509348155634235E-2</v>
      </c>
      <c r="AI326">
        <v>33.4007074279939</v>
      </c>
      <c r="AJ326">
        <v>46.919079435783203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-0.05</v>
      </c>
      <c r="AM326" t="s">
        <v>3166</v>
      </c>
      <c r="AN326">
        <v>5.68</v>
      </c>
      <c r="AO326" t="s">
        <v>3167</v>
      </c>
      <c r="AP326">
        <v>0.12596808878673599</v>
      </c>
      <c r="AQ326">
        <f>(Table2[[#This Row],[Sharpe Ratio]]-AVERAGE(Table2[Sharpe Ratio]))/_xlfn.STDEV.P(Table2[Sharpe Ratio])</f>
        <v>0.81649599763964276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419</v>
      </c>
      <c r="AT326">
        <f>_xlfn.RANK.AVG(Table2[[#This Row],[6M Return vs Nifty Z-Score]],Table2[6M Return vs Nifty Z-Score])</f>
        <v>452</v>
      </c>
      <c r="AU326">
        <f>_xlfn.RANK.AVG(Table2[[#This Row],[Sharpe Ratio Z-Score]],Table2[Sharpe Ratio Z-Score])</f>
        <v>143</v>
      </c>
      <c r="AV326">
        <f>(Table2[[#This Row],[Rank 1Y]]+Table2[[#This Row],[Rank 6M]]+Table2[[#This Row],[Rank Sharpe]])/3</f>
        <v>338</v>
      </c>
    </row>
    <row r="327" spans="1:48" hidden="1" x14ac:dyDescent="0.3">
      <c r="A327" t="s">
        <v>260</v>
      </c>
      <c r="B327" t="s">
        <v>261</v>
      </c>
      <c r="C327" t="s">
        <v>3125</v>
      </c>
      <c r="D327" t="s">
        <v>51</v>
      </c>
      <c r="E327">
        <v>97036.17482565</v>
      </c>
      <c r="F327">
        <v>949.05</v>
      </c>
      <c r="G327">
        <v>28.3251127523937</v>
      </c>
      <c r="H327">
        <f>(Table2[[#This Row],[1Y Return vs Nifty]]-AVERAGE(Table2[1Y Return vs Nifty]))/_xlfn.STDEV.P(Table2[1Y Return vs Nifty])</f>
        <v>0.30411777785178645</v>
      </c>
      <c r="I327">
        <v>-5.8028620753059501</v>
      </c>
      <c r="J327">
        <f>(Table2[[#This Row],[1M Return vs Nifty]]-AVERAGE(Table2[1M Return vs Nifty]))/_xlfn.STDEV.P(Table2[1M Return vs Nifty])</f>
        <v>-0.29644373968926979</v>
      </c>
      <c r="K327">
        <v>-15.849510596572699</v>
      </c>
      <c r="L327">
        <f>(Table2[[#This Row],[6M Return vs Nifty]]-AVERAGE(Table2[6M Return vs Nifty]))/_xlfn.STDEV.P(Table2[6M Return vs Nifty])</f>
        <v>-0.62862867727601324</v>
      </c>
      <c r="M327">
        <v>-4.8002408775619996</v>
      </c>
      <c r="N327">
        <f>(Table2[[#This Row],[1W Return vs Nifty]]-AVERAGE(Table2[1W Return vs Nifty]))/_xlfn.STDEV.P(Table2[1W Return vs Nifty])</f>
        <v>-0.33767399699091882</v>
      </c>
      <c r="O327">
        <v>975.27</v>
      </c>
      <c r="P327">
        <v>1020.78844580424</v>
      </c>
      <c r="Q327">
        <v>994.48830384514099</v>
      </c>
      <c r="R327">
        <v>48.905757424243902</v>
      </c>
      <c r="S327" s="1">
        <f>(Table2[[#This Row],[Close Price]]-Table2[[#This Row],[20D EMA]])/Table2[[#This Row],[20D EMA]]</f>
        <v>-2.6884862653419082E-2</v>
      </c>
      <c r="T327" s="1">
        <f>(Table2[[#This Row],[Close Price]]-Table2[[#This Row],[50D EMA]])/Table2[[#This Row],[50D EMA]]</f>
        <v>-7.0277486093330649E-2</v>
      </c>
      <c r="U327" s="1">
        <f>(Table2[[#This Row],[Close Price]]-Table2[[#This Row],[200D EMA]])/Table2[[#This Row],[200D EMA]]</f>
        <v>-4.569013398091866E-2</v>
      </c>
      <c r="V327">
        <v>0.57349485114318</v>
      </c>
      <c r="W327">
        <v>946.2</v>
      </c>
      <c r="X327">
        <v>969.05</v>
      </c>
      <c r="Y327">
        <v>946.2</v>
      </c>
      <c r="Z327">
        <v>969.05</v>
      </c>
      <c r="AA327">
        <v>933</v>
      </c>
      <c r="AB327">
        <v>1013.9</v>
      </c>
      <c r="AC327" s="1">
        <f>(Table2[[#This Row],[Close Price]]/Table2[[#This Row],[Day Low]])-1</f>
        <v>3.0120481927708997E-3</v>
      </c>
      <c r="AD327" s="1">
        <f>(Table2[[#This Row],[Day High]]/Table2[[#This Row],[Close Price]])-1</f>
        <v>2.1073705284231581E-2</v>
      </c>
      <c r="AE327" s="1">
        <f>(Table2[[#This Row],[Close Price]]/Table2[[#This Row],[Current Week Low]])-1</f>
        <v>3.0120481927708997E-3</v>
      </c>
      <c r="AF327" s="1">
        <f>(Table2[[#This Row],[Current Week High]]/Table2[[#This Row],[Close Price]])-1</f>
        <v>2.1073705284231581E-2</v>
      </c>
      <c r="AG327" s="1">
        <f>(Table2[[#This Row],[Close Price]]/Table2[[#This Row],[Current Month Low]])-1</f>
        <v>1.7202572347266853E-2</v>
      </c>
      <c r="AH327" s="1">
        <f>(Table2[[#This Row],[Current Month High]]/Table2[[#This Row],[Close Price]])-1</f>
        <v>6.8331489384120925E-2</v>
      </c>
      <c r="AI327">
        <v>39.539539539539497</v>
      </c>
      <c r="AJ327">
        <v>51.098551186116801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-0.11</v>
      </c>
      <c r="AM327" t="s">
        <v>3166</v>
      </c>
      <c r="AN327">
        <v>-2.44</v>
      </c>
      <c r="AO327" t="s">
        <v>3166</v>
      </c>
      <c r="AP327">
        <v>8.8025236011195995E-2</v>
      </c>
      <c r="AQ327">
        <f>(Table2[[#This Row],[Sharpe Ratio]]-AVERAGE(Table2[Sharpe Ratio]))/_xlfn.STDEV.P(Table2[Sharpe Ratio])</f>
        <v>0.37846022507531135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219</v>
      </c>
      <c r="AT327">
        <f>_xlfn.RANK.AVG(Table2[[#This Row],[6M Return vs Nifty Z-Score]],Table2[6M Return vs Nifty Z-Score])</f>
        <v>544</v>
      </c>
      <c r="AU327">
        <f>_xlfn.RANK.AVG(Table2[[#This Row],[Sharpe Ratio Z-Score]],Table2[Sharpe Ratio Z-Score])</f>
        <v>253</v>
      </c>
      <c r="AV327">
        <f>(Table2[[#This Row],[Rank 1Y]]+Table2[[#This Row],[Rank 6M]]+Table2[[#This Row],[Rank Sharpe]])/3</f>
        <v>338.66666666666669</v>
      </c>
    </row>
    <row r="328" spans="1:48" hidden="1" x14ac:dyDescent="0.3">
      <c r="A328" t="s">
        <v>184</v>
      </c>
      <c r="B328" t="s">
        <v>185</v>
      </c>
      <c r="C328" t="s">
        <v>3127</v>
      </c>
      <c r="D328" t="s">
        <v>75</v>
      </c>
      <c r="E328">
        <v>131759.82622054499</v>
      </c>
      <c r="F328">
        <v>412.35</v>
      </c>
      <c r="G328">
        <v>29.905466037978801</v>
      </c>
      <c r="H328">
        <f>(Table2[[#This Row],[1Y Return vs Nifty]]-AVERAGE(Table2[1Y Return vs Nifty]))/_xlfn.STDEV.P(Table2[1Y Return vs Nifty])</f>
        <v>0.33542724876888452</v>
      </c>
      <c r="I328">
        <v>-5.7064992429935</v>
      </c>
      <c r="J328">
        <f>(Table2[[#This Row],[1M Return vs Nifty]]-AVERAGE(Table2[1M Return vs Nifty]))/_xlfn.STDEV.P(Table2[1M Return vs Nifty])</f>
        <v>-0.28690463519787845</v>
      </c>
      <c r="K328">
        <v>-13.0646134913097</v>
      </c>
      <c r="L328">
        <f>(Table2[[#This Row],[6M Return vs Nifty]]-AVERAGE(Table2[6M Return vs Nifty]))/_xlfn.STDEV.P(Table2[6M Return vs Nifty])</f>
        <v>-0.53679182814369397</v>
      </c>
      <c r="M328">
        <v>-1.55399022885427</v>
      </c>
      <c r="N328">
        <f>(Table2[[#This Row],[1W Return vs Nifty]]-AVERAGE(Table2[1W Return vs Nifty]))/_xlfn.STDEV.P(Table2[1W Return vs Nifty])</f>
        <v>0.33637803048979581</v>
      </c>
      <c r="O328">
        <v>422.88</v>
      </c>
      <c r="P328">
        <v>433.28356551574399</v>
      </c>
      <c r="Q328">
        <v>411.25194887425999</v>
      </c>
      <c r="R328">
        <v>41.718665286864599</v>
      </c>
      <c r="S328" s="1">
        <f>(Table2[[#This Row],[Close Price]]-Table2[[#This Row],[20D EMA]])/Table2[[#This Row],[20D EMA]]</f>
        <v>-2.4900681044267813E-2</v>
      </c>
      <c r="T328" s="1">
        <f>(Table2[[#This Row],[Close Price]]-Table2[[#This Row],[50D EMA]])/Table2[[#This Row],[50D EMA]]</f>
        <v>-4.8313776893029452E-2</v>
      </c>
      <c r="U328" s="1">
        <f>(Table2[[#This Row],[Close Price]]-Table2[[#This Row],[200D EMA]])/Table2[[#This Row],[200D EMA]]</f>
        <v>2.6700204795278831E-3</v>
      </c>
      <c r="V328">
        <v>0.87808023871083696</v>
      </c>
      <c r="W328">
        <v>410</v>
      </c>
      <c r="X328">
        <v>423.45</v>
      </c>
      <c r="Y328">
        <v>410</v>
      </c>
      <c r="Z328">
        <v>423.45</v>
      </c>
      <c r="AA328">
        <v>396.95</v>
      </c>
      <c r="AB328">
        <v>454.75</v>
      </c>
      <c r="AC328" s="1">
        <f>(Table2[[#This Row],[Close Price]]/Table2[[#This Row],[Day Low]])-1</f>
        <v>5.7317073170732868E-3</v>
      </c>
      <c r="AD328" s="1">
        <f>(Table2[[#This Row],[Day High]]/Table2[[#This Row],[Close Price]])-1</f>
        <v>2.6918879592578993E-2</v>
      </c>
      <c r="AE328" s="1">
        <f>(Table2[[#This Row],[Close Price]]/Table2[[#This Row],[Current Week Low]])-1</f>
        <v>5.7317073170732868E-3</v>
      </c>
      <c r="AF328" s="1">
        <f>(Table2[[#This Row],[Current Week High]]/Table2[[#This Row],[Close Price]])-1</f>
        <v>2.6918879592578993E-2</v>
      </c>
      <c r="AG328" s="1">
        <f>(Table2[[#This Row],[Close Price]]/Table2[[#This Row],[Current Month Low]])-1</f>
        <v>3.8795818113112501E-2</v>
      </c>
      <c r="AH328" s="1">
        <f>(Table2[[#This Row],[Current Month High]]/Table2[[#This Row],[Close Price]])-1</f>
        <v>0.10282526979507689</v>
      </c>
      <c r="AI328">
        <v>20.0072753728628</v>
      </c>
      <c r="AJ328">
        <v>59.516441005802697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0.14000000000000001</v>
      </c>
      <c r="AM328" t="s">
        <v>3167</v>
      </c>
      <c r="AN328">
        <v>-5.01</v>
      </c>
      <c r="AO328" t="s">
        <v>3166</v>
      </c>
      <c r="AP328">
        <v>7.2275038850351997E-2</v>
      </c>
      <c r="AQ328">
        <f>(Table2[[#This Row],[Sharpe Ratio]]-AVERAGE(Table2[Sharpe Ratio]))/_xlfn.STDEV.P(Table2[Sharpe Ratio])</f>
        <v>0.19663020237763998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211</v>
      </c>
      <c r="AT328">
        <f>_xlfn.RANK.AVG(Table2[[#This Row],[6M Return vs Nifty Z-Score]],Table2[6M Return vs Nifty Z-Score])</f>
        <v>507</v>
      </c>
      <c r="AU328">
        <f>_xlfn.RANK.AVG(Table2[[#This Row],[Sharpe Ratio Z-Score]],Table2[Sharpe Ratio Z-Score])</f>
        <v>299</v>
      </c>
      <c r="AV328">
        <f>(Table2[[#This Row],[Rank 1Y]]+Table2[[#This Row],[Rank 6M]]+Table2[[#This Row],[Rank Sharpe]])/3</f>
        <v>339</v>
      </c>
    </row>
    <row r="329" spans="1:48" hidden="1" x14ac:dyDescent="0.3">
      <c r="A329" t="s">
        <v>327</v>
      </c>
      <c r="B329" t="s">
        <v>328</v>
      </c>
      <c r="C329" t="s">
        <v>3121</v>
      </c>
      <c r="D329" t="s">
        <v>54</v>
      </c>
      <c r="E329">
        <v>77574.867657929994</v>
      </c>
      <c r="F329">
        <v>1932.3</v>
      </c>
      <c r="G329">
        <v>21.540580019267299</v>
      </c>
      <c r="H329">
        <f>(Table2[[#This Row],[1Y Return vs Nifty]]-AVERAGE(Table2[1Y Return vs Nifty]))/_xlfn.STDEV.P(Table2[1Y Return vs Nifty])</f>
        <v>0.16970471196868811</v>
      </c>
      <c r="I329">
        <v>-0.41581605090521401</v>
      </c>
      <c r="J329">
        <f>(Table2[[#This Row],[1M Return vs Nifty]]-AVERAGE(Table2[1M Return vs Nifty]))/_xlfn.STDEV.P(Table2[1M Return vs Nifty])</f>
        <v>0.23682820441540448</v>
      </c>
      <c r="K329">
        <v>7.6063550685449997</v>
      </c>
      <c r="L329">
        <f>(Table2[[#This Row],[6M Return vs Nifty]]-AVERAGE(Table2[6M Return vs Nifty]))/_xlfn.STDEV.P(Table2[6M Return vs Nifty])</f>
        <v>0.14486948618734796</v>
      </c>
      <c r="M329">
        <v>-0.87888051377022303</v>
      </c>
      <c r="N329">
        <f>(Table2[[#This Row],[1W Return vs Nifty]]-AVERAGE(Table2[1W Return vs Nifty]))/_xlfn.STDEV.P(Table2[1W Return vs Nifty])</f>
        <v>0.47655792461025742</v>
      </c>
      <c r="O329">
        <v>1886.72</v>
      </c>
      <c r="P329">
        <v>1904.8289152396001</v>
      </c>
      <c r="Q329">
        <v>1758.28876770686</v>
      </c>
      <c r="R329">
        <v>66.703857704426099</v>
      </c>
      <c r="S329" s="1">
        <f>(Table2[[#This Row],[Close Price]]-Table2[[#This Row],[20D EMA]])/Table2[[#This Row],[20D EMA]]</f>
        <v>2.4158327679782866E-2</v>
      </c>
      <c r="T329" s="1">
        <f>(Table2[[#This Row],[Close Price]]-Table2[[#This Row],[50D EMA]])/Table2[[#This Row],[50D EMA]]</f>
        <v>1.4421812132636816E-2</v>
      </c>
      <c r="U329" s="1">
        <f>(Table2[[#This Row],[Close Price]]-Table2[[#This Row],[200D EMA]])/Table2[[#This Row],[200D EMA]]</f>
        <v>9.8966242342595087E-2</v>
      </c>
      <c r="V329">
        <v>1.4903887745472399</v>
      </c>
      <c r="W329">
        <v>1922.15</v>
      </c>
      <c r="X329">
        <v>1952</v>
      </c>
      <c r="Y329">
        <v>1922.15</v>
      </c>
      <c r="Z329">
        <v>1952</v>
      </c>
      <c r="AA329">
        <v>1756.05</v>
      </c>
      <c r="AB329">
        <v>1962.45</v>
      </c>
      <c r="AC329" s="1">
        <f>(Table2[[#This Row],[Close Price]]/Table2[[#This Row],[Day Low]])-1</f>
        <v>5.280545222797306E-3</v>
      </c>
      <c r="AD329" s="1">
        <f>(Table2[[#This Row],[Day High]]/Table2[[#This Row],[Close Price]])-1</f>
        <v>1.0195104279873801E-2</v>
      </c>
      <c r="AE329" s="1">
        <f>(Table2[[#This Row],[Close Price]]/Table2[[#This Row],[Current Week Low]])-1</f>
        <v>5.280545222797306E-3</v>
      </c>
      <c r="AF329" s="1">
        <f>(Table2[[#This Row],[Current Week High]]/Table2[[#This Row],[Close Price]])-1</f>
        <v>1.0195104279873801E-2</v>
      </c>
      <c r="AG329" s="1">
        <f>(Table2[[#This Row],[Close Price]]/Table2[[#This Row],[Current Month Low]])-1</f>
        <v>0.10036730161441865</v>
      </c>
      <c r="AH329" s="1">
        <f>(Table2[[#This Row],[Current Month High]]/Table2[[#This Row],[Close Price]])-1</f>
        <v>1.5603167210060498E-2</v>
      </c>
      <c r="AI329">
        <v>7.5790508720177998</v>
      </c>
      <c r="AJ329">
        <v>53.126238212219597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-0.02</v>
      </c>
      <c r="AM329" t="s">
        <v>3166</v>
      </c>
      <c r="AN329">
        <v>0.99</v>
      </c>
      <c r="AO329" t="s">
        <v>3167</v>
      </c>
      <c r="AP329">
        <v>2.2738336654999999E-4</v>
      </c>
      <c r="AQ329">
        <f>(Table2[[#This Row],[Sharpe Ratio]]-AVERAGE(Table2[Sharpe Ratio]))/_xlfn.STDEV.P(Table2[Sharpe Ratio])</f>
        <v>-0.63513251767911116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255</v>
      </c>
      <c r="AT329">
        <f>_xlfn.RANK.AVG(Table2[[#This Row],[6M Return vs Nifty Z-Score]],Table2[6M Return vs Nifty Z-Score])</f>
        <v>259</v>
      </c>
      <c r="AU329">
        <f>_xlfn.RANK.AVG(Table2[[#This Row],[Sharpe Ratio Z-Score]],Table2[Sharpe Ratio Z-Score])</f>
        <v>505</v>
      </c>
      <c r="AV329">
        <f>(Table2[[#This Row],[Rank 1Y]]+Table2[[#This Row],[Rank 6M]]+Table2[[#This Row],[Rank Sharpe]])/3</f>
        <v>339.66666666666669</v>
      </c>
    </row>
    <row r="330" spans="1:48" hidden="1" x14ac:dyDescent="0.3">
      <c r="A330" t="s">
        <v>1302</v>
      </c>
      <c r="B330" t="s">
        <v>1303</v>
      </c>
      <c r="C330" t="s">
        <v>3124</v>
      </c>
      <c r="D330" t="s">
        <v>46</v>
      </c>
      <c r="E330">
        <v>8714.6809629199997</v>
      </c>
      <c r="F330">
        <v>1337.2</v>
      </c>
      <c r="G330">
        <v>32.385024862086397</v>
      </c>
      <c r="H330">
        <f>(Table2[[#This Row],[1Y Return vs Nifty]]-AVERAGE(Table2[1Y Return vs Nifty]))/_xlfn.STDEV.P(Table2[1Y Return vs Nifty])</f>
        <v>0.38455150193351034</v>
      </c>
      <c r="I330">
        <v>-4.5459037928225197</v>
      </c>
      <c r="J330">
        <f>(Table2[[#This Row],[1M Return vs Nifty]]-AVERAGE(Table2[1M Return vs Nifty]))/_xlfn.STDEV.P(Table2[1M Return vs Nifty])</f>
        <v>-0.17201551243405963</v>
      </c>
      <c r="K330">
        <v>-17.198747582019301</v>
      </c>
      <c r="L330">
        <f>(Table2[[#This Row],[6M Return vs Nifty]]-AVERAGE(Table2[6M Return vs Nifty]))/_xlfn.STDEV.P(Table2[6M Return vs Nifty])</f>
        <v>-0.67312212489461132</v>
      </c>
      <c r="M330">
        <v>0.55965572318437795</v>
      </c>
      <c r="N330">
        <f>(Table2[[#This Row],[1W Return vs Nifty]]-AVERAGE(Table2[1W Return vs Nifty]))/_xlfn.STDEV.P(Table2[1W Return vs Nifty])</f>
        <v>0.77525582937917137</v>
      </c>
      <c r="O330">
        <v>1305.9000000000001</v>
      </c>
      <c r="P330">
        <v>1389.87988879977</v>
      </c>
      <c r="Q330">
        <v>1349.69482534285</v>
      </c>
      <c r="R330">
        <v>61.402059941559102</v>
      </c>
      <c r="S330" s="1">
        <f>(Table2[[#This Row],[Close Price]]-Table2[[#This Row],[20D EMA]])/Table2[[#This Row],[20D EMA]]</f>
        <v>2.3968144574622829E-2</v>
      </c>
      <c r="T330" s="1">
        <f>(Table2[[#This Row],[Close Price]]-Table2[[#This Row],[50D EMA]])/Table2[[#This Row],[50D EMA]]</f>
        <v>-3.7902475763759456E-2</v>
      </c>
      <c r="U330" s="1">
        <f>(Table2[[#This Row],[Close Price]]-Table2[[#This Row],[200D EMA]])/Table2[[#This Row],[200D EMA]]</f>
        <v>-9.2575188911137706E-3</v>
      </c>
      <c r="V330">
        <v>1.2237422726631999</v>
      </c>
      <c r="W330">
        <v>1315</v>
      </c>
      <c r="X330">
        <v>1362.9</v>
      </c>
      <c r="Y330">
        <v>1315</v>
      </c>
      <c r="Z330">
        <v>1362.9</v>
      </c>
      <c r="AA330">
        <v>1177.7</v>
      </c>
      <c r="AB330">
        <v>1415.6</v>
      </c>
      <c r="AC330" s="1">
        <f>(Table2[[#This Row],[Close Price]]/Table2[[#This Row],[Day Low]])-1</f>
        <v>1.6882129277566493E-2</v>
      </c>
      <c r="AD330" s="1">
        <f>(Table2[[#This Row],[Day High]]/Table2[[#This Row],[Close Price]])-1</f>
        <v>1.9219264134011427E-2</v>
      </c>
      <c r="AE330" s="1">
        <f>(Table2[[#This Row],[Close Price]]/Table2[[#This Row],[Current Week Low]])-1</f>
        <v>1.6882129277566493E-2</v>
      </c>
      <c r="AF330" s="1">
        <f>(Table2[[#This Row],[Current Week High]]/Table2[[#This Row],[Close Price]])-1</f>
        <v>1.9219264134011427E-2</v>
      </c>
      <c r="AG330" s="1">
        <f>(Table2[[#This Row],[Close Price]]/Table2[[#This Row],[Current Month Low]])-1</f>
        <v>0.13543347202173739</v>
      </c>
      <c r="AH330" s="1">
        <f>(Table2[[#This Row],[Current Month High]]/Table2[[#This Row],[Close Price]])-1</f>
        <v>5.8629973078073494E-2</v>
      </c>
      <c r="AI330">
        <v>40.584804068202203</v>
      </c>
      <c r="AJ330">
        <v>66.091168798906907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-0.06</v>
      </c>
      <c r="AM330" t="s">
        <v>3166</v>
      </c>
      <c r="AN330">
        <v>1.96</v>
      </c>
      <c r="AO330" t="s">
        <v>3167</v>
      </c>
      <c r="AP330">
        <v>8.3475741539391995E-2</v>
      </c>
      <c r="AQ330">
        <f>(Table2[[#This Row],[Sharpe Ratio]]-AVERAGE(Table2[Sharpe Ratio]))/_xlfn.STDEV.P(Table2[Sharpe Ratio])</f>
        <v>0.32593804553538719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197</v>
      </c>
      <c r="AT330">
        <f>_xlfn.RANK.AVG(Table2[[#This Row],[6M Return vs Nifty Z-Score]],Table2[6M Return vs Nifty Z-Score])</f>
        <v>559</v>
      </c>
      <c r="AU330">
        <f>_xlfn.RANK.AVG(Table2[[#This Row],[Sharpe Ratio Z-Score]],Table2[Sharpe Ratio Z-Score])</f>
        <v>265</v>
      </c>
      <c r="AV330">
        <f>(Table2[[#This Row],[Rank 1Y]]+Table2[[#This Row],[Rank 6M]]+Table2[[#This Row],[Rank Sharpe]])/3</f>
        <v>340.33333333333331</v>
      </c>
    </row>
    <row r="331" spans="1:48" hidden="1" x14ac:dyDescent="0.3">
      <c r="A331" t="s">
        <v>293</v>
      </c>
      <c r="B331" t="s">
        <v>294</v>
      </c>
      <c r="C331" t="s">
        <v>3122</v>
      </c>
      <c r="D331" t="s">
        <v>295</v>
      </c>
      <c r="E331">
        <v>88989.122802839993</v>
      </c>
      <c r="F331">
        <v>337.35</v>
      </c>
      <c r="G331">
        <v>60.133741069552599</v>
      </c>
      <c r="H331">
        <f>(Table2[[#This Row],[1Y Return vs Nifty]]-AVERAGE(Table2[1Y Return vs Nifty]))/_xlfn.STDEV.P(Table2[1Y Return vs Nifty])</f>
        <v>0.93430049224412481</v>
      </c>
      <c r="I331">
        <v>-4.9030142956729303</v>
      </c>
      <c r="J331">
        <f>(Table2[[#This Row],[1M Return vs Nifty]]-AVERAGE(Table2[1M Return vs Nifty]))/_xlfn.STDEV.P(Table2[1M Return vs Nifty])</f>
        <v>-0.2073664285488743</v>
      </c>
      <c r="K331">
        <v>-7.0848990172870003</v>
      </c>
      <c r="L331">
        <f>(Table2[[#This Row],[6M Return vs Nifty]]-AVERAGE(Table2[6M Return vs Nifty]))/_xlfn.STDEV.P(Table2[6M Return vs Nifty])</f>
        <v>-0.33960029278414722</v>
      </c>
      <c r="M331">
        <v>-0.44005808303613098</v>
      </c>
      <c r="N331">
        <f>(Table2[[#This Row],[1W Return vs Nifty]]-AVERAGE(Table2[1W Return vs Nifty]))/_xlfn.STDEV.P(Table2[1W Return vs Nifty])</f>
        <v>0.56767508750033746</v>
      </c>
      <c r="O331">
        <v>337.33</v>
      </c>
      <c r="P331">
        <v>359.46091658389599</v>
      </c>
      <c r="Q331">
        <v>342.230141195638</v>
      </c>
      <c r="R331">
        <v>59.148327302750403</v>
      </c>
      <c r="S331" s="1">
        <f>(Table2[[#This Row],[Close Price]]-Table2[[#This Row],[20D EMA]])/Table2[[#This Row],[20D EMA]]</f>
        <v>5.9289123410424967E-5</v>
      </c>
      <c r="T331" s="1">
        <f>(Table2[[#This Row],[Close Price]]-Table2[[#This Row],[50D EMA]])/Table2[[#This Row],[50D EMA]]</f>
        <v>-6.1511323105791438E-2</v>
      </c>
      <c r="U331" s="1">
        <f>(Table2[[#This Row],[Close Price]]-Table2[[#This Row],[200D EMA]])/Table2[[#This Row],[200D EMA]]</f>
        <v>-1.4259822874129056E-2</v>
      </c>
      <c r="V331">
        <v>0.76652745227253005</v>
      </c>
      <c r="W331">
        <v>330.3</v>
      </c>
      <c r="X331">
        <v>339.45</v>
      </c>
      <c r="Y331">
        <v>330.3</v>
      </c>
      <c r="Z331">
        <v>339.45</v>
      </c>
      <c r="AA331">
        <v>315.5</v>
      </c>
      <c r="AB331">
        <v>350</v>
      </c>
      <c r="AC331" s="1">
        <f>(Table2[[#This Row],[Close Price]]/Table2[[#This Row],[Day Low]])-1</f>
        <v>2.1344232515894568E-2</v>
      </c>
      <c r="AD331" s="1">
        <f>(Table2[[#This Row],[Day High]]/Table2[[#This Row],[Close Price]])-1</f>
        <v>6.2249888839482903E-3</v>
      </c>
      <c r="AE331" s="1">
        <f>(Table2[[#This Row],[Close Price]]/Table2[[#This Row],[Current Week Low]])-1</f>
        <v>2.1344232515894568E-2</v>
      </c>
      <c r="AF331" s="1">
        <f>(Table2[[#This Row],[Current Week High]]/Table2[[#This Row],[Close Price]])-1</f>
        <v>6.2249888839482903E-3</v>
      </c>
      <c r="AG331" s="1">
        <f>(Table2[[#This Row],[Close Price]]/Table2[[#This Row],[Current Month Low]])-1</f>
        <v>6.9255150554675238E-2</v>
      </c>
      <c r="AH331" s="1">
        <f>(Table2[[#This Row],[Current Month High]]/Table2[[#This Row],[Close Price]])-1</f>
        <v>3.7498147324736886E-2</v>
      </c>
      <c r="AI331">
        <v>36.460649177412101</v>
      </c>
      <c r="AJ331">
        <v>91.079014443500398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-0.22</v>
      </c>
      <c r="AM331" t="s">
        <v>3166</v>
      </c>
      <c r="AN331">
        <v>-1.4</v>
      </c>
      <c r="AO331" t="s">
        <v>3166</v>
      </c>
      <c r="AP331">
        <v>6.2237154265450002E-3</v>
      </c>
      <c r="AQ331">
        <f>(Table2[[#This Row],[Sharpe Ratio]]-AVERAGE(Table2[Sharpe Ratio]))/_xlfn.STDEV.P(Table2[Sharpe Ratio])</f>
        <v>-0.56590714967659161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106</v>
      </c>
      <c r="AT331">
        <f>_xlfn.RANK.AVG(Table2[[#This Row],[6M Return vs Nifty Z-Score]],Table2[6M Return vs Nifty Z-Score])</f>
        <v>426</v>
      </c>
      <c r="AU331">
        <f>_xlfn.RANK.AVG(Table2[[#This Row],[Sharpe Ratio Z-Score]],Table2[Sharpe Ratio Z-Score])</f>
        <v>490</v>
      </c>
      <c r="AV331">
        <f>(Table2[[#This Row],[Rank 1Y]]+Table2[[#This Row],[Rank 6M]]+Table2[[#This Row],[Rank Sharpe]])/3</f>
        <v>340.66666666666669</v>
      </c>
    </row>
    <row r="332" spans="1:48" hidden="1" x14ac:dyDescent="0.3">
      <c r="A332" t="s">
        <v>2001</v>
      </c>
      <c r="B332" t="s">
        <v>2002</v>
      </c>
      <c r="C332" t="s">
        <v>3130</v>
      </c>
      <c r="D332" t="s">
        <v>117</v>
      </c>
      <c r="E332">
        <v>3296.400345</v>
      </c>
      <c r="F332">
        <v>572.25</v>
      </c>
      <c r="G332">
        <v>-18.537223820516299</v>
      </c>
      <c r="H332">
        <f>(Table2[[#This Row],[1Y Return vs Nifty]]-AVERAGE(Table2[1Y Return vs Nifty]))/_xlfn.STDEV.P(Table2[1Y Return vs Nifty])</f>
        <v>-0.62430435245281002</v>
      </c>
      <c r="I332">
        <v>-12.1814459894272</v>
      </c>
      <c r="J332">
        <f>(Table2[[#This Row],[1M Return vs Nifty]]-AVERAGE(Table2[1M Return vs Nifty]))/_xlfn.STDEV.P(Table2[1M Return vs Nifty])</f>
        <v>-0.92786953948956619</v>
      </c>
      <c r="K332">
        <v>9.7473909071512299</v>
      </c>
      <c r="L332">
        <f>(Table2[[#This Row],[6M Return vs Nifty]]-AVERAGE(Table2[6M Return vs Nifty]))/_xlfn.STDEV.P(Table2[6M Return vs Nifty])</f>
        <v>0.21547388479345014</v>
      </c>
      <c r="M332">
        <v>-10.198089070095399</v>
      </c>
      <c r="N332">
        <f>(Table2[[#This Row],[1W Return vs Nifty]]-AVERAGE(Table2[1W Return vs Nifty]))/_xlfn.STDEV.P(Table2[1W Return vs Nifty])</f>
        <v>-1.4584840982252885</v>
      </c>
      <c r="O332">
        <v>608.79</v>
      </c>
      <c r="P332">
        <v>618.96625196697698</v>
      </c>
      <c r="Q332">
        <v>590.77242501930004</v>
      </c>
      <c r="R332">
        <v>32.397601566467003</v>
      </c>
      <c r="S332" s="1">
        <f>(Table2[[#This Row],[Close Price]]-Table2[[#This Row],[20D EMA]])/Table2[[#This Row],[20D EMA]]</f>
        <v>-6.0020696791997181E-2</v>
      </c>
      <c r="T332" s="1">
        <f>(Table2[[#This Row],[Close Price]]-Table2[[#This Row],[50D EMA]])/Table2[[#This Row],[50D EMA]]</f>
        <v>-7.5474635036272358E-2</v>
      </c>
      <c r="U332" s="1">
        <f>(Table2[[#This Row],[Close Price]]-Table2[[#This Row],[200D EMA]])/Table2[[#This Row],[200D EMA]]</f>
        <v>-3.135289366069334E-2</v>
      </c>
      <c r="V332">
        <v>0.55650156575473997</v>
      </c>
      <c r="W332">
        <v>570</v>
      </c>
      <c r="X332">
        <v>588.29999999999995</v>
      </c>
      <c r="Y332">
        <v>570</v>
      </c>
      <c r="Z332">
        <v>588.29999999999995</v>
      </c>
      <c r="AA332">
        <v>552.04999999999995</v>
      </c>
      <c r="AB332">
        <v>684.9</v>
      </c>
      <c r="AC332" s="1">
        <f>(Table2[[#This Row],[Close Price]]/Table2[[#This Row],[Day Low]])-1</f>
        <v>3.9473684210526994E-3</v>
      </c>
      <c r="AD332" s="1">
        <f>(Table2[[#This Row],[Day High]]/Table2[[#This Row],[Close Price]])-1</f>
        <v>2.804718217562252E-2</v>
      </c>
      <c r="AE332" s="1">
        <f>(Table2[[#This Row],[Close Price]]/Table2[[#This Row],[Current Week Low]])-1</f>
        <v>3.9473684210526994E-3</v>
      </c>
      <c r="AF332" s="1">
        <f>(Table2[[#This Row],[Current Week High]]/Table2[[#This Row],[Close Price]])-1</f>
        <v>2.804718217562252E-2</v>
      </c>
      <c r="AG332" s="1">
        <f>(Table2[[#This Row],[Close Price]]/Table2[[#This Row],[Current Month Low]])-1</f>
        <v>3.6590888506475849E-2</v>
      </c>
      <c r="AH332" s="1">
        <f>(Table2[[#This Row],[Current Month High]]/Table2[[#This Row],[Close Price]])-1</f>
        <v>0.19685452162516381</v>
      </c>
      <c r="AI332">
        <v>27.531673219746601</v>
      </c>
      <c r="AJ332">
        <v>24.402173913043399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0.02</v>
      </c>
      <c r="AM332" t="s">
        <v>3167</v>
      </c>
      <c r="AN332">
        <v>-11.11</v>
      </c>
      <c r="AO332" t="s">
        <v>3166</v>
      </c>
      <c r="AP332">
        <v>8.7778550268044001E-2</v>
      </c>
      <c r="AQ332">
        <f>(Table2[[#This Row],[Sharpe Ratio]]-AVERAGE(Table2[Sharpe Ratio]))/_xlfn.STDEV.P(Table2[Sharpe Ratio])</f>
        <v>0.37561233220016488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532</v>
      </c>
      <c r="AT332">
        <f>_xlfn.RANK.AVG(Table2[[#This Row],[6M Return vs Nifty Z-Score]],Table2[6M Return vs Nifty Z-Score])</f>
        <v>236</v>
      </c>
      <c r="AU332">
        <f>_xlfn.RANK.AVG(Table2[[#This Row],[Sharpe Ratio Z-Score]],Table2[Sharpe Ratio Z-Score])</f>
        <v>254</v>
      </c>
      <c r="AV332">
        <f>(Table2[[#This Row],[Rank 1Y]]+Table2[[#This Row],[Rank 6M]]+Table2[[#This Row],[Rank Sharpe]])/3</f>
        <v>340.66666666666669</v>
      </c>
    </row>
    <row r="333" spans="1:48" hidden="1" x14ac:dyDescent="0.3">
      <c r="A333" t="s">
        <v>1283</v>
      </c>
      <c r="B333" t="s">
        <v>1284</v>
      </c>
      <c r="C333" t="s">
        <v>3135</v>
      </c>
      <c r="D333" t="s">
        <v>292</v>
      </c>
      <c r="E333">
        <v>8849.7647993999999</v>
      </c>
      <c r="F333">
        <v>717</v>
      </c>
      <c r="G333">
        <v>0.61741295198396495</v>
      </c>
      <c r="H333">
        <f>(Table2[[#This Row],[1Y Return vs Nifty]]-AVERAGE(Table2[1Y Return vs Nifty]))/_xlfn.STDEV.P(Table2[1Y Return vs Nifty])</f>
        <v>-0.24481860807753439</v>
      </c>
      <c r="I333">
        <v>10.780662832312601</v>
      </c>
      <c r="J333">
        <f>(Table2[[#This Row],[1M Return vs Nifty]]-AVERAGE(Table2[1M Return vs Nifty]))/_xlfn.STDEV.P(Table2[1M Return vs Nifty])</f>
        <v>1.3451848128675654</v>
      </c>
      <c r="K333">
        <v>11.1613280079847</v>
      </c>
      <c r="L333">
        <f>(Table2[[#This Row],[6M Return vs Nifty]]-AVERAGE(Table2[6M Return vs Nifty]))/_xlfn.STDEV.P(Table2[6M Return vs Nifty])</f>
        <v>0.26210093179150051</v>
      </c>
      <c r="M333">
        <v>-2.7426015441471501</v>
      </c>
      <c r="N333">
        <f>(Table2[[#This Row],[1W Return vs Nifty]]-AVERAGE(Table2[1W Return vs Nifty]))/_xlfn.STDEV.P(Table2[1W Return vs Nifty])</f>
        <v>8.9574578242933231E-2</v>
      </c>
      <c r="O333">
        <v>675.97</v>
      </c>
      <c r="P333">
        <v>679.81194109934199</v>
      </c>
      <c r="Q333">
        <v>673.26346707797995</v>
      </c>
      <c r="R333">
        <v>70.528833381672797</v>
      </c>
      <c r="S333" s="1">
        <f>(Table2[[#This Row],[Close Price]]-Table2[[#This Row],[20D EMA]])/Table2[[#This Row],[20D EMA]]</f>
        <v>6.0697959968637617E-2</v>
      </c>
      <c r="T333" s="1">
        <f>(Table2[[#This Row],[Close Price]]-Table2[[#This Row],[50D EMA]])/Table2[[#This Row],[50D EMA]]</f>
        <v>5.4703450546220486E-2</v>
      </c>
      <c r="U333" s="1">
        <f>(Table2[[#This Row],[Close Price]]-Table2[[#This Row],[200D EMA]])/Table2[[#This Row],[200D EMA]]</f>
        <v>6.4961987484394898E-2</v>
      </c>
      <c r="V333">
        <v>0.74365736643007296</v>
      </c>
      <c r="W333">
        <v>680.8</v>
      </c>
      <c r="X333">
        <v>720.9</v>
      </c>
      <c r="Y333">
        <v>680.8</v>
      </c>
      <c r="Z333">
        <v>720.9</v>
      </c>
      <c r="AA333">
        <v>631</v>
      </c>
      <c r="AB333">
        <v>720.9</v>
      </c>
      <c r="AC333" s="1">
        <f>(Table2[[#This Row],[Close Price]]/Table2[[#This Row],[Day Low]])-1</f>
        <v>5.3172737955346827E-2</v>
      </c>
      <c r="AD333" s="1">
        <f>(Table2[[#This Row],[Day High]]/Table2[[#This Row],[Close Price]])-1</f>
        <v>5.4393305439330852E-3</v>
      </c>
      <c r="AE333" s="1">
        <f>(Table2[[#This Row],[Close Price]]/Table2[[#This Row],[Current Week Low]])-1</f>
        <v>5.3172737955346827E-2</v>
      </c>
      <c r="AF333" s="1">
        <f>(Table2[[#This Row],[Current Week High]]/Table2[[#This Row],[Close Price]])-1</f>
        <v>5.4393305439330852E-3</v>
      </c>
      <c r="AG333" s="1">
        <f>(Table2[[#This Row],[Close Price]]/Table2[[#This Row],[Current Month Low]])-1</f>
        <v>0.13629160063391432</v>
      </c>
      <c r="AH333" s="1">
        <f>(Table2[[#This Row],[Current Month High]]/Table2[[#This Row],[Close Price]])-1</f>
        <v>5.4393305439330852E-3</v>
      </c>
      <c r="AI333">
        <v>16.834030683403</v>
      </c>
      <c r="AJ333">
        <v>30.577308322709801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0.1</v>
      </c>
      <c r="AM333" t="s">
        <v>3167</v>
      </c>
      <c r="AN333">
        <v>4.82</v>
      </c>
      <c r="AO333" t="s">
        <v>3167</v>
      </c>
      <c r="AP333">
        <v>3.2403879131669998E-2</v>
      </c>
      <c r="AQ333">
        <f>(Table2[[#This Row],[Sharpe Ratio]]-AVERAGE(Table2[Sharpe Ratio]))/_xlfn.STDEV.P(Table2[Sharpe Ratio])</f>
        <v>-0.26366713882986131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388</v>
      </c>
      <c r="AT333">
        <f>_xlfn.RANK.AVG(Table2[[#This Row],[6M Return vs Nifty Z-Score]],Table2[6M Return vs Nifty Z-Score])</f>
        <v>221</v>
      </c>
      <c r="AU333">
        <f>_xlfn.RANK.AVG(Table2[[#This Row],[Sharpe Ratio Z-Score]],Table2[Sharpe Ratio Z-Score])</f>
        <v>420</v>
      </c>
      <c r="AV333">
        <f>(Table2[[#This Row],[Rank 1Y]]+Table2[[#This Row],[Rank 6M]]+Table2[[#This Row],[Rank Sharpe]])/3</f>
        <v>343</v>
      </c>
    </row>
    <row r="334" spans="1:48" x14ac:dyDescent="0.3">
      <c r="A334" t="s">
        <v>246</v>
      </c>
      <c r="B334" t="s">
        <v>247</v>
      </c>
      <c r="C334" t="s">
        <v>3125</v>
      </c>
      <c r="D334" t="s">
        <v>248</v>
      </c>
      <c r="E334">
        <v>101727.6448275</v>
      </c>
      <c r="F334">
        <v>7075</v>
      </c>
      <c r="G334">
        <v>9.4634401749370394</v>
      </c>
      <c r="H334">
        <f>(Table2[[#This Row],[1Y Return vs Nifty]]-AVERAGE(Table2[1Y Return vs Nifty]))/_xlfn.STDEV.P(Table2[1Y Return vs Nifty])</f>
        <v>-6.9563850426073215E-2</v>
      </c>
      <c r="I334">
        <v>0.31251326793773199</v>
      </c>
      <c r="J334">
        <f>(Table2[[#This Row],[1M Return vs Nifty]]-AVERAGE(Table2[1M Return vs Nifty]))/_xlfn.STDEV.P(Table2[1M Return vs Nifty])</f>
        <v>0.30892664019051319</v>
      </c>
      <c r="K334">
        <v>13.6123753522548</v>
      </c>
      <c r="L334">
        <f>(Table2[[#This Row],[6M Return vs Nifty]]-AVERAGE(Table2[6M Return vs Nifty]))/_xlfn.STDEV.P(Table2[6M Return vs Nifty])</f>
        <v>0.34292850159524996</v>
      </c>
      <c r="M334">
        <v>-2.31191976481652</v>
      </c>
      <c r="N334">
        <f>(Table2[[#This Row],[1W Return vs Nifty]]-AVERAGE(Table2[1W Return vs Nifty]))/_xlfn.STDEV.P(Table2[1W Return vs Nifty])</f>
        <v>0.17900141491445662</v>
      </c>
      <c r="O334">
        <v>6959.73</v>
      </c>
      <c r="P334">
        <v>6940.6144697381897</v>
      </c>
      <c r="Q334">
        <v>6478.8315228561496</v>
      </c>
      <c r="R334">
        <v>59.181086306148799</v>
      </c>
      <c r="S334" s="1">
        <f>(Table2[[#This Row],[Close Price]]-Table2[[#This Row],[20D EMA]])/Table2[[#This Row],[20D EMA]]</f>
        <v>1.6562424117027592E-2</v>
      </c>
      <c r="T334" s="1">
        <f>(Table2[[#This Row],[Close Price]]-Table2[[#This Row],[50D EMA]])/Table2[[#This Row],[50D EMA]]</f>
        <v>1.9362194924922773E-2</v>
      </c>
      <c r="U334" s="1">
        <f>(Table2[[#This Row],[Close Price]]-Table2[[#This Row],[200D EMA]])/Table2[[#This Row],[200D EMA]]</f>
        <v>9.2017900919428991E-2</v>
      </c>
      <c r="V334">
        <v>0.99046656572053804</v>
      </c>
      <c r="W334">
        <v>6930.9</v>
      </c>
      <c r="X334">
        <v>7147</v>
      </c>
      <c r="Y334">
        <v>6930.9</v>
      </c>
      <c r="Z334">
        <v>7147</v>
      </c>
      <c r="AA334">
        <v>6594.15</v>
      </c>
      <c r="AB334">
        <v>7545</v>
      </c>
      <c r="AC334" s="1">
        <f>(Table2[[#This Row],[Close Price]]/Table2[[#This Row],[Day Low]])-1</f>
        <v>2.0790950670187103E-2</v>
      </c>
      <c r="AD334" s="1">
        <f>(Table2[[#This Row],[Day High]]/Table2[[#This Row],[Close Price]])-1</f>
        <v>1.0176678445229737E-2</v>
      </c>
      <c r="AE334" s="1">
        <f>(Table2[[#This Row],[Close Price]]/Table2[[#This Row],[Current Week Low]])-1</f>
        <v>2.0790950670187103E-2</v>
      </c>
      <c r="AF334" s="1">
        <f>(Table2[[#This Row],[Current Week High]]/Table2[[#This Row],[Close Price]])-1</f>
        <v>1.0176678445229737E-2</v>
      </c>
      <c r="AG334" s="1">
        <f>(Table2[[#This Row],[Close Price]]/Table2[[#This Row],[Current Month Low]])-1</f>
        <v>7.2920694858321422E-2</v>
      </c>
      <c r="AH334" s="1">
        <f>(Table2[[#This Row],[Current Month High]]/Table2[[#This Row],[Close Price]])-1</f>
        <v>6.6431095406360496E-2</v>
      </c>
      <c r="AI334">
        <v>6.6431095406360496</v>
      </c>
      <c r="AJ334">
        <v>33.8732414354238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7.0000000000000007E-2</v>
      </c>
      <c r="AM334" t="s">
        <v>3167</v>
      </c>
      <c r="AN334">
        <v>1.56</v>
      </c>
      <c r="AO334" t="s">
        <v>3167</v>
      </c>
      <c r="AP334">
        <v>1.119612022131E-3</v>
      </c>
      <c r="AQ334">
        <f>(Table2[[#This Row],[Sharpe Ratio]]-AVERAGE(Table2[Sharpe Ratio]))/_xlfn.STDEV.P(Table2[Sharpe Ratio])</f>
        <v>-0.62483207794244999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0.1364606283316965</v>
      </c>
      <c r="AS334">
        <f>_xlfn.RANK.AVG(Table2[[#This Row],[1Y Return vs Nifty Z-Score]],Table2[1Y Return vs Nifty Z-Score])</f>
        <v>329</v>
      </c>
      <c r="AT334">
        <f>_xlfn.RANK.AVG(Table2[[#This Row],[6M Return vs Nifty Z-Score]],Table2[6M Return vs Nifty Z-Score])</f>
        <v>201</v>
      </c>
      <c r="AU334">
        <f>_xlfn.RANK.AVG(Table2[[#This Row],[Sharpe Ratio Z-Score]],Table2[Sharpe Ratio Z-Score])</f>
        <v>501</v>
      </c>
      <c r="AV334">
        <f>(Table2[[#This Row],[Rank 1Y]]+Table2[[#This Row],[Rank 6M]]+Table2[[#This Row],[Rank Sharpe]])/3</f>
        <v>343.66666666666669</v>
      </c>
    </row>
    <row r="335" spans="1:48" hidden="1" x14ac:dyDescent="0.3">
      <c r="A335" t="s">
        <v>628</v>
      </c>
      <c r="B335" t="s">
        <v>629</v>
      </c>
      <c r="C335" t="s">
        <v>3125</v>
      </c>
      <c r="D335" t="s">
        <v>248</v>
      </c>
      <c r="E335">
        <v>29559.384326009898</v>
      </c>
      <c r="F335">
        <v>1100.55</v>
      </c>
      <c r="G335">
        <v>-2.83153252727057</v>
      </c>
      <c r="H335">
        <f>(Table2[[#This Row],[1Y Return vs Nifty]]-AVERAGE(Table2[1Y Return vs Nifty]))/_xlfn.STDEV.P(Table2[1Y Return vs Nifty])</f>
        <v>-0.31314805008416591</v>
      </c>
      <c r="I335">
        <v>3.76376818818841</v>
      </c>
      <c r="J335">
        <f>(Table2[[#This Row],[1M Return vs Nifty]]-AVERAGE(Table2[1M Return vs Nifty]))/_xlfn.STDEV.P(Table2[1M Return vs Nifty])</f>
        <v>0.65057165539671558</v>
      </c>
      <c r="K335">
        <v>-15.5363850931965</v>
      </c>
      <c r="L335">
        <f>(Table2[[#This Row],[6M Return vs Nifty]]-AVERAGE(Table2[6M Return vs Nifty]))/_xlfn.STDEV.P(Table2[6M Return vs Nifty])</f>
        <v>-0.61830281656155572</v>
      </c>
      <c r="M335">
        <v>9.9227132425511802E-2</v>
      </c>
      <c r="N335">
        <f>(Table2[[#This Row],[1W Return vs Nifty]]-AVERAGE(Table2[1W Return vs Nifty]))/_xlfn.STDEV.P(Table2[1W Return vs Nifty])</f>
        <v>0.67965235980893113</v>
      </c>
      <c r="O335">
        <v>1076.5899999999999</v>
      </c>
      <c r="P335">
        <v>1081.2003850511001</v>
      </c>
      <c r="Q335">
        <v>1108.69784962571</v>
      </c>
      <c r="R335">
        <v>58.102947874122201</v>
      </c>
      <c r="S335" s="1">
        <f>(Table2[[#This Row],[Close Price]]-Table2[[#This Row],[20D EMA]])/Table2[[#This Row],[20D EMA]]</f>
        <v>2.2255454722782154E-2</v>
      </c>
      <c r="T335" s="1">
        <f>(Table2[[#This Row],[Close Price]]-Table2[[#This Row],[50D EMA]])/Table2[[#This Row],[50D EMA]]</f>
        <v>1.7896418847451103E-2</v>
      </c>
      <c r="U335" s="1">
        <f>(Table2[[#This Row],[Close Price]]-Table2[[#This Row],[200D EMA]])/Table2[[#This Row],[200D EMA]]</f>
        <v>-7.3490262729928538E-3</v>
      </c>
      <c r="V335">
        <v>0.40996657693044303</v>
      </c>
      <c r="W335">
        <v>1096</v>
      </c>
      <c r="X335">
        <v>1134.25</v>
      </c>
      <c r="Y335">
        <v>1096</v>
      </c>
      <c r="Z335">
        <v>1134.25</v>
      </c>
      <c r="AA335">
        <v>1016.6</v>
      </c>
      <c r="AB335">
        <v>1134.25</v>
      </c>
      <c r="AC335" s="1">
        <f>(Table2[[#This Row],[Close Price]]/Table2[[#This Row],[Day Low]])-1</f>
        <v>4.1514598540146608E-3</v>
      </c>
      <c r="AD335" s="1">
        <f>(Table2[[#This Row],[Day High]]/Table2[[#This Row],[Close Price]])-1</f>
        <v>3.0621053109808782E-2</v>
      </c>
      <c r="AE335" s="1">
        <f>(Table2[[#This Row],[Close Price]]/Table2[[#This Row],[Current Week Low]])-1</f>
        <v>4.1514598540146608E-3</v>
      </c>
      <c r="AF335" s="1">
        <f>(Table2[[#This Row],[Current Week High]]/Table2[[#This Row],[Close Price]])-1</f>
        <v>3.0621053109808782E-2</v>
      </c>
      <c r="AG335" s="1">
        <f>(Table2[[#This Row],[Close Price]]/Table2[[#This Row],[Current Month Low]])-1</f>
        <v>8.257918552036192E-2</v>
      </c>
      <c r="AH335" s="1">
        <f>(Table2[[#This Row],[Current Month High]]/Table2[[#This Row],[Close Price]])-1</f>
        <v>3.0621053109808782E-2</v>
      </c>
      <c r="AI335">
        <v>37.558493480532398</v>
      </c>
      <c r="AJ335">
        <v>22.147613762486099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0</v>
      </c>
      <c r="AM335" t="s">
        <v>3168</v>
      </c>
      <c r="AN335">
        <v>3.67</v>
      </c>
      <c r="AO335" t="s">
        <v>3167</v>
      </c>
      <c r="AP335">
        <v>0.16104940903756601</v>
      </c>
      <c r="AQ335">
        <f>(Table2[[#This Row],[Sharpe Ratio]]-AVERAGE(Table2[Sharpe Ratio]))/_xlfn.STDEV.P(Table2[Sharpe Ratio])</f>
        <v>1.2214964679404781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417</v>
      </c>
      <c r="AT335">
        <f>_xlfn.RANK.AVG(Table2[[#This Row],[6M Return vs Nifty Z-Score]],Table2[6M Return vs Nifty Z-Score])</f>
        <v>539</v>
      </c>
      <c r="AU335">
        <f>_xlfn.RANK.AVG(Table2[[#This Row],[Sharpe Ratio Z-Score]],Table2[Sharpe Ratio Z-Score])</f>
        <v>80</v>
      </c>
      <c r="AV335">
        <f>(Table2[[#This Row],[Rank 1Y]]+Table2[[#This Row],[Rank 6M]]+Table2[[#This Row],[Rank Sharpe]])/3</f>
        <v>345.33333333333331</v>
      </c>
    </row>
    <row r="336" spans="1:48" x14ac:dyDescent="0.3">
      <c r="A336" t="s">
        <v>595</v>
      </c>
      <c r="B336" t="s">
        <v>596</v>
      </c>
      <c r="C336" t="s">
        <v>565</v>
      </c>
      <c r="D336" t="s">
        <v>565</v>
      </c>
      <c r="E336">
        <v>32145.897629999999</v>
      </c>
      <c r="F336">
        <v>940.45</v>
      </c>
      <c r="G336">
        <v>-12.2813031793838</v>
      </c>
      <c r="H336">
        <f>(Table2[[#This Row],[1Y Return vs Nifty]]-AVERAGE(Table2[1Y Return vs Nifty]))/_xlfn.STDEV.P(Table2[1Y Return vs Nifty])</f>
        <v>-0.50036398597918696</v>
      </c>
      <c r="I336">
        <v>3.5668755046237299</v>
      </c>
      <c r="J336">
        <f>(Table2[[#This Row],[1M Return vs Nifty]]-AVERAGE(Table2[1M Return vs Nifty]))/_xlfn.STDEV.P(Table2[1M Return vs Nifty])</f>
        <v>0.63108094682119276</v>
      </c>
      <c r="K336">
        <v>11.563915868573501</v>
      </c>
      <c r="L336">
        <f>(Table2[[#This Row],[6M Return vs Nifty]]-AVERAGE(Table2[6M Return vs Nifty]))/_xlfn.STDEV.P(Table2[6M Return vs Nifty])</f>
        <v>0.27537697008588669</v>
      </c>
      <c r="M336">
        <v>-3.0956012226812701</v>
      </c>
      <c r="N336">
        <f>(Table2[[#This Row],[1W Return vs Nifty]]-AVERAGE(Table2[1W Return vs Nifty]))/_xlfn.STDEV.P(Table2[1W Return vs Nifty])</f>
        <v>1.6277665969482154E-2</v>
      </c>
      <c r="O336">
        <v>921.43</v>
      </c>
      <c r="P336">
        <v>914.841975494439</v>
      </c>
      <c r="Q336">
        <v>860.33826152008896</v>
      </c>
      <c r="R336">
        <v>57.652624374531698</v>
      </c>
      <c r="S336" s="1">
        <f>(Table2[[#This Row],[Close Price]]-Table2[[#This Row],[20D EMA]])/Table2[[#This Row],[20D EMA]]</f>
        <v>2.0641828462281558E-2</v>
      </c>
      <c r="T336" s="1">
        <f>(Table2[[#This Row],[Close Price]]-Table2[[#This Row],[50D EMA]])/Table2[[#This Row],[50D EMA]]</f>
        <v>2.7991746325064321E-2</v>
      </c>
      <c r="U336" s="1">
        <f>(Table2[[#This Row],[Close Price]]-Table2[[#This Row],[200D EMA]])/Table2[[#This Row],[200D EMA]]</f>
        <v>9.3116558989676496E-2</v>
      </c>
      <c r="V336">
        <v>0.54666574298050197</v>
      </c>
      <c r="W336">
        <v>923</v>
      </c>
      <c r="X336">
        <v>955</v>
      </c>
      <c r="Y336">
        <v>923</v>
      </c>
      <c r="Z336">
        <v>955</v>
      </c>
      <c r="AA336">
        <v>871.4</v>
      </c>
      <c r="AB336">
        <v>984.4</v>
      </c>
      <c r="AC336" s="1">
        <f>(Table2[[#This Row],[Close Price]]/Table2[[#This Row],[Day Low]])-1</f>
        <v>1.8905742145178817E-2</v>
      </c>
      <c r="AD336" s="1">
        <f>(Table2[[#This Row],[Day High]]/Table2[[#This Row],[Close Price]])-1</f>
        <v>1.5471316922749612E-2</v>
      </c>
      <c r="AE336" s="1">
        <f>(Table2[[#This Row],[Close Price]]/Table2[[#This Row],[Current Week Low]])-1</f>
        <v>1.8905742145178817E-2</v>
      </c>
      <c r="AF336" s="1">
        <f>(Table2[[#This Row],[Current Week High]]/Table2[[#This Row],[Close Price]])-1</f>
        <v>1.5471316922749612E-2</v>
      </c>
      <c r="AG336" s="1">
        <f>(Table2[[#This Row],[Close Price]]/Table2[[#This Row],[Current Month Low]])-1</f>
        <v>7.9240302960752906E-2</v>
      </c>
      <c r="AH336" s="1">
        <f>(Table2[[#This Row],[Current Month High]]/Table2[[#This Row],[Close Price]])-1</f>
        <v>4.6732946993460533E-2</v>
      </c>
      <c r="AI336">
        <v>11.967675049178499</v>
      </c>
      <c r="AJ336">
        <v>32.457746478873197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0.19</v>
      </c>
      <c r="AM336" t="s">
        <v>3167</v>
      </c>
      <c r="AN336">
        <v>4.55</v>
      </c>
      <c r="AO336" t="s">
        <v>3167</v>
      </c>
      <c r="AP336">
        <v>6.1267040940334E-2</v>
      </c>
      <c r="AQ336">
        <f>(Table2[[#This Row],[Sharpe Ratio]]-AVERAGE(Table2[Sharpe Ratio]))/_xlfn.STDEV.P(Table2[Sharpe Ratio])</f>
        <v>6.9547062440156585E-2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0.49191865933753121</v>
      </c>
      <c r="AS336">
        <f>_xlfn.RANK.AVG(Table2[[#This Row],[1Y Return vs Nifty Z-Score]],Table2[1Y Return vs Nifty Z-Score])</f>
        <v>490</v>
      </c>
      <c r="AT336">
        <f>_xlfn.RANK.AVG(Table2[[#This Row],[6M Return vs Nifty Z-Score]],Table2[6M Return vs Nifty Z-Score])</f>
        <v>215</v>
      </c>
      <c r="AU336">
        <f>_xlfn.RANK.AVG(Table2[[#This Row],[Sharpe Ratio Z-Score]],Table2[Sharpe Ratio Z-Score])</f>
        <v>332</v>
      </c>
      <c r="AV336">
        <f>(Table2[[#This Row],[Rank 1Y]]+Table2[[#This Row],[Rank 6M]]+Table2[[#This Row],[Rank Sharpe]])/3</f>
        <v>345.66666666666669</v>
      </c>
    </row>
    <row r="337" spans="1:48" hidden="1" x14ac:dyDescent="0.3">
      <c r="A337" t="s">
        <v>1266</v>
      </c>
      <c r="B337" t="s">
        <v>1267</v>
      </c>
      <c r="C337" t="s">
        <v>3130</v>
      </c>
      <c r="D337" t="s">
        <v>470</v>
      </c>
      <c r="E337">
        <v>8959.3492773630005</v>
      </c>
      <c r="F337">
        <v>144.93</v>
      </c>
      <c r="G337">
        <v>4.93349502737831</v>
      </c>
      <c r="H337">
        <f>(Table2[[#This Row],[1Y Return vs Nifty]]-AVERAGE(Table2[1Y Return vs Nifty]))/_xlfn.STDEV.P(Table2[1Y Return vs Nifty])</f>
        <v>-0.15930972379958871</v>
      </c>
      <c r="I337">
        <v>-14.5139411938338</v>
      </c>
      <c r="J337">
        <f>(Table2[[#This Row],[1M Return vs Nifty]]-AVERAGE(Table2[1M Return vs Nifty]))/_xlfn.STDEV.P(Table2[1M Return vs Nifty])</f>
        <v>-1.158766815405657</v>
      </c>
      <c r="K337">
        <v>-19.9797519105128</v>
      </c>
      <c r="L337">
        <f>(Table2[[#This Row],[6M Return vs Nifty]]-AVERAGE(Table2[6M Return vs Nifty]))/_xlfn.STDEV.P(Table2[6M Return vs Nifty])</f>
        <v>-0.76483060290965987</v>
      </c>
      <c r="M337">
        <v>-4.5151534780697498</v>
      </c>
      <c r="N337">
        <f>(Table2[[#This Row],[1W Return vs Nifty]]-AVERAGE(Table2[1W Return vs Nifty]))/_xlfn.STDEV.P(Table2[1W Return vs Nifty])</f>
        <v>-0.27847840169286253</v>
      </c>
      <c r="O337">
        <v>157.22999999999999</v>
      </c>
      <c r="P337">
        <v>176.71476970261401</v>
      </c>
      <c r="Q337">
        <v>173.573003767138</v>
      </c>
      <c r="R337">
        <v>33.5841742554719</v>
      </c>
      <c r="S337" s="1">
        <f>(Table2[[#This Row],[Close Price]]-Table2[[#This Row],[20D EMA]])/Table2[[#This Row],[20D EMA]]</f>
        <v>-7.822934554474327E-2</v>
      </c>
      <c r="T337" s="1">
        <f>(Table2[[#This Row],[Close Price]]-Table2[[#This Row],[50D EMA]])/Table2[[#This Row],[50D EMA]]</f>
        <v>-0.17986481693693898</v>
      </c>
      <c r="U337" s="1">
        <f>(Table2[[#This Row],[Close Price]]-Table2[[#This Row],[200D EMA]])/Table2[[#This Row],[200D EMA]]</f>
        <v>-0.16501992329155557</v>
      </c>
      <c r="V337">
        <v>1.15447280273437</v>
      </c>
      <c r="W337">
        <v>144</v>
      </c>
      <c r="X337">
        <v>151.51</v>
      </c>
      <c r="Y337">
        <v>144</v>
      </c>
      <c r="Z337">
        <v>151.51</v>
      </c>
      <c r="AA337">
        <v>140.6</v>
      </c>
      <c r="AB337">
        <v>171.94</v>
      </c>
      <c r="AC337" s="1">
        <f>(Table2[[#This Row],[Close Price]]/Table2[[#This Row],[Day Low]])-1</f>
        <v>6.4583333333334547E-3</v>
      </c>
      <c r="AD337" s="1">
        <f>(Table2[[#This Row],[Day High]]/Table2[[#This Row],[Close Price]])-1</f>
        <v>4.5401228179120734E-2</v>
      </c>
      <c r="AE337" s="1">
        <f>(Table2[[#This Row],[Close Price]]/Table2[[#This Row],[Current Week Low]])-1</f>
        <v>6.4583333333334547E-3</v>
      </c>
      <c r="AF337" s="1">
        <f>(Table2[[#This Row],[Current Week High]]/Table2[[#This Row],[Close Price]])-1</f>
        <v>4.5401228179120734E-2</v>
      </c>
      <c r="AG337" s="1">
        <f>(Table2[[#This Row],[Close Price]]/Table2[[#This Row],[Current Month Low]])-1</f>
        <v>3.0796586059744113E-2</v>
      </c>
      <c r="AH337" s="1">
        <f>(Table2[[#This Row],[Current Month High]]/Table2[[#This Row],[Close Price]])-1</f>
        <v>0.18636583178085964</v>
      </c>
      <c r="AI337">
        <v>63.251224729179498</v>
      </c>
      <c r="AJ337">
        <v>36.7264150943396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-0.26</v>
      </c>
      <c r="AM337" t="s">
        <v>3166</v>
      </c>
      <c r="AN337">
        <v>-11.79</v>
      </c>
      <c r="AO337" t="s">
        <v>3166</v>
      </c>
      <c r="AP337">
        <v>0.15964350874643901</v>
      </c>
      <c r="AQ337">
        <f>(Table2[[#This Row],[Sharpe Ratio]]-AVERAGE(Table2[Sharpe Ratio]))/_xlfn.STDEV.P(Table2[Sharpe Ratio])</f>
        <v>1.2052658849683608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362</v>
      </c>
      <c r="AT337">
        <f>_xlfn.RANK.AVG(Table2[[#This Row],[6M Return vs Nifty Z-Score]],Table2[6M Return vs Nifty Z-Score])</f>
        <v>596</v>
      </c>
      <c r="AU337">
        <f>_xlfn.RANK.AVG(Table2[[#This Row],[Sharpe Ratio Z-Score]],Table2[Sharpe Ratio Z-Score])</f>
        <v>83</v>
      </c>
      <c r="AV337">
        <f>(Table2[[#This Row],[Rank 1Y]]+Table2[[#This Row],[Rank 6M]]+Table2[[#This Row],[Rank Sharpe]])/3</f>
        <v>347</v>
      </c>
    </row>
    <row r="338" spans="1:48" x14ac:dyDescent="0.3">
      <c r="A338" t="s">
        <v>563</v>
      </c>
      <c r="B338" t="s">
        <v>564</v>
      </c>
      <c r="C338" t="s">
        <v>3133</v>
      </c>
      <c r="D338" t="s">
        <v>565</v>
      </c>
      <c r="E338">
        <v>34611.406370520002</v>
      </c>
      <c r="F338">
        <v>1424.85</v>
      </c>
      <c r="G338">
        <v>-21.0645269317139</v>
      </c>
      <c r="H338">
        <f>(Table2[[#This Row],[1Y Return vs Nifty]]-AVERAGE(Table2[1Y Return vs Nifty]))/_xlfn.STDEV.P(Table2[1Y Return vs Nifty])</f>
        <v>-0.67437450067883575</v>
      </c>
      <c r="I338">
        <v>9.7054013572530895</v>
      </c>
      <c r="J338">
        <f>(Table2[[#This Row],[1M Return vs Nifty]]-AVERAGE(Table2[1M Return vs Nifty]))/_xlfn.STDEV.P(Table2[1M Return vs Nifty])</f>
        <v>1.2387430311139684</v>
      </c>
      <c r="K338">
        <v>31.918255361106599</v>
      </c>
      <c r="L338">
        <f>(Table2[[#This Row],[6M Return vs Nifty]]-AVERAGE(Table2[6M Return vs Nifty]))/_xlfn.STDEV.P(Table2[6M Return vs Nifty])</f>
        <v>0.94659688755829152</v>
      </c>
      <c r="M338">
        <v>3.9489891751699902</v>
      </c>
      <c r="N338">
        <f>(Table2[[#This Row],[1W Return vs Nifty]]-AVERAGE(Table2[1W Return vs Nifty]))/_xlfn.STDEV.P(Table2[1W Return vs Nifty])</f>
        <v>1.4790175940563879</v>
      </c>
      <c r="O338">
        <v>1359.47</v>
      </c>
      <c r="P338">
        <v>1319.53108280416</v>
      </c>
      <c r="Q338">
        <v>1203.03846423505</v>
      </c>
      <c r="R338">
        <v>68.404336096674697</v>
      </c>
      <c r="S338" s="1">
        <f>(Table2[[#This Row],[Close Price]]-Table2[[#This Row],[20D EMA]])/Table2[[#This Row],[20D EMA]]</f>
        <v>4.8092271252767535E-2</v>
      </c>
      <c r="T338" s="1">
        <f>(Table2[[#This Row],[Close Price]]-Table2[[#This Row],[50D EMA]])/Table2[[#This Row],[50D EMA]]</f>
        <v>7.9815412132637889E-2</v>
      </c>
      <c r="U338" s="1">
        <f>(Table2[[#This Row],[Close Price]]-Table2[[#This Row],[200D EMA]])/Table2[[#This Row],[200D EMA]]</f>
        <v>0.18437609632538923</v>
      </c>
      <c r="V338">
        <v>0.44750387793046098</v>
      </c>
      <c r="W338">
        <v>1405.1</v>
      </c>
      <c r="X338">
        <v>1474.3</v>
      </c>
      <c r="Y338">
        <v>1405.1</v>
      </c>
      <c r="Z338">
        <v>1474.3</v>
      </c>
      <c r="AA338">
        <v>1289.0999999999999</v>
      </c>
      <c r="AB338">
        <v>1475</v>
      </c>
      <c r="AC338" s="1">
        <f>(Table2[[#This Row],[Close Price]]/Table2[[#This Row],[Day Low]])-1</f>
        <v>1.4055939079069102E-2</v>
      </c>
      <c r="AD338" s="1">
        <f>(Table2[[#This Row],[Day High]]/Table2[[#This Row],[Close Price]])-1</f>
        <v>3.4705407586763659E-2</v>
      </c>
      <c r="AE338" s="1">
        <f>(Table2[[#This Row],[Close Price]]/Table2[[#This Row],[Current Week Low]])-1</f>
        <v>1.4055939079069102E-2</v>
      </c>
      <c r="AF338" s="1">
        <f>(Table2[[#This Row],[Current Week High]]/Table2[[#This Row],[Close Price]])-1</f>
        <v>3.4705407586763659E-2</v>
      </c>
      <c r="AG338" s="1">
        <f>(Table2[[#This Row],[Close Price]]/Table2[[#This Row],[Current Month Low]])-1</f>
        <v>0.10530602746101936</v>
      </c>
      <c r="AH338" s="1">
        <f>(Table2[[#This Row],[Current Month High]]/Table2[[#This Row],[Close Price]])-1</f>
        <v>3.5196687370600444E-2</v>
      </c>
      <c r="AI338">
        <v>4.4250271958451801</v>
      </c>
      <c r="AJ338">
        <v>60.809209412561302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0.18</v>
      </c>
      <c r="AM338" t="s">
        <v>3167</v>
      </c>
      <c r="AN338">
        <v>2.78</v>
      </c>
      <c r="AO338" t="s">
        <v>3167</v>
      </c>
      <c r="AP338">
        <v>4.0791811124281999E-2</v>
      </c>
      <c r="AQ338">
        <f>(Table2[[#This Row],[Sharpe Ratio]]-AVERAGE(Table2[Sharpe Ratio]))/_xlfn.STDEV.P(Table2[Sharpe Ratio])</f>
        <v>-0.16683166121470777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2.8231513508351043</v>
      </c>
      <c r="AS338">
        <f>_xlfn.RANK.AVG(Table2[[#This Row],[1Y Return vs Nifty Z-Score]],Table2[1Y Return vs Nifty Z-Score])</f>
        <v>548</v>
      </c>
      <c r="AT338">
        <f>_xlfn.RANK.AVG(Table2[[#This Row],[6M Return vs Nifty Z-Score]],Table2[6M Return vs Nifty Z-Score])</f>
        <v>103</v>
      </c>
      <c r="AU338">
        <f>_xlfn.RANK.AVG(Table2[[#This Row],[Sharpe Ratio Z-Score]],Table2[Sharpe Ratio Z-Score])</f>
        <v>394</v>
      </c>
      <c r="AV338">
        <f>(Table2[[#This Row],[Rank 1Y]]+Table2[[#This Row],[Rank 6M]]+Table2[[#This Row],[Rank Sharpe]])/3</f>
        <v>348.33333333333331</v>
      </c>
    </row>
    <row r="339" spans="1:48" hidden="1" x14ac:dyDescent="0.3">
      <c r="A339" t="s">
        <v>1854</v>
      </c>
      <c r="B339" t="s">
        <v>1855</v>
      </c>
      <c r="C339" t="s">
        <v>3126</v>
      </c>
      <c r="D339" t="s">
        <v>215</v>
      </c>
      <c r="E339">
        <v>4027.32902625</v>
      </c>
      <c r="F339">
        <v>606.20000000000005</v>
      </c>
      <c r="G339">
        <v>18.2514435055337</v>
      </c>
      <c r="H339">
        <f>(Table2[[#This Row],[1Y Return vs Nifty]]-AVERAGE(Table2[1Y Return vs Nifty]))/_xlfn.STDEV.P(Table2[1Y Return vs Nifty])</f>
        <v>0.10454135580115854</v>
      </c>
      <c r="I339">
        <v>-4.55482760679224</v>
      </c>
      <c r="J339">
        <f>(Table2[[#This Row],[1M Return vs Nifty]]-AVERAGE(Table2[1M Return vs Nifty]))/_xlfn.STDEV.P(Table2[1M Return vs Nifty])</f>
        <v>-0.17289889445881049</v>
      </c>
      <c r="K339">
        <v>-5.5835845379595002</v>
      </c>
      <c r="L339">
        <f>(Table2[[#This Row],[6M Return vs Nifty]]-AVERAGE(Table2[6M Return vs Nifty]))/_xlfn.STDEV.P(Table2[6M Return vs Nifty])</f>
        <v>-0.2900918240232716</v>
      </c>
      <c r="M339">
        <v>-4.9536450182759504</v>
      </c>
      <c r="N339">
        <f>(Table2[[#This Row],[1W Return vs Nifty]]-AVERAGE(Table2[1W Return vs Nifty]))/_xlfn.STDEV.P(Table2[1W Return vs Nifty])</f>
        <v>-0.36952685841840527</v>
      </c>
      <c r="O339">
        <v>633.55999999999995</v>
      </c>
      <c r="P339">
        <v>666.60846968607302</v>
      </c>
      <c r="Q339">
        <v>640.37047952059197</v>
      </c>
      <c r="R339">
        <v>44.020220227964202</v>
      </c>
      <c r="S339" s="1">
        <f>(Table2[[#This Row],[Close Price]]-Table2[[#This Row],[20D EMA]])/Table2[[#This Row],[20D EMA]]</f>
        <v>-4.3184544478817956E-2</v>
      </c>
      <c r="T339" s="1">
        <f>(Table2[[#This Row],[Close Price]]-Table2[[#This Row],[50D EMA]])/Table2[[#This Row],[50D EMA]]</f>
        <v>-9.0620615298394325E-2</v>
      </c>
      <c r="U339" s="1">
        <f>(Table2[[#This Row],[Close Price]]-Table2[[#This Row],[200D EMA]])/Table2[[#This Row],[200D EMA]]</f>
        <v>-5.3360485240002586E-2</v>
      </c>
      <c r="V339">
        <v>0.30357844092762998</v>
      </c>
      <c r="W339">
        <v>612.1</v>
      </c>
      <c r="X339">
        <v>622.20000000000005</v>
      </c>
      <c r="Y339">
        <v>612.1</v>
      </c>
      <c r="Z339">
        <v>622.20000000000005</v>
      </c>
      <c r="AA339">
        <v>595</v>
      </c>
      <c r="AB339">
        <v>725</v>
      </c>
      <c r="AC339" s="1">
        <f>(Table2[[#This Row],[Close Price]]/Table2[[#This Row],[Day Low]])-1</f>
        <v>-9.638947884332616E-3</v>
      </c>
      <c r="AD339" s="1">
        <f>(Table2[[#This Row],[Day High]]/Table2[[#This Row],[Close Price]])-1</f>
        <v>2.6393929396238969E-2</v>
      </c>
      <c r="AE339" s="1">
        <f>(Table2[[#This Row],[Close Price]]/Table2[[#This Row],[Current Week Low]])-1</f>
        <v>-9.638947884332616E-3</v>
      </c>
      <c r="AF339" s="1">
        <f>(Table2[[#This Row],[Current Week High]]/Table2[[#This Row],[Close Price]])-1</f>
        <v>2.6393929396238969E-2</v>
      </c>
      <c r="AG339" s="1">
        <f>(Table2[[#This Row],[Close Price]]/Table2[[#This Row],[Current Month Low]])-1</f>
        <v>1.8823529411764683E-2</v>
      </c>
      <c r="AH339" s="1">
        <f>(Table2[[#This Row],[Current Month High]]/Table2[[#This Row],[Close Price]])-1</f>
        <v>0.19597492576707354</v>
      </c>
      <c r="AI339">
        <v>36.489607390300201</v>
      </c>
      <c r="AJ339">
        <v>42.971698113207502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-0.13</v>
      </c>
      <c r="AM339" t="s">
        <v>3166</v>
      </c>
      <c r="AN339">
        <v>-5.7</v>
      </c>
      <c r="AO339" t="s">
        <v>3166</v>
      </c>
      <c r="AP339">
        <v>5.2842564977108E-2</v>
      </c>
      <c r="AQ339">
        <f>(Table2[[#This Row],[Sharpe Ratio]]-AVERAGE(Table2[Sharpe Ratio]))/_xlfn.STDEV.P(Table2[Sharpe Ratio])</f>
        <v>-2.7710301386220128E-2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273</v>
      </c>
      <c r="AT339">
        <f>_xlfn.RANK.AVG(Table2[[#This Row],[6M Return vs Nifty Z-Score]],Table2[6M Return vs Nifty Z-Score])</f>
        <v>409</v>
      </c>
      <c r="AU339">
        <f>_xlfn.RANK.AVG(Table2[[#This Row],[Sharpe Ratio Z-Score]],Table2[Sharpe Ratio Z-Score])</f>
        <v>364</v>
      </c>
      <c r="AV339">
        <f>(Table2[[#This Row],[Rank 1Y]]+Table2[[#This Row],[Rank 6M]]+Table2[[#This Row],[Rank Sharpe]])/3</f>
        <v>348.66666666666669</v>
      </c>
    </row>
    <row r="340" spans="1:48" hidden="1" x14ac:dyDescent="0.3">
      <c r="A340" t="s">
        <v>258</v>
      </c>
      <c r="B340" t="s">
        <v>259</v>
      </c>
      <c r="C340" t="s">
        <v>3126</v>
      </c>
      <c r="D340" t="s">
        <v>88</v>
      </c>
      <c r="E340">
        <v>97165.772145730007</v>
      </c>
      <c r="F340">
        <v>4858.3</v>
      </c>
      <c r="G340">
        <v>11.7674929423307</v>
      </c>
      <c r="H340">
        <f>(Table2[[#This Row],[1Y Return vs Nifty]]-AVERAGE(Table2[1Y Return vs Nifty]))/_xlfn.STDEV.P(Table2[1Y Return vs Nifty])</f>
        <v>-2.3916669020389639E-2</v>
      </c>
      <c r="I340">
        <v>-6.7177278472285904</v>
      </c>
      <c r="J340">
        <f>(Table2[[#This Row],[1M Return vs Nifty]]-AVERAGE(Table2[1M Return vs Nifty]))/_xlfn.STDEV.P(Table2[1M Return vs Nifty])</f>
        <v>-0.38700770490846093</v>
      </c>
      <c r="K340">
        <v>-9.9469447864360294</v>
      </c>
      <c r="L340">
        <f>(Table2[[#This Row],[6M Return vs Nifty]]-AVERAGE(Table2[6M Return vs Nifty]))/_xlfn.STDEV.P(Table2[6M Return vs Nifty])</f>
        <v>-0.43398125393865628</v>
      </c>
      <c r="M340">
        <v>-2.4982234882960701</v>
      </c>
      <c r="N340">
        <f>(Table2[[#This Row],[1W Return vs Nifty]]-AVERAGE(Table2[1W Return vs Nifty]))/_xlfn.STDEV.P(Table2[1W Return vs Nifty])</f>
        <v>0.14031727862061019</v>
      </c>
      <c r="O340">
        <v>4868.1400000000003</v>
      </c>
      <c r="P340">
        <v>5118.5502367073605</v>
      </c>
      <c r="Q340">
        <v>4973.4861692883596</v>
      </c>
      <c r="R340">
        <v>55.885431104266701</v>
      </c>
      <c r="S340" s="1">
        <f>(Table2[[#This Row],[Close Price]]-Table2[[#This Row],[20D EMA]])/Table2[[#This Row],[20D EMA]]</f>
        <v>-2.0213058786312933E-3</v>
      </c>
      <c r="T340" s="1">
        <f>(Table2[[#This Row],[Close Price]]-Table2[[#This Row],[50D EMA]])/Table2[[#This Row],[50D EMA]]</f>
        <v>-5.0844521333597958E-2</v>
      </c>
      <c r="U340" s="1">
        <f>(Table2[[#This Row],[Close Price]]-Table2[[#This Row],[200D EMA]])/Table2[[#This Row],[200D EMA]]</f>
        <v>-2.3160046166337499E-2</v>
      </c>
      <c r="V340">
        <v>1.1261665208485001</v>
      </c>
      <c r="W340">
        <v>4815</v>
      </c>
      <c r="X340">
        <v>4908.6499999999996</v>
      </c>
      <c r="Y340">
        <v>4815</v>
      </c>
      <c r="Z340">
        <v>4908.6499999999996</v>
      </c>
      <c r="AA340">
        <v>4467</v>
      </c>
      <c r="AB340">
        <v>5127.5</v>
      </c>
      <c r="AC340" s="1">
        <f>(Table2[[#This Row],[Close Price]]/Table2[[#This Row],[Day Low]])-1</f>
        <v>8.9927310488058243E-3</v>
      </c>
      <c r="AD340" s="1">
        <f>(Table2[[#This Row],[Day High]]/Table2[[#This Row],[Close Price]])-1</f>
        <v>1.0363707469690953E-2</v>
      </c>
      <c r="AE340" s="1">
        <f>(Table2[[#This Row],[Close Price]]/Table2[[#This Row],[Current Week Low]])-1</f>
        <v>8.9927310488058243E-3</v>
      </c>
      <c r="AF340" s="1">
        <f>(Table2[[#This Row],[Current Week High]]/Table2[[#This Row],[Close Price]])-1</f>
        <v>1.0363707469690953E-2</v>
      </c>
      <c r="AG340" s="1">
        <f>(Table2[[#This Row],[Close Price]]/Table2[[#This Row],[Current Month Low]])-1</f>
        <v>8.7597940452205147E-2</v>
      </c>
      <c r="AH340" s="1">
        <f>(Table2[[#This Row],[Current Month High]]/Table2[[#This Row],[Close Price]])-1</f>
        <v>5.5410328715805868E-2</v>
      </c>
      <c r="AI340">
        <v>28.568635119280401</v>
      </c>
      <c r="AJ340">
        <v>36.659118718442699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-7.0000000000000007E-2</v>
      </c>
      <c r="AM340" t="s">
        <v>3166</v>
      </c>
      <c r="AN340">
        <v>0.78</v>
      </c>
      <c r="AO340" t="s">
        <v>3167</v>
      </c>
      <c r="AP340">
        <v>8.2875745056326999E-2</v>
      </c>
      <c r="AQ340">
        <f>(Table2[[#This Row],[Sharpe Ratio]]-AVERAGE(Table2[Sharpe Ratio]))/_xlfn.STDEV.P(Table2[Sharpe Ratio])</f>
        <v>0.31901131483988493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306</v>
      </c>
      <c r="AT340">
        <f>_xlfn.RANK.AVG(Table2[[#This Row],[6M Return vs Nifty Z-Score]],Table2[6M Return vs Nifty Z-Score])</f>
        <v>473</v>
      </c>
      <c r="AU340">
        <f>_xlfn.RANK.AVG(Table2[[#This Row],[Sharpe Ratio Z-Score]],Table2[Sharpe Ratio Z-Score])</f>
        <v>268</v>
      </c>
      <c r="AV340">
        <f>(Table2[[#This Row],[Rank 1Y]]+Table2[[#This Row],[Rank 6M]]+Table2[[#This Row],[Rank Sharpe]])/3</f>
        <v>349</v>
      </c>
    </row>
    <row r="341" spans="1:48" hidden="1" x14ac:dyDescent="0.3">
      <c r="A341" t="s">
        <v>1927</v>
      </c>
      <c r="B341" t="s">
        <v>1928</v>
      </c>
      <c r="C341" t="s">
        <v>3125</v>
      </c>
      <c r="D341" t="s">
        <v>158</v>
      </c>
      <c r="E341">
        <v>3634.0753590049999</v>
      </c>
      <c r="F341">
        <v>231.79</v>
      </c>
      <c r="G341">
        <v>15.9339399665489</v>
      </c>
      <c r="H341">
        <f>(Table2[[#This Row],[1Y Return vs Nifty]]-AVERAGE(Table2[1Y Return vs Nifty]))/_xlfn.STDEV.P(Table2[1Y Return vs Nifty])</f>
        <v>5.8627691865406124E-2</v>
      </c>
      <c r="I341">
        <v>29.677128715095801</v>
      </c>
      <c r="J341">
        <f>(Table2[[#This Row],[1M Return vs Nifty]]-AVERAGE(Table2[1M Return vs Nifty]))/_xlfn.STDEV.P(Table2[1M Return vs Nifty])</f>
        <v>3.2157749382118954</v>
      </c>
      <c r="K341">
        <v>13.6628298279257</v>
      </c>
      <c r="L341">
        <f>(Table2[[#This Row],[6M Return vs Nifty]]-AVERAGE(Table2[6M Return vs Nifty]))/_xlfn.STDEV.P(Table2[6M Return vs Nifty])</f>
        <v>0.34459232610836465</v>
      </c>
      <c r="M341">
        <v>4.1402952263998696</v>
      </c>
      <c r="N341">
        <f>(Table2[[#This Row],[1W Return vs Nifty]]-AVERAGE(Table2[1W Return vs Nifty]))/_xlfn.STDEV.P(Table2[1W Return vs Nifty])</f>
        <v>1.5187404145207173</v>
      </c>
      <c r="O341">
        <v>203.34</v>
      </c>
      <c r="P341">
        <v>194.097436218631</v>
      </c>
      <c r="Q341">
        <v>187.98232491215401</v>
      </c>
      <c r="R341">
        <v>72.321703087091905</v>
      </c>
      <c r="S341" s="1">
        <f>(Table2[[#This Row],[Close Price]]-Table2[[#This Row],[20D EMA]])/Table2[[#This Row],[20D EMA]]</f>
        <v>0.1399134454608045</v>
      </c>
      <c r="T341" s="1">
        <f>(Table2[[#This Row],[Close Price]]-Table2[[#This Row],[50D EMA]])/Table2[[#This Row],[50D EMA]]</f>
        <v>0.19419403221231707</v>
      </c>
      <c r="U341" s="1">
        <f>(Table2[[#This Row],[Close Price]]-Table2[[#This Row],[200D EMA]])/Table2[[#This Row],[200D EMA]]</f>
        <v>0.23304145806430332</v>
      </c>
      <c r="V341">
        <v>3.05417777788296</v>
      </c>
      <c r="W341">
        <v>224.58</v>
      </c>
      <c r="X341">
        <v>236</v>
      </c>
      <c r="Y341">
        <v>224.58</v>
      </c>
      <c r="Z341">
        <v>236</v>
      </c>
      <c r="AA341">
        <v>177</v>
      </c>
      <c r="AB341">
        <v>238.3</v>
      </c>
      <c r="AC341" s="1">
        <f>(Table2[[#This Row],[Close Price]]/Table2[[#This Row],[Day Low]])-1</f>
        <v>3.210437260664345E-2</v>
      </c>
      <c r="AD341" s="1">
        <f>(Table2[[#This Row],[Day High]]/Table2[[#This Row],[Close Price]])-1</f>
        <v>1.8162992363777608E-2</v>
      </c>
      <c r="AE341" s="1">
        <f>(Table2[[#This Row],[Close Price]]/Table2[[#This Row],[Current Week Low]])-1</f>
        <v>3.210437260664345E-2</v>
      </c>
      <c r="AF341" s="1">
        <f>(Table2[[#This Row],[Current Week High]]/Table2[[#This Row],[Close Price]])-1</f>
        <v>1.8162992363777608E-2</v>
      </c>
      <c r="AG341" s="1">
        <f>(Table2[[#This Row],[Close Price]]/Table2[[#This Row],[Current Month Low]])-1</f>
        <v>0.30954802259887004</v>
      </c>
      <c r="AH341" s="1">
        <f>(Table2[[#This Row],[Current Month High]]/Table2[[#This Row],[Close Price]])-1</f>
        <v>2.8085767289356856E-2</v>
      </c>
      <c r="AI341">
        <v>22.093274084300401</v>
      </c>
      <c r="AJ341">
        <v>74.278195488721707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0.2</v>
      </c>
      <c r="AM341" t="s">
        <v>3167</v>
      </c>
      <c r="AN341">
        <v>23.33</v>
      </c>
      <c r="AO341" t="s">
        <v>3167</v>
      </c>
      <c r="AP341">
        <v>-6.0639909149740002E-3</v>
      </c>
      <c r="AQ341">
        <f>(Table2[[#This Row],[Sharpe Ratio]]-AVERAGE(Table2[Sharpe Ratio]))/_xlfn.STDEV.P(Table2[Sharpe Ratio])</f>
        <v>-0.70776403566753454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4.4299713350388492</v>
      </c>
      <c r="AS341">
        <f>_xlfn.RANK.AVG(Table2[[#This Row],[1Y Return vs Nifty Z-Score]],Table2[1Y Return vs Nifty Z-Score])</f>
        <v>284</v>
      </c>
      <c r="AT341">
        <f>_xlfn.RANK.AVG(Table2[[#This Row],[6M Return vs Nifty Z-Score]],Table2[6M Return vs Nifty Z-Score])</f>
        <v>200</v>
      </c>
      <c r="AU341">
        <f>_xlfn.RANK.AVG(Table2[[#This Row],[Sharpe Ratio Z-Score]],Table2[Sharpe Ratio Z-Score])</f>
        <v>564</v>
      </c>
      <c r="AV341">
        <f>(Table2[[#This Row],[Rank 1Y]]+Table2[[#This Row],[Rank 6M]]+Table2[[#This Row],[Rank Sharpe]])/3</f>
        <v>349.33333333333331</v>
      </c>
    </row>
    <row r="342" spans="1:48" hidden="1" x14ac:dyDescent="0.3">
      <c r="A342" t="s">
        <v>1691</v>
      </c>
      <c r="B342" t="s">
        <v>1692</v>
      </c>
      <c r="C342" t="s">
        <v>3135</v>
      </c>
      <c r="D342" t="s">
        <v>491</v>
      </c>
      <c r="E342">
        <v>5070.0301093199996</v>
      </c>
      <c r="F342">
        <v>1921.8</v>
      </c>
      <c r="G342">
        <v>4.4273182633668604</v>
      </c>
      <c r="H342">
        <f>(Table2[[#This Row],[1Y Return vs Nifty]]-AVERAGE(Table2[1Y Return vs Nifty]))/_xlfn.STDEV.P(Table2[1Y Return vs Nifty])</f>
        <v>-0.16933794142426989</v>
      </c>
      <c r="I342">
        <v>-1.39388813769182</v>
      </c>
      <c r="J342">
        <f>(Table2[[#This Row],[1M Return vs Nifty]]-AVERAGE(Table2[1M Return vs Nifty]))/_xlfn.STDEV.P(Table2[1M Return vs Nifty])</f>
        <v>0.14000734919480515</v>
      </c>
      <c r="K342">
        <v>25.644623215559399</v>
      </c>
      <c r="L342">
        <f>(Table2[[#This Row],[6M Return vs Nifty]]-AVERAGE(Table2[6M Return vs Nifty]))/_xlfn.STDEV.P(Table2[6M Return vs Nifty])</f>
        <v>0.73971290330858408</v>
      </c>
      <c r="M342">
        <v>-6.7558908921755698</v>
      </c>
      <c r="N342">
        <f>(Table2[[#This Row],[1W Return vs Nifty]]-AVERAGE(Table2[1W Return vs Nifty]))/_xlfn.STDEV.P(Table2[1W Return vs Nifty])</f>
        <v>-0.74374549301594706</v>
      </c>
      <c r="O342">
        <v>2011.71</v>
      </c>
      <c r="P342">
        <v>1974.1621833848301</v>
      </c>
      <c r="Q342">
        <v>1724.0570870541901</v>
      </c>
      <c r="R342">
        <v>37.6037596450278</v>
      </c>
      <c r="S342" s="1">
        <f>(Table2[[#This Row],[Close Price]]-Table2[[#This Row],[20D EMA]])/Table2[[#This Row],[20D EMA]]</f>
        <v>-4.4693320607841133E-2</v>
      </c>
      <c r="T342" s="1">
        <f>(Table2[[#This Row],[Close Price]]-Table2[[#This Row],[50D EMA]])/Table2[[#This Row],[50D EMA]]</f>
        <v>-2.6523749581228301E-2</v>
      </c>
      <c r="U342" s="1">
        <f>(Table2[[#This Row],[Close Price]]-Table2[[#This Row],[200D EMA]])/Table2[[#This Row],[200D EMA]]</f>
        <v>0.1146962675601904</v>
      </c>
      <c r="V342">
        <v>0.333500837486989</v>
      </c>
      <c r="W342">
        <v>1906.55</v>
      </c>
      <c r="X342">
        <v>2029.9</v>
      </c>
      <c r="Y342">
        <v>1906.55</v>
      </c>
      <c r="Z342">
        <v>2029.9</v>
      </c>
      <c r="AA342">
        <v>1868</v>
      </c>
      <c r="AB342">
        <v>2360</v>
      </c>
      <c r="AC342" s="1">
        <f>(Table2[[#This Row],[Close Price]]/Table2[[#This Row],[Day Low]])-1</f>
        <v>7.9987411817157295E-3</v>
      </c>
      <c r="AD342" s="1">
        <f>(Table2[[#This Row],[Day High]]/Table2[[#This Row],[Close Price]])-1</f>
        <v>5.6249349568113338E-2</v>
      </c>
      <c r="AE342" s="1">
        <f>(Table2[[#This Row],[Close Price]]/Table2[[#This Row],[Current Week Low]])-1</f>
        <v>7.9987411817157295E-3</v>
      </c>
      <c r="AF342" s="1">
        <f>(Table2[[#This Row],[Current Week High]]/Table2[[#This Row],[Close Price]])-1</f>
        <v>5.6249349568113338E-2</v>
      </c>
      <c r="AG342" s="1">
        <f>(Table2[[#This Row],[Close Price]]/Table2[[#This Row],[Current Month Low]])-1</f>
        <v>2.8800856531049135E-2</v>
      </c>
      <c r="AH342" s="1">
        <f>(Table2[[#This Row],[Current Month High]]/Table2[[#This Row],[Close Price]])-1</f>
        <v>0.22801540222707883</v>
      </c>
      <c r="AI342">
        <v>24.362576750962599</v>
      </c>
      <c r="AJ342">
        <v>63.418367346938702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0.46</v>
      </c>
      <c r="AM342" t="s">
        <v>3167</v>
      </c>
      <c r="AN342">
        <v>-12.8</v>
      </c>
      <c r="AO342" t="s">
        <v>3166</v>
      </c>
      <c r="AP342">
        <v>-1.6917867703809999E-3</v>
      </c>
      <c r="AQ342">
        <f>(Table2[[#This Row],[Sharpe Ratio]]-AVERAGE(Table2[Sharpe Ratio]))/_xlfn.STDEV.P(Table2[Sharpe Ratio])</f>
        <v>-0.65728860537726408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-0.69065178731409171</v>
      </c>
      <c r="AS342">
        <f>_xlfn.RANK.AVG(Table2[[#This Row],[1Y Return vs Nifty Z-Score]],Table2[1Y Return vs Nifty Z-Score])</f>
        <v>363</v>
      </c>
      <c r="AT342">
        <f>_xlfn.RANK.AVG(Table2[[#This Row],[6M Return vs Nifty Z-Score]],Table2[6M Return vs Nifty Z-Score])</f>
        <v>129</v>
      </c>
      <c r="AU342">
        <f>_xlfn.RANK.AVG(Table2[[#This Row],[Sharpe Ratio Z-Score]],Table2[Sharpe Ratio Z-Score])</f>
        <v>557</v>
      </c>
      <c r="AV342">
        <f>(Table2[[#This Row],[Rank 1Y]]+Table2[[#This Row],[Rank 6M]]+Table2[[#This Row],[Rank Sharpe]])/3</f>
        <v>349.66666666666669</v>
      </c>
    </row>
    <row r="343" spans="1:48" hidden="1" x14ac:dyDescent="0.3">
      <c r="A343" t="s">
        <v>663</v>
      </c>
      <c r="B343" t="s">
        <v>664</v>
      </c>
      <c r="C343" t="s">
        <v>3125</v>
      </c>
      <c r="D343" t="s">
        <v>51</v>
      </c>
      <c r="E343">
        <v>27266.633268599999</v>
      </c>
      <c r="F343">
        <v>1754.5</v>
      </c>
      <c r="G343">
        <v>3.6036878276937201</v>
      </c>
      <c r="H343">
        <f>(Table2[[#This Row],[1Y Return vs Nifty]]-AVERAGE(Table2[1Y Return vs Nifty]))/_xlfn.STDEV.P(Table2[1Y Return vs Nifty])</f>
        <v>-0.18565545308913639</v>
      </c>
      <c r="I343">
        <v>-9.08086065173711</v>
      </c>
      <c r="J343">
        <f>(Table2[[#This Row],[1M Return vs Nifty]]-AVERAGE(Table2[1M Return vs Nifty]))/_xlfn.STDEV.P(Table2[1M Return vs Nifty])</f>
        <v>-0.62093784382498807</v>
      </c>
      <c r="K343">
        <v>-7.0553790111622199</v>
      </c>
      <c r="L343">
        <f>(Table2[[#This Row],[6M Return vs Nifty]]-AVERAGE(Table2[6M Return vs Nifty]))/_xlfn.STDEV.P(Table2[6M Return vs Nifty])</f>
        <v>-0.33862681899089891</v>
      </c>
      <c r="M343">
        <v>-0.264520380269893</v>
      </c>
      <c r="N343">
        <f>(Table2[[#This Row],[1W Return vs Nifty]]-AVERAGE(Table2[1W Return vs Nifty]))/_xlfn.STDEV.P(Table2[1W Return vs Nifty])</f>
        <v>0.60412376545316016</v>
      </c>
      <c r="O343">
        <v>1783.47</v>
      </c>
      <c r="P343">
        <v>1827.3949389070499</v>
      </c>
      <c r="Q343">
        <v>1765.17496266123</v>
      </c>
      <c r="R343">
        <v>47.4703510544648</v>
      </c>
      <c r="S343" s="1">
        <f>(Table2[[#This Row],[Close Price]]-Table2[[#This Row],[20D EMA]])/Table2[[#This Row],[20D EMA]]</f>
        <v>-1.6243614975300972E-2</v>
      </c>
      <c r="T343" s="1">
        <f>(Table2[[#This Row],[Close Price]]-Table2[[#This Row],[50D EMA]])/Table2[[#This Row],[50D EMA]]</f>
        <v>-3.9890084707495013E-2</v>
      </c>
      <c r="U343" s="1">
        <f>(Table2[[#This Row],[Close Price]]-Table2[[#This Row],[200D EMA]])/Table2[[#This Row],[200D EMA]]</f>
        <v>-6.0475379988032991E-3</v>
      </c>
      <c r="V343">
        <v>0.721142060721366</v>
      </c>
      <c r="W343">
        <v>1748.8</v>
      </c>
      <c r="X343">
        <v>1820</v>
      </c>
      <c r="Y343">
        <v>1748.8</v>
      </c>
      <c r="Z343">
        <v>1820</v>
      </c>
      <c r="AA343">
        <v>1655.25</v>
      </c>
      <c r="AB343">
        <v>1984</v>
      </c>
      <c r="AC343" s="1">
        <f>(Table2[[#This Row],[Close Price]]/Table2[[#This Row],[Day Low]])-1</f>
        <v>3.2593778591034628E-3</v>
      </c>
      <c r="AD343" s="1">
        <f>(Table2[[#This Row],[Day High]]/Table2[[#This Row],[Close Price]])-1</f>
        <v>3.7332573382730105E-2</v>
      </c>
      <c r="AE343" s="1">
        <f>(Table2[[#This Row],[Close Price]]/Table2[[#This Row],[Current Week Low]])-1</f>
        <v>3.2593778591034628E-3</v>
      </c>
      <c r="AF343" s="1">
        <f>(Table2[[#This Row],[Current Week High]]/Table2[[#This Row],[Close Price]])-1</f>
        <v>3.7332573382730105E-2</v>
      </c>
      <c r="AG343" s="1">
        <f>(Table2[[#This Row],[Close Price]]/Table2[[#This Row],[Current Month Low]])-1</f>
        <v>5.9960731007400625E-2</v>
      </c>
      <c r="AH343" s="1">
        <f>(Table2[[#This Row],[Current Month High]]/Table2[[#This Row],[Close Price]])-1</f>
        <v>0.1308064975776575</v>
      </c>
      <c r="AI343">
        <v>15.702479338842901</v>
      </c>
      <c r="AJ343">
        <v>27.972283005105702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-0.05</v>
      </c>
      <c r="AM343" t="s">
        <v>3166</v>
      </c>
      <c r="AN343">
        <v>-5.31</v>
      </c>
      <c r="AO343" t="s">
        <v>3166</v>
      </c>
      <c r="AP343">
        <v>8.8120572018839993E-2</v>
      </c>
      <c r="AQ343">
        <f>(Table2[[#This Row],[Sharpe Ratio]]-AVERAGE(Table2[Sharpe Ratio]))/_xlfn.STDEV.P(Table2[Sharpe Ratio])</f>
        <v>0.37956084294420439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373</v>
      </c>
      <c r="AT343">
        <f>_xlfn.RANK.AVG(Table2[[#This Row],[6M Return vs Nifty Z-Score]],Table2[6M Return vs Nifty Z-Score])</f>
        <v>425</v>
      </c>
      <c r="AU343">
        <f>_xlfn.RANK.AVG(Table2[[#This Row],[Sharpe Ratio Z-Score]],Table2[Sharpe Ratio Z-Score])</f>
        <v>252</v>
      </c>
      <c r="AV343">
        <f>(Table2[[#This Row],[Rank 1Y]]+Table2[[#This Row],[Rank 6M]]+Table2[[#This Row],[Rank Sharpe]])/3</f>
        <v>350</v>
      </c>
    </row>
    <row r="344" spans="1:48" hidden="1" x14ac:dyDescent="0.3">
      <c r="A344" t="s">
        <v>1431</v>
      </c>
      <c r="B344" t="s">
        <v>1432</v>
      </c>
      <c r="C344" t="s">
        <v>3130</v>
      </c>
      <c r="D344" t="s">
        <v>1048</v>
      </c>
      <c r="E344">
        <v>7246.6777356000002</v>
      </c>
      <c r="F344">
        <v>763.25</v>
      </c>
      <c r="G344">
        <v>12.946606685403699</v>
      </c>
      <c r="H344">
        <f>(Table2[[#This Row],[1Y Return vs Nifty]]-AVERAGE(Table2[1Y Return vs Nifty]))/_xlfn.STDEV.P(Table2[1Y Return vs Nifty])</f>
        <v>-5.5643192439964052E-4</v>
      </c>
      <c r="I344">
        <v>1.5692790276292701</v>
      </c>
      <c r="J344">
        <f>(Table2[[#This Row],[1M Return vs Nifty]]-AVERAGE(Table2[1M Return vs Nifty]))/_xlfn.STDEV.P(Table2[1M Return vs Nifty])</f>
        <v>0.43333580931942334</v>
      </c>
      <c r="K344">
        <v>-18.5243932848539</v>
      </c>
      <c r="L344">
        <f>(Table2[[#This Row],[6M Return vs Nifty]]-AVERAGE(Table2[6M Return vs Nifty]))/_xlfn.STDEV.P(Table2[6M Return vs Nifty])</f>
        <v>-0.71683760873925817</v>
      </c>
      <c r="M344">
        <v>-4.0764858797168104</v>
      </c>
      <c r="N344">
        <f>(Table2[[#This Row],[1W Return vs Nifty]]-AVERAGE(Table2[1W Return vs Nifty]))/_xlfn.STDEV.P(Table2[1W Return vs Nifty])</f>
        <v>-0.18739338822429349</v>
      </c>
      <c r="O344">
        <v>769.93</v>
      </c>
      <c r="P344">
        <v>801.36793978594801</v>
      </c>
      <c r="Q344">
        <v>765.59230364824998</v>
      </c>
      <c r="R344">
        <v>49.971155459040403</v>
      </c>
      <c r="S344" s="1">
        <f>(Table2[[#This Row],[Close Price]]-Table2[[#This Row],[20D EMA]])/Table2[[#This Row],[20D EMA]]</f>
        <v>-8.6761134129076031E-3</v>
      </c>
      <c r="T344" s="1">
        <f>(Table2[[#This Row],[Close Price]]-Table2[[#This Row],[50D EMA]])/Table2[[#This Row],[50D EMA]]</f>
        <v>-4.7566090298208866E-2</v>
      </c>
      <c r="U344" s="1">
        <f>(Table2[[#This Row],[Close Price]]-Table2[[#This Row],[200D EMA]])/Table2[[#This Row],[200D EMA]]</f>
        <v>-3.0594660331462113E-3</v>
      </c>
      <c r="V344">
        <v>0.71770558080478697</v>
      </c>
      <c r="W344">
        <v>752.55</v>
      </c>
      <c r="X344">
        <v>773.25</v>
      </c>
      <c r="Y344">
        <v>752.55</v>
      </c>
      <c r="Z344">
        <v>773.25</v>
      </c>
      <c r="AA344">
        <v>733.15</v>
      </c>
      <c r="AB344">
        <v>823</v>
      </c>
      <c r="AC344" s="1">
        <f>(Table2[[#This Row],[Close Price]]/Table2[[#This Row],[Day Low]])-1</f>
        <v>1.4218324363829637E-2</v>
      </c>
      <c r="AD344" s="1">
        <f>(Table2[[#This Row],[Day High]]/Table2[[#This Row],[Close Price]])-1</f>
        <v>1.3101867016049873E-2</v>
      </c>
      <c r="AE344" s="1">
        <f>(Table2[[#This Row],[Close Price]]/Table2[[#This Row],[Current Week Low]])-1</f>
        <v>1.4218324363829637E-2</v>
      </c>
      <c r="AF344" s="1">
        <f>(Table2[[#This Row],[Current Week High]]/Table2[[#This Row],[Close Price]])-1</f>
        <v>1.3101867016049873E-2</v>
      </c>
      <c r="AG344" s="1">
        <f>(Table2[[#This Row],[Close Price]]/Table2[[#This Row],[Current Month Low]])-1</f>
        <v>4.1055718475073277E-2</v>
      </c>
      <c r="AH344" s="1">
        <f>(Table2[[#This Row],[Current Month High]]/Table2[[#This Row],[Close Price]])-1</f>
        <v>7.8283655420897436E-2</v>
      </c>
      <c r="AI344">
        <v>38.7487716999672</v>
      </c>
      <c r="AJ344">
        <v>49.627524014899002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0</v>
      </c>
      <c r="AM344">
        <v>0</v>
      </c>
      <c r="AN344">
        <v>-1.39</v>
      </c>
      <c r="AO344" t="s">
        <v>3166</v>
      </c>
      <c r="AP344">
        <v>0.11404584485894501</v>
      </c>
      <c r="AQ344">
        <f>(Table2[[#This Row],[Sharpe Ratio]]-AVERAGE(Table2[Sharpe Ratio]))/_xlfn.STDEV.P(Table2[Sharpe Ratio])</f>
        <v>0.67885823591137984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300</v>
      </c>
      <c r="AT344">
        <f>_xlfn.RANK.AVG(Table2[[#This Row],[6M Return vs Nifty Z-Score]],Table2[6M Return vs Nifty Z-Score])</f>
        <v>576</v>
      </c>
      <c r="AU344">
        <f>_xlfn.RANK.AVG(Table2[[#This Row],[Sharpe Ratio Z-Score]],Table2[Sharpe Ratio Z-Score])</f>
        <v>176</v>
      </c>
      <c r="AV344">
        <f>(Table2[[#This Row],[Rank 1Y]]+Table2[[#This Row],[Rank 6M]]+Table2[[#This Row],[Rank Sharpe]])/3</f>
        <v>350.66666666666669</v>
      </c>
    </row>
    <row r="345" spans="1:48" hidden="1" x14ac:dyDescent="0.3">
      <c r="A345" t="s">
        <v>703</v>
      </c>
      <c r="B345" t="s">
        <v>704</v>
      </c>
      <c r="C345" t="s">
        <v>3130</v>
      </c>
      <c r="D345" t="s">
        <v>470</v>
      </c>
      <c r="E345">
        <v>24724.252079999998</v>
      </c>
      <c r="F345">
        <v>3527.4</v>
      </c>
      <c r="G345">
        <v>-21.5942422882441</v>
      </c>
      <c r="H345">
        <f>(Table2[[#This Row],[1Y Return vs Nifty]]-AVERAGE(Table2[1Y Return vs Nifty]))/_xlfn.STDEV.P(Table2[1Y Return vs Nifty])</f>
        <v>-0.68486905762436223</v>
      </c>
      <c r="I345">
        <v>-2.8102335890308501</v>
      </c>
      <c r="J345">
        <f>(Table2[[#This Row],[1M Return vs Nifty]]-AVERAGE(Table2[1M Return vs Nifty]))/_xlfn.STDEV.P(Table2[1M Return vs Nifty])</f>
        <v>-1.9885824026082314E-4</v>
      </c>
      <c r="K345">
        <v>1.5323339586001401</v>
      </c>
      <c r="L345">
        <f>(Table2[[#This Row],[6M Return vs Nifty]]-AVERAGE(Table2[6M Return vs Nifty]))/_xlfn.STDEV.P(Table2[6M Return vs Nifty])</f>
        <v>-5.5431975308784819E-2</v>
      </c>
      <c r="M345">
        <v>-2.83304815047787</v>
      </c>
      <c r="N345">
        <f>(Table2[[#This Row],[1W Return vs Nifty]]-AVERAGE(Table2[1W Return vs Nifty]))/_xlfn.STDEV.P(Table2[1W Return vs Nifty])</f>
        <v>7.079422978147322E-2</v>
      </c>
      <c r="O345">
        <v>3559.12</v>
      </c>
      <c r="P345">
        <v>3587.09396242304</v>
      </c>
      <c r="Q345">
        <v>3409.7246880832199</v>
      </c>
      <c r="R345">
        <v>48.140438042424499</v>
      </c>
      <c r="S345" s="1">
        <f>(Table2[[#This Row],[Close Price]]-Table2[[#This Row],[20D EMA]])/Table2[[#This Row],[20D EMA]]</f>
        <v>-8.9123154038076267E-3</v>
      </c>
      <c r="T345" s="1">
        <f>(Table2[[#This Row],[Close Price]]-Table2[[#This Row],[50D EMA]])/Table2[[#This Row],[50D EMA]]</f>
        <v>-1.6641315518458665E-2</v>
      </c>
      <c r="U345" s="1">
        <f>(Table2[[#This Row],[Close Price]]-Table2[[#This Row],[200D EMA]])/Table2[[#This Row],[200D EMA]]</f>
        <v>3.4511675481615343E-2</v>
      </c>
      <c r="V345">
        <v>1.2259712344598099</v>
      </c>
      <c r="W345">
        <v>3472.65</v>
      </c>
      <c r="X345">
        <v>3594</v>
      </c>
      <c r="Y345">
        <v>3472.65</v>
      </c>
      <c r="Z345">
        <v>3594</v>
      </c>
      <c r="AA345">
        <v>3371.8</v>
      </c>
      <c r="AB345">
        <v>3750</v>
      </c>
      <c r="AC345" s="1">
        <f>(Table2[[#This Row],[Close Price]]/Table2[[#This Row],[Day Low]])-1</f>
        <v>1.5766057621700913E-2</v>
      </c>
      <c r="AD345" s="1">
        <f>(Table2[[#This Row],[Day High]]/Table2[[#This Row],[Close Price]])-1</f>
        <v>1.8880762034359622E-2</v>
      </c>
      <c r="AE345" s="1">
        <f>(Table2[[#This Row],[Close Price]]/Table2[[#This Row],[Current Week Low]])-1</f>
        <v>1.5766057621700913E-2</v>
      </c>
      <c r="AF345" s="1">
        <f>(Table2[[#This Row],[Current Week High]]/Table2[[#This Row],[Close Price]])-1</f>
        <v>1.8880762034359622E-2</v>
      </c>
      <c r="AG345" s="1">
        <f>(Table2[[#This Row],[Close Price]]/Table2[[#This Row],[Current Month Low]])-1</f>
        <v>4.6147458330861868E-2</v>
      </c>
      <c r="AH345" s="1">
        <f>(Table2[[#This Row],[Current Month High]]/Table2[[#This Row],[Close Price]])-1</f>
        <v>6.3105970403129819E-2</v>
      </c>
      <c r="AI345">
        <v>12.788456086636</v>
      </c>
      <c r="AJ345">
        <v>36.6414875072632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-0.02</v>
      </c>
      <c r="AM345" t="s">
        <v>3166</v>
      </c>
      <c r="AN345">
        <v>-3.93</v>
      </c>
      <c r="AO345" t="s">
        <v>3166</v>
      </c>
      <c r="AP345">
        <v>0.113012775807246</v>
      </c>
      <c r="AQ345">
        <f>(Table2[[#This Row],[Sharpe Ratio]]-AVERAGE(Table2[Sharpe Ratio]))/_xlfn.STDEV.P(Table2[Sharpe Ratio])</f>
        <v>0.66693184748586343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556</v>
      </c>
      <c r="AT345">
        <f>_xlfn.RANK.AVG(Table2[[#This Row],[6M Return vs Nifty Z-Score]],Table2[6M Return vs Nifty Z-Score])</f>
        <v>322</v>
      </c>
      <c r="AU345">
        <f>_xlfn.RANK.AVG(Table2[[#This Row],[Sharpe Ratio Z-Score]],Table2[Sharpe Ratio Z-Score])</f>
        <v>179</v>
      </c>
      <c r="AV345">
        <f>(Table2[[#This Row],[Rank 1Y]]+Table2[[#This Row],[Rank 6M]]+Table2[[#This Row],[Rank Sharpe]])/3</f>
        <v>352.33333333333331</v>
      </c>
    </row>
    <row r="346" spans="1:48" hidden="1" x14ac:dyDescent="0.3">
      <c r="A346" t="s">
        <v>1809</v>
      </c>
      <c r="B346" t="s">
        <v>1810</v>
      </c>
      <c r="C346" t="s">
        <v>3123</v>
      </c>
      <c r="D346" t="s">
        <v>1811</v>
      </c>
      <c r="E346">
        <v>4317.95490126</v>
      </c>
      <c r="F346">
        <v>844.35</v>
      </c>
      <c r="G346">
        <v>20.514525593712499</v>
      </c>
      <c r="H346">
        <f>(Table2[[#This Row],[1Y Return vs Nifty]]-AVERAGE(Table2[1Y Return vs Nifty]))/_xlfn.STDEV.P(Table2[1Y Return vs Nifty])</f>
        <v>0.14937683877141505</v>
      </c>
      <c r="I346">
        <v>-3.147388346898</v>
      </c>
      <c r="J346">
        <f>(Table2[[#This Row],[1M Return vs Nifty]]-AVERAGE(Table2[1M Return vs Nifty]))/_xlfn.STDEV.P(Table2[1M Return vs Nifty])</f>
        <v>-3.3574324567737852E-2</v>
      </c>
      <c r="K346">
        <v>-6.2500167976019902</v>
      </c>
      <c r="L346">
        <f>(Table2[[#This Row],[6M Return vs Nifty]]-AVERAGE(Table2[6M Return vs Nifty]))/_xlfn.STDEV.P(Table2[6M Return vs Nifty])</f>
        <v>-0.31206859248988184</v>
      </c>
      <c r="M346">
        <v>-6.9959881313799803</v>
      </c>
      <c r="N346">
        <f>(Table2[[#This Row],[1W Return vs Nifty]]-AVERAGE(Table2[1W Return vs Nifty]))/_xlfn.STDEV.P(Table2[1W Return vs Nifty])</f>
        <v>-0.79359932390934385</v>
      </c>
      <c r="O346">
        <v>875.23</v>
      </c>
      <c r="P346">
        <v>922.06363842776796</v>
      </c>
      <c r="Q346">
        <v>885.18459154602897</v>
      </c>
      <c r="R346">
        <v>41.847182182862802</v>
      </c>
      <c r="S346" s="1">
        <f>(Table2[[#This Row],[Close Price]]-Table2[[#This Row],[20D EMA]])/Table2[[#This Row],[20D EMA]]</f>
        <v>-3.5282154405127789E-2</v>
      </c>
      <c r="T346" s="1">
        <f>(Table2[[#This Row],[Close Price]]-Table2[[#This Row],[50D EMA]])/Table2[[#This Row],[50D EMA]]</f>
        <v>-8.4282293747402565E-2</v>
      </c>
      <c r="U346" s="1">
        <f>(Table2[[#This Row],[Close Price]]-Table2[[#This Row],[200D EMA]])/Table2[[#This Row],[200D EMA]]</f>
        <v>-4.61311594621285E-2</v>
      </c>
      <c r="V346">
        <v>0.72269119997856301</v>
      </c>
      <c r="W346">
        <v>831.6</v>
      </c>
      <c r="X346">
        <v>854.1</v>
      </c>
      <c r="Y346">
        <v>831.6</v>
      </c>
      <c r="Z346">
        <v>854.1</v>
      </c>
      <c r="AA346">
        <v>810.5</v>
      </c>
      <c r="AB346">
        <v>964.4</v>
      </c>
      <c r="AC346" s="1">
        <f>(Table2[[#This Row],[Close Price]]/Table2[[#This Row],[Day Low]])-1</f>
        <v>1.5331890331890419E-2</v>
      </c>
      <c r="AD346" s="1">
        <f>(Table2[[#This Row],[Day High]]/Table2[[#This Row],[Close Price]])-1</f>
        <v>1.1547344110854452E-2</v>
      </c>
      <c r="AE346" s="1">
        <f>(Table2[[#This Row],[Close Price]]/Table2[[#This Row],[Current Week Low]])-1</f>
        <v>1.5331890331890419E-2</v>
      </c>
      <c r="AF346" s="1">
        <f>(Table2[[#This Row],[Current Week High]]/Table2[[#This Row],[Close Price]])-1</f>
        <v>1.1547344110854452E-2</v>
      </c>
      <c r="AG346" s="1">
        <f>(Table2[[#This Row],[Close Price]]/Table2[[#This Row],[Current Month Low]])-1</f>
        <v>4.1764342998149351E-2</v>
      </c>
      <c r="AH346" s="1">
        <f>(Table2[[#This Row],[Current Month High]]/Table2[[#This Row],[Close Price]])-1</f>
        <v>0.14218037543672635</v>
      </c>
      <c r="AI346">
        <v>42.239592586012897</v>
      </c>
      <c r="AJ346">
        <v>43.694690265486699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-0.15</v>
      </c>
      <c r="AM346" t="s">
        <v>3166</v>
      </c>
      <c r="AN346">
        <v>-8.8800000000000008</v>
      </c>
      <c r="AO346" t="s">
        <v>3166</v>
      </c>
      <c r="AP346">
        <v>4.7019044387101E-2</v>
      </c>
      <c r="AQ346">
        <f>(Table2[[#This Row],[Sharpe Ratio]]-AVERAGE(Table2[Sharpe Ratio]))/_xlfn.STDEV.P(Table2[Sharpe Ratio])</f>
        <v>-9.4940626838513523E-2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261</v>
      </c>
      <c r="AT346">
        <f>_xlfn.RANK.AVG(Table2[[#This Row],[6M Return vs Nifty Z-Score]],Table2[6M Return vs Nifty Z-Score])</f>
        <v>415</v>
      </c>
      <c r="AU346">
        <f>_xlfn.RANK.AVG(Table2[[#This Row],[Sharpe Ratio Z-Score]],Table2[Sharpe Ratio Z-Score])</f>
        <v>381</v>
      </c>
      <c r="AV346">
        <f>(Table2[[#This Row],[Rank 1Y]]+Table2[[#This Row],[Rank 6M]]+Table2[[#This Row],[Rank Sharpe]])/3</f>
        <v>352.33333333333331</v>
      </c>
    </row>
    <row r="347" spans="1:48" hidden="1" x14ac:dyDescent="0.3">
      <c r="A347" t="s">
        <v>818</v>
      </c>
      <c r="B347" t="s">
        <v>819</v>
      </c>
      <c r="C347" t="s">
        <v>3137</v>
      </c>
      <c r="D347" t="s">
        <v>169</v>
      </c>
      <c r="E347">
        <v>18948.635695960002</v>
      </c>
      <c r="F347">
        <v>1223.9000000000001</v>
      </c>
      <c r="G347">
        <v>9.4169137369554292</v>
      </c>
      <c r="H347">
        <f>(Table2[[#This Row],[1Y Return vs Nifty]]-AVERAGE(Table2[1Y Return vs Nifty]))/_xlfn.STDEV.P(Table2[1Y Return vs Nifty])</f>
        <v>-7.0485617837289793E-2</v>
      </c>
      <c r="I347">
        <v>19.8789888707019</v>
      </c>
      <c r="J347">
        <f>(Table2[[#This Row],[1M Return vs Nifty]]-AVERAGE(Table2[1M Return vs Nifty]))/_xlfn.STDEV.P(Table2[1M Return vs Nifty])</f>
        <v>2.2458420548167415</v>
      </c>
      <c r="K347">
        <v>17.793031365576802</v>
      </c>
      <c r="L347">
        <f>(Table2[[#This Row],[6M Return vs Nifty]]-AVERAGE(Table2[6M Return vs Nifty]))/_xlfn.STDEV.P(Table2[6M Return vs Nifty])</f>
        <v>0.48079294004936574</v>
      </c>
      <c r="M347">
        <v>-8.0964727568129895</v>
      </c>
      <c r="N347">
        <f>(Table2[[#This Row],[1W Return vs Nifty]]-AVERAGE(Table2[1W Return vs Nifty]))/_xlfn.STDEV.P(Table2[1W Return vs Nifty])</f>
        <v>-1.0221041355386506</v>
      </c>
      <c r="O347" t="e">
        <v>#N/A</v>
      </c>
      <c r="P347">
        <v>1132.4366228854999</v>
      </c>
      <c r="Q347">
        <v>1050.24373660322</v>
      </c>
      <c r="R347">
        <v>50.834570680343198</v>
      </c>
      <c r="S347" s="1" t="e">
        <f>(Table2[[#This Row],[Close Price]]-Table2[[#This Row],[20D EMA]])/Table2[[#This Row],[20D EMA]]</f>
        <v>#N/A</v>
      </c>
      <c r="T347" s="1">
        <f>(Table2[[#This Row],[Close Price]]-Table2[[#This Row],[50D EMA]])/Table2[[#This Row],[50D EMA]]</f>
        <v>8.0766883785025737E-2</v>
      </c>
      <c r="U347" s="1">
        <f>(Table2[[#This Row],[Close Price]]-Table2[[#This Row],[200D EMA]])/Table2[[#This Row],[200D EMA]]</f>
        <v>0.16534853514902426</v>
      </c>
      <c r="V347">
        <v>2.1803835054818301</v>
      </c>
      <c r="W347" t="e">
        <v>#N/A</v>
      </c>
      <c r="X347" t="e">
        <v>#N/A</v>
      </c>
      <c r="Y347" t="e">
        <v>#N/A</v>
      </c>
      <c r="Z347" t="e">
        <v>#N/A</v>
      </c>
      <c r="AA347" t="e">
        <v>#N/A</v>
      </c>
      <c r="AB347" t="e">
        <v>#N/A</v>
      </c>
      <c r="AC347" s="1" t="e">
        <f>(Table2[[#This Row],[Close Price]]/Table2[[#This Row],[Day Low]])-1</f>
        <v>#N/A</v>
      </c>
      <c r="AD347" s="1" t="e">
        <f>(Table2[[#This Row],[Day High]]/Table2[[#This Row],[Close Price]])-1</f>
        <v>#N/A</v>
      </c>
      <c r="AE347" s="1" t="e">
        <f>(Table2[[#This Row],[Close Price]]/Table2[[#This Row],[Current Week Low]])-1</f>
        <v>#N/A</v>
      </c>
      <c r="AF347" s="1" t="e">
        <f>(Table2[[#This Row],[Current Week High]]/Table2[[#This Row],[Close Price]])-1</f>
        <v>#N/A</v>
      </c>
      <c r="AG347" s="1" t="e">
        <f>(Table2[[#This Row],[Close Price]]/Table2[[#This Row],[Current Month Low]])-1</f>
        <v>#N/A</v>
      </c>
      <c r="AH347" s="1" t="e">
        <f>(Table2[[#This Row],[Current Month High]]/Table2[[#This Row],[Close Price]])-1</f>
        <v>#N/A</v>
      </c>
      <c r="AI347">
        <v>12.0271263992156</v>
      </c>
      <c r="AJ347">
        <v>47.032676597789496</v>
      </c>
      <c r="AK347" t="e">
        <f>IF(AND(Table2[[#This Row],[20D EMA]]&gt;Table2[[#This Row],[50D EMA]],Table2[[#This Row],[50D EMA]]&gt;Table2[[#This Row],[200D EMA]]),"Uptrend","Downtrend/NoTrend")</f>
        <v>#N/A</v>
      </c>
      <c r="AL347" t="e">
        <v>#N/A</v>
      </c>
      <c r="AM347" t="e">
        <v>#N/A</v>
      </c>
      <c r="AN347" t="e">
        <v>#N/A</v>
      </c>
      <c r="AO347" t="e">
        <v>#N/A</v>
      </c>
      <c r="AP347">
        <v>-2.2748073054360001E-3</v>
      </c>
      <c r="AQ347">
        <f>(Table2[[#This Row],[Sharpe Ratio]]-AVERAGE(Table2[Sharpe Ratio]))/_xlfn.STDEV.P(Table2[Sharpe Ratio])</f>
        <v>-0.66401935522373634</v>
      </c>
      <c r="AR347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47">
        <f>_xlfn.RANK.AVG(Table2[[#This Row],[1Y Return vs Nifty Z-Score]],Table2[1Y Return vs Nifty Z-Score])</f>
        <v>330</v>
      </c>
      <c r="AT347">
        <f>_xlfn.RANK.AVG(Table2[[#This Row],[6M Return vs Nifty Z-Score]],Table2[6M Return vs Nifty Z-Score])</f>
        <v>173</v>
      </c>
      <c r="AU347">
        <f>_xlfn.RANK.AVG(Table2[[#This Row],[Sharpe Ratio Z-Score]],Table2[Sharpe Ratio Z-Score])</f>
        <v>559</v>
      </c>
      <c r="AV347">
        <f>(Table2[[#This Row],[Rank 1Y]]+Table2[[#This Row],[Rank 6M]]+Table2[[#This Row],[Rank Sharpe]])/3</f>
        <v>354</v>
      </c>
    </row>
    <row r="348" spans="1:48" x14ac:dyDescent="0.3">
      <c r="A348" t="s">
        <v>636</v>
      </c>
      <c r="B348" t="s">
        <v>637</v>
      </c>
      <c r="C348" t="s">
        <v>3125</v>
      </c>
      <c r="D348" t="s">
        <v>51</v>
      </c>
      <c r="E348">
        <v>28685.971301369998</v>
      </c>
      <c r="F348">
        <v>532.04999999999995</v>
      </c>
      <c r="G348">
        <v>21.1408232274356</v>
      </c>
      <c r="H348">
        <f>(Table2[[#This Row],[1Y Return vs Nifty]]-AVERAGE(Table2[1Y Return vs Nifty]))/_xlfn.STDEV.P(Table2[1Y Return vs Nifty])</f>
        <v>0.16178485394584541</v>
      </c>
      <c r="I348">
        <v>14.109374992047901</v>
      </c>
      <c r="J348">
        <f>(Table2[[#This Row],[1M Return vs Nifty]]-AVERAGE(Table2[1M Return vs Nifty]))/_xlfn.STDEV.P(Table2[1M Return vs Nifty])</f>
        <v>1.6746991323566731</v>
      </c>
      <c r="K348">
        <v>15.0958296382485</v>
      </c>
      <c r="L348">
        <f>(Table2[[#This Row],[6M Return vs Nifty]]-AVERAGE(Table2[6M Return vs Nifty]))/_xlfn.STDEV.P(Table2[6M Return vs Nifty])</f>
        <v>0.39184799926718639</v>
      </c>
      <c r="M348">
        <v>2.39398519159458</v>
      </c>
      <c r="N348">
        <f>(Table2[[#This Row],[1W Return vs Nifty]]-AVERAGE(Table2[1W Return vs Nifty]))/_xlfn.STDEV.P(Table2[1W Return vs Nifty])</f>
        <v>1.1561363069053656</v>
      </c>
      <c r="O348">
        <v>491.51</v>
      </c>
      <c r="P348">
        <v>479.70097013510201</v>
      </c>
      <c r="Q348">
        <v>448.64729657985998</v>
      </c>
      <c r="R348">
        <v>79.028548837258299</v>
      </c>
      <c r="S348" s="1">
        <f>(Table2[[#This Row],[Close Price]]-Table2[[#This Row],[20D EMA]])/Table2[[#This Row],[20D EMA]]</f>
        <v>8.2480519216292583E-2</v>
      </c>
      <c r="T348" s="1">
        <f>(Table2[[#This Row],[Close Price]]-Table2[[#This Row],[50D EMA]])/Table2[[#This Row],[50D EMA]]</f>
        <v>0.10912846361381022</v>
      </c>
      <c r="U348" s="1">
        <f>(Table2[[#This Row],[Close Price]]-Table2[[#This Row],[200D EMA]])/Table2[[#This Row],[200D EMA]]</f>
        <v>0.18589815219201739</v>
      </c>
      <c r="V348">
        <v>0.64571628922897994</v>
      </c>
      <c r="W348">
        <v>516.54999999999995</v>
      </c>
      <c r="X348">
        <v>535.75</v>
      </c>
      <c r="Y348">
        <v>516.54999999999995</v>
      </c>
      <c r="Z348">
        <v>535.75</v>
      </c>
      <c r="AA348">
        <v>474.05</v>
      </c>
      <c r="AB348">
        <v>535.75</v>
      </c>
      <c r="AC348" s="1">
        <f>(Table2[[#This Row],[Close Price]]/Table2[[#This Row],[Day Low]])-1</f>
        <v>3.0006775723550483E-2</v>
      </c>
      <c r="AD348" s="1">
        <f>(Table2[[#This Row],[Day High]]/Table2[[#This Row],[Close Price]])-1</f>
        <v>6.9542336246595227E-3</v>
      </c>
      <c r="AE348" s="1">
        <f>(Table2[[#This Row],[Close Price]]/Table2[[#This Row],[Current Week Low]])-1</f>
        <v>3.0006775723550483E-2</v>
      </c>
      <c r="AF348" s="1">
        <f>(Table2[[#This Row],[Current Week High]]/Table2[[#This Row],[Close Price]])-1</f>
        <v>6.9542336246595227E-3</v>
      </c>
      <c r="AG348" s="1">
        <f>(Table2[[#This Row],[Close Price]]/Table2[[#This Row],[Current Month Low]])-1</f>
        <v>0.12234996308406276</v>
      </c>
      <c r="AH348" s="1">
        <f>(Table2[[#This Row],[Current Month High]]/Table2[[#This Row],[Close Price]])-1</f>
        <v>6.9542336246595227E-3</v>
      </c>
      <c r="AI348">
        <v>0.69542336246595204</v>
      </c>
      <c r="AJ348">
        <v>47.443536095330401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0.17</v>
      </c>
      <c r="AM348" t="s">
        <v>3167</v>
      </c>
      <c r="AN348">
        <v>8.75</v>
      </c>
      <c r="AO348" t="s">
        <v>3167</v>
      </c>
      <c r="AP348">
        <v>-2.9726219523477999E-2</v>
      </c>
      <c r="AQ348">
        <f>(Table2[[#This Row],[Sharpe Ratio]]-AVERAGE(Table2[Sharpe Ratio]))/_xlfn.STDEV.P(Table2[Sharpe Ratio])</f>
        <v>-0.9809354455885525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2.403532846886518</v>
      </c>
      <c r="AS348">
        <f>_xlfn.RANK.AVG(Table2[[#This Row],[1Y Return vs Nifty Z-Score]],Table2[1Y Return vs Nifty Z-Score])</f>
        <v>258</v>
      </c>
      <c r="AT348">
        <f>_xlfn.RANK.AVG(Table2[[#This Row],[6M Return vs Nifty Z-Score]],Table2[6M Return vs Nifty Z-Score])</f>
        <v>189</v>
      </c>
      <c r="AU348">
        <f>_xlfn.RANK.AVG(Table2[[#This Row],[Sharpe Ratio Z-Score]],Table2[Sharpe Ratio Z-Score])</f>
        <v>616</v>
      </c>
      <c r="AV348">
        <f>(Table2[[#This Row],[Rank 1Y]]+Table2[[#This Row],[Rank 6M]]+Table2[[#This Row],[Rank Sharpe]])/3</f>
        <v>354.33333333333331</v>
      </c>
    </row>
    <row r="349" spans="1:48" hidden="1" x14ac:dyDescent="0.3">
      <c r="A349" t="s">
        <v>191</v>
      </c>
      <c r="B349" t="s">
        <v>192</v>
      </c>
      <c r="C349" t="s">
        <v>3121</v>
      </c>
      <c r="D349" t="s">
        <v>34</v>
      </c>
      <c r="E349">
        <v>127784.35944308899</v>
      </c>
      <c r="F349">
        <v>247.1</v>
      </c>
      <c r="G349">
        <v>-2.2943540114934899</v>
      </c>
      <c r="H349">
        <f>(Table2[[#This Row],[1Y Return vs Nifty]]-AVERAGE(Table2[1Y Return vs Nifty]))/_xlfn.STDEV.P(Table2[1Y Return vs Nifty])</f>
        <v>-0.30250563533398206</v>
      </c>
      <c r="I349">
        <v>-3.36931328699244</v>
      </c>
      <c r="J349">
        <f>(Table2[[#This Row],[1M Return vs Nifty]]-AVERAGE(Table2[1M Return vs Nifty]))/_xlfn.STDEV.P(Table2[1M Return vs Nifty])</f>
        <v>-5.5543014590697229E-2</v>
      </c>
      <c r="K349">
        <v>-14.1769357833042</v>
      </c>
      <c r="L349">
        <f>(Table2[[#This Row],[6M Return vs Nifty]]-AVERAGE(Table2[6M Return vs Nifty]))/_xlfn.STDEV.P(Table2[6M Return vs Nifty])</f>
        <v>-0.57347259969656883</v>
      </c>
      <c r="M349">
        <v>-6.0555875657610096</v>
      </c>
      <c r="N349">
        <f>(Table2[[#This Row],[1W Return vs Nifty]]-AVERAGE(Table2[1W Return vs Nifty]))/_xlfn.STDEV.P(Table2[1W Return vs Nifty])</f>
        <v>-0.59833439322636872</v>
      </c>
      <c r="O349">
        <v>245.59</v>
      </c>
      <c r="P349">
        <v>246.78997719855499</v>
      </c>
      <c r="Q349">
        <v>246.08776938375399</v>
      </c>
      <c r="R349">
        <v>53.485865572633102</v>
      </c>
      <c r="S349" s="1">
        <f>(Table2[[#This Row],[Close Price]]-Table2[[#This Row],[20D EMA]])/Table2[[#This Row],[20D EMA]]</f>
        <v>6.1484588134695668E-3</v>
      </c>
      <c r="T349" s="1">
        <f>(Table2[[#This Row],[Close Price]]-Table2[[#This Row],[50D EMA]])/Table2[[#This Row],[50D EMA]]</f>
        <v>1.256221200569957E-3</v>
      </c>
      <c r="U349" s="1">
        <f>(Table2[[#This Row],[Close Price]]-Table2[[#This Row],[200D EMA]])/Table2[[#This Row],[200D EMA]]</f>
        <v>4.1132910375058455E-3</v>
      </c>
      <c r="V349">
        <v>1.0881290713419101</v>
      </c>
      <c r="W349">
        <v>240.8</v>
      </c>
      <c r="X349">
        <v>248.3</v>
      </c>
      <c r="Y349">
        <v>240.8</v>
      </c>
      <c r="Z349">
        <v>248.3</v>
      </c>
      <c r="AA349">
        <v>219.85</v>
      </c>
      <c r="AB349">
        <v>266.39999999999998</v>
      </c>
      <c r="AC349" s="1">
        <f>(Table2[[#This Row],[Close Price]]/Table2[[#This Row],[Day Low]])-1</f>
        <v>2.6162790697674243E-2</v>
      </c>
      <c r="AD349" s="1">
        <f>(Table2[[#This Row],[Day High]]/Table2[[#This Row],[Close Price]])-1</f>
        <v>4.8563334682314441E-3</v>
      </c>
      <c r="AE349" s="1">
        <f>(Table2[[#This Row],[Close Price]]/Table2[[#This Row],[Current Week Low]])-1</f>
        <v>2.6162790697674243E-2</v>
      </c>
      <c r="AF349" s="1">
        <f>(Table2[[#This Row],[Current Week High]]/Table2[[#This Row],[Close Price]])-1</f>
        <v>4.8563334682314441E-3</v>
      </c>
      <c r="AG349" s="1">
        <f>(Table2[[#This Row],[Close Price]]/Table2[[#This Row],[Current Month Low]])-1</f>
        <v>0.12394814646349794</v>
      </c>
      <c r="AH349" s="1">
        <f>(Table2[[#This Row],[Current Month High]]/Table2[[#This Row],[Close Price]])-1</f>
        <v>7.8106029947389688E-2</v>
      </c>
      <c r="AI349">
        <v>21.286928369081298</v>
      </c>
      <c r="AJ349">
        <v>28.197146562905299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0</v>
      </c>
      <c r="AM349" t="s">
        <v>3168</v>
      </c>
      <c r="AN349">
        <v>-4.1900000000000004</v>
      </c>
      <c r="AO349" t="s">
        <v>3166</v>
      </c>
      <c r="AP349">
        <v>0.133463487238866</v>
      </c>
      <c r="AQ349">
        <f>(Table2[[#This Row],[Sharpe Ratio]]-AVERAGE(Table2[Sharpe Ratio]))/_xlfn.STDEV.P(Table2[Sharpe Ratio])</f>
        <v>0.90302751573816653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414</v>
      </c>
      <c r="AT349">
        <f>_xlfn.RANK.AVG(Table2[[#This Row],[6M Return vs Nifty Z-Score]],Table2[6M Return vs Nifty Z-Score])</f>
        <v>520</v>
      </c>
      <c r="AU349">
        <f>_xlfn.RANK.AVG(Table2[[#This Row],[Sharpe Ratio Z-Score]],Table2[Sharpe Ratio Z-Score])</f>
        <v>131</v>
      </c>
      <c r="AV349">
        <f>(Table2[[#This Row],[Rank 1Y]]+Table2[[#This Row],[Rank 6M]]+Table2[[#This Row],[Rank Sharpe]])/3</f>
        <v>355</v>
      </c>
    </row>
    <row r="350" spans="1:48" hidden="1" x14ac:dyDescent="0.3">
      <c r="A350" t="s">
        <v>313</v>
      </c>
      <c r="B350" t="s">
        <v>314</v>
      </c>
      <c r="C350" t="s">
        <v>3127</v>
      </c>
      <c r="D350" t="s">
        <v>166</v>
      </c>
      <c r="E350">
        <v>82801.221897615003</v>
      </c>
      <c r="F350">
        <v>82.43</v>
      </c>
      <c r="G350">
        <v>30.7077691969534</v>
      </c>
      <c r="H350">
        <f>(Table2[[#This Row],[1Y Return vs Nifty]]-AVERAGE(Table2[1Y Return vs Nifty]))/_xlfn.STDEV.P(Table2[1Y Return vs Nifty])</f>
        <v>0.35132223101857241</v>
      </c>
      <c r="I350">
        <v>-1.8589909237807101</v>
      </c>
      <c r="J350">
        <f>(Table2[[#This Row],[1M Return vs Nifty]]-AVERAGE(Table2[1M Return vs Nifty]))/_xlfn.STDEV.P(Table2[1M Return vs Nifty])</f>
        <v>9.3966111413898337E-2</v>
      </c>
      <c r="K350">
        <v>-24.932671583066199</v>
      </c>
      <c r="L350">
        <f>(Table2[[#This Row],[6M Return vs Nifty]]-AVERAGE(Table2[6M Return vs Nifty]))/_xlfn.STDEV.P(Table2[6M Return vs Nifty])</f>
        <v>-0.92816178519038783</v>
      </c>
      <c r="M350">
        <v>-2.6137079500907099</v>
      </c>
      <c r="N350">
        <f>(Table2[[#This Row],[1W Return vs Nifty]]-AVERAGE(Table2[1W Return vs Nifty]))/_xlfn.STDEV.P(Table2[1W Return vs Nifty])</f>
        <v>0.1163380656642158</v>
      </c>
      <c r="O350">
        <v>81.47</v>
      </c>
      <c r="P350">
        <v>86.083573104483506</v>
      </c>
      <c r="Q350">
        <v>87.784916427904506</v>
      </c>
      <c r="R350">
        <v>59.096011451686799</v>
      </c>
      <c r="S350" s="1">
        <f>(Table2[[#This Row],[Close Price]]-Table2[[#This Row],[20D EMA]])/Table2[[#This Row],[20D EMA]]</f>
        <v>1.1783478581072886E-2</v>
      </c>
      <c r="T350" s="1">
        <f>(Table2[[#This Row],[Close Price]]-Table2[[#This Row],[50D EMA]])/Table2[[#This Row],[50D EMA]]</f>
        <v>-4.2442163733712505E-2</v>
      </c>
      <c r="U350" s="1">
        <f>(Table2[[#This Row],[Close Price]]-Table2[[#This Row],[200D EMA]])/Table2[[#This Row],[200D EMA]]</f>
        <v>-6.1000416082896816E-2</v>
      </c>
      <c r="V350">
        <v>0.87310868601610703</v>
      </c>
      <c r="W350">
        <v>80.83</v>
      </c>
      <c r="X350">
        <v>83.6</v>
      </c>
      <c r="Y350">
        <v>80.83</v>
      </c>
      <c r="Z350">
        <v>83.6</v>
      </c>
      <c r="AA350">
        <v>76.41</v>
      </c>
      <c r="AB350">
        <v>85.59</v>
      </c>
      <c r="AC350" s="1">
        <f>(Table2[[#This Row],[Close Price]]/Table2[[#This Row],[Day Low]])-1</f>
        <v>1.9794630706420957E-2</v>
      </c>
      <c r="AD350" s="1">
        <f>(Table2[[#This Row],[Day High]]/Table2[[#This Row],[Close Price]])-1</f>
        <v>1.4193861458206891E-2</v>
      </c>
      <c r="AE350" s="1">
        <f>(Table2[[#This Row],[Close Price]]/Table2[[#This Row],[Current Week Low]])-1</f>
        <v>1.9794630706420957E-2</v>
      </c>
      <c r="AF350" s="1">
        <f>(Table2[[#This Row],[Current Week High]]/Table2[[#This Row],[Close Price]])-1</f>
        <v>1.4193861458206891E-2</v>
      </c>
      <c r="AG350" s="1">
        <f>(Table2[[#This Row],[Close Price]]/Table2[[#This Row],[Current Month Low]])-1</f>
        <v>7.8785499280199067E-2</v>
      </c>
      <c r="AH350" s="1">
        <f>(Table2[[#This Row],[Current Month High]]/Table2[[#This Row],[Close Price]])-1</f>
        <v>3.8335557442678692E-2</v>
      </c>
      <c r="AI350">
        <v>43.6370253548465</v>
      </c>
      <c r="AJ350">
        <v>53.643988816402597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-0.02</v>
      </c>
      <c r="AM350" t="s">
        <v>3166</v>
      </c>
      <c r="AN350">
        <v>2.81</v>
      </c>
      <c r="AO350" t="s">
        <v>3167</v>
      </c>
      <c r="AP350">
        <v>0.10482698668924199</v>
      </c>
      <c r="AQ350">
        <f>(Table2[[#This Row],[Sharpe Ratio]]-AVERAGE(Table2[Sharpe Ratio]))/_xlfn.STDEV.P(Table2[Sharpe Ratio])</f>
        <v>0.57243003230698208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207</v>
      </c>
      <c r="AT350">
        <f>_xlfn.RANK.AVG(Table2[[#This Row],[6M Return vs Nifty Z-Score]],Table2[6M Return vs Nifty Z-Score])</f>
        <v>654</v>
      </c>
      <c r="AU350">
        <f>_xlfn.RANK.AVG(Table2[[#This Row],[Sharpe Ratio Z-Score]],Table2[Sharpe Ratio Z-Score])</f>
        <v>205</v>
      </c>
      <c r="AV350">
        <f>(Table2[[#This Row],[Rank 1Y]]+Table2[[#This Row],[Rank 6M]]+Table2[[#This Row],[Rank Sharpe]])/3</f>
        <v>355.33333333333331</v>
      </c>
    </row>
    <row r="351" spans="1:48" hidden="1" x14ac:dyDescent="0.3">
      <c r="A351" t="s">
        <v>922</v>
      </c>
      <c r="B351" t="s">
        <v>923</v>
      </c>
      <c r="C351" t="s">
        <v>3135</v>
      </c>
      <c r="D351" t="s">
        <v>491</v>
      </c>
      <c r="E351">
        <v>15924.944834279901</v>
      </c>
      <c r="F351">
        <v>5194.05</v>
      </c>
      <c r="G351">
        <v>-0.55192105145658399</v>
      </c>
      <c r="H351">
        <f>(Table2[[#This Row],[1Y Return vs Nifty]]-AVERAGE(Table2[1Y Return vs Nifty]))/_xlfn.STDEV.P(Table2[1Y Return vs Nifty])</f>
        <v>-0.26798509199416132</v>
      </c>
      <c r="I351">
        <v>8.6513513617015398</v>
      </c>
      <c r="J351">
        <f>(Table2[[#This Row],[1M Return vs Nifty]]-AVERAGE(Table2[1M Return vs Nifty]))/_xlfn.STDEV.P(Table2[1M Return vs Nifty])</f>
        <v>1.1344010062333056</v>
      </c>
      <c r="K351">
        <v>11.708665586036201</v>
      </c>
      <c r="L351">
        <f>(Table2[[#This Row],[6M Return vs Nifty]]-AVERAGE(Table2[6M Return vs Nifty]))/_xlfn.STDEV.P(Table2[6M Return vs Nifty])</f>
        <v>0.28015034499422553</v>
      </c>
      <c r="M351">
        <v>4.6956700488183403</v>
      </c>
      <c r="N351">
        <f>(Table2[[#This Row],[1W Return vs Nifty]]-AVERAGE(Table2[1W Return vs Nifty]))/_xlfn.STDEV.P(Table2[1W Return vs Nifty])</f>
        <v>1.6340585355080581</v>
      </c>
      <c r="O351">
        <v>4930.72</v>
      </c>
      <c r="P351">
        <v>5013.9829256051498</v>
      </c>
      <c r="Q351">
        <v>4920.6038423196296</v>
      </c>
      <c r="R351">
        <v>67.641761156463303</v>
      </c>
      <c r="S351" s="1">
        <f>(Table2[[#This Row],[Close Price]]-Table2[[#This Row],[20D EMA]])/Table2[[#This Row],[20D EMA]]</f>
        <v>5.3405993445176346E-2</v>
      </c>
      <c r="T351" s="1">
        <f>(Table2[[#This Row],[Close Price]]-Table2[[#This Row],[50D EMA]])/Table2[[#This Row],[50D EMA]]</f>
        <v>3.5912981170177723E-2</v>
      </c>
      <c r="U351" s="1">
        <f>(Table2[[#This Row],[Close Price]]-Table2[[#This Row],[200D EMA]])/Table2[[#This Row],[200D EMA]]</f>
        <v>5.557166690165101E-2</v>
      </c>
      <c r="V351">
        <v>1.19339670110828</v>
      </c>
      <c r="W351">
        <v>5112.95</v>
      </c>
      <c r="X351">
        <v>5275.85</v>
      </c>
      <c r="Y351">
        <v>5112.95</v>
      </c>
      <c r="Z351">
        <v>5275.85</v>
      </c>
      <c r="AA351">
        <v>4662.8999999999996</v>
      </c>
      <c r="AB351">
        <v>5275.85</v>
      </c>
      <c r="AC351" s="1">
        <f>(Table2[[#This Row],[Close Price]]/Table2[[#This Row],[Day Low]])-1</f>
        <v>1.5861684546103483E-2</v>
      </c>
      <c r="AD351" s="1">
        <f>(Table2[[#This Row],[Day High]]/Table2[[#This Row],[Close Price]])-1</f>
        <v>1.5748789480270808E-2</v>
      </c>
      <c r="AE351" s="1">
        <f>(Table2[[#This Row],[Close Price]]/Table2[[#This Row],[Current Week Low]])-1</f>
        <v>1.5861684546103483E-2</v>
      </c>
      <c r="AF351" s="1">
        <f>(Table2[[#This Row],[Current Week High]]/Table2[[#This Row],[Close Price]])-1</f>
        <v>1.5748789480270808E-2</v>
      </c>
      <c r="AG351" s="1">
        <f>(Table2[[#This Row],[Close Price]]/Table2[[#This Row],[Current Month Low]])-1</f>
        <v>0.11390979862317452</v>
      </c>
      <c r="AH351" s="1">
        <f>(Table2[[#This Row],[Current Month High]]/Table2[[#This Row],[Close Price]])-1</f>
        <v>1.5748789480270808E-2</v>
      </c>
      <c r="AI351">
        <v>14.724540580086799</v>
      </c>
      <c r="AJ351">
        <v>29.173091270828099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0.1</v>
      </c>
      <c r="AM351" t="s">
        <v>3167</v>
      </c>
      <c r="AN351">
        <v>4.38</v>
      </c>
      <c r="AO351" t="s">
        <v>3167</v>
      </c>
      <c r="AP351">
        <v>1.8443738943479001E-2</v>
      </c>
      <c r="AQ351">
        <f>(Table2[[#This Row],[Sharpe Ratio]]-AVERAGE(Table2[Sharpe Ratio]))/_xlfn.STDEV.P(Table2[Sharpe Ratio])</f>
        <v>-0.42483163609672731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402</v>
      </c>
      <c r="AT351">
        <f>_xlfn.RANK.AVG(Table2[[#This Row],[6M Return vs Nifty Z-Score]],Table2[6M Return vs Nifty Z-Score])</f>
        <v>211</v>
      </c>
      <c r="AU351">
        <f>_xlfn.RANK.AVG(Table2[[#This Row],[Sharpe Ratio Z-Score]],Table2[Sharpe Ratio Z-Score])</f>
        <v>453</v>
      </c>
      <c r="AV351">
        <f>(Table2[[#This Row],[Rank 1Y]]+Table2[[#This Row],[Rank 6M]]+Table2[[#This Row],[Rank Sharpe]])/3</f>
        <v>355.33333333333331</v>
      </c>
    </row>
    <row r="352" spans="1:48" hidden="1" x14ac:dyDescent="0.3">
      <c r="A352" t="s">
        <v>342</v>
      </c>
      <c r="B352" t="s">
        <v>343</v>
      </c>
      <c r="C352" t="s">
        <v>3125</v>
      </c>
      <c r="D352" t="s">
        <v>51</v>
      </c>
      <c r="E352">
        <v>72121.041536025004</v>
      </c>
      <c r="F352">
        <v>1241.75</v>
      </c>
      <c r="G352">
        <v>-0.16413606966660399</v>
      </c>
      <c r="H352">
        <f>(Table2[[#This Row],[1Y Return vs Nifty]]-AVERAGE(Table2[1Y Return vs Nifty]))/_xlfn.STDEV.P(Table2[1Y Return vs Nifty])</f>
        <v>-0.26030241577221408</v>
      </c>
      <c r="I352">
        <v>-15.3997849483093</v>
      </c>
      <c r="J352">
        <f>(Table2[[#This Row],[1M Return vs Nifty]]-AVERAGE(Table2[1M Return vs Nifty]))/_xlfn.STDEV.P(Table2[1M Return vs Nifty])</f>
        <v>-1.2464578466280392</v>
      </c>
      <c r="K352">
        <v>-1.7145305945160201</v>
      </c>
      <c r="L352">
        <f>(Table2[[#This Row],[6M Return vs Nifty]]-AVERAGE(Table2[6M Return vs Nifty]))/_xlfn.STDEV.P(Table2[6M Return vs Nifty])</f>
        <v>-0.16250300840156556</v>
      </c>
      <c r="M352">
        <v>-4.9857924222621897</v>
      </c>
      <c r="N352">
        <f>(Table2[[#This Row],[1W Return vs Nifty]]-AVERAGE(Table2[1W Return vs Nifty]))/_xlfn.STDEV.P(Table2[1W Return vs Nifty])</f>
        <v>-0.37620195075725232</v>
      </c>
      <c r="O352">
        <v>1313.6</v>
      </c>
      <c r="P352">
        <v>1383.55480021782</v>
      </c>
      <c r="Q352">
        <v>1288.6829192069399</v>
      </c>
      <c r="R352">
        <v>28.920761595068001</v>
      </c>
      <c r="S352" s="1">
        <f>(Table2[[#This Row],[Close Price]]-Table2[[#This Row],[20D EMA]])/Table2[[#This Row],[20D EMA]]</f>
        <v>-5.4697015834348293E-2</v>
      </c>
      <c r="T352" s="1">
        <f>(Table2[[#This Row],[Close Price]]-Table2[[#This Row],[50D EMA]])/Table2[[#This Row],[50D EMA]]</f>
        <v>-0.10249308534471852</v>
      </c>
      <c r="U352" s="1">
        <f>(Table2[[#This Row],[Close Price]]-Table2[[#This Row],[200D EMA]])/Table2[[#This Row],[200D EMA]]</f>
        <v>-3.6419291749302148E-2</v>
      </c>
      <c r="V352">
        <v>1.1335958771183701</v>
      </c>
      <c r="W352">
        <v>1231.9000000000001</v>
      </c>
      <c r="X352">
        <v>1254.7</v>
      </c>
      <c r="Y352">
        <v>1231.9000000000001</v>
      </c>
      <c r="Z352">
        <v>1254.7</v>
      </c>
      <c r="AA352">
        <v>1215.5999999999999</v>
      </c>
      <c r="AB352">
        <v>1417.3</v>
      </c>
      <c r="AC352" s="1">
        <f>(Table2[[#This Row],[Close Price]]/Table2[[#This Row],[Day Low]])-1</f>
        <v>7.9957788781557237E-3</v>
      </c>
      <c r="AD352" s="1">
        <f>(Table2[[#This Row],[Day High]]/Table2[[#This Row],[Close Price]])-1</f>
        <v>1.0428830279846979E-2</v>
      </c>
      <c r="AE352" s="1">
        <f>(Table2[[#This Row],[Close Price]]/Table2[[#This Row],[Current Week Low]])-1</f>
        <v>7.9957788781557237E-3</v>
      </c>
      <c r="AF352" s="1">
        <f>(Table2[[#This Row],[Current Week High]]/Table2[[#This Row],[Close Price]])-1</f>
        <v>1.0428830279846979E-2</v>
      </c>
      <c r="AG352" s="1">
        <f>(Table2[[#This Row],[Close Price]]/Table2[[#This Row],[Current Month Low]])-1</f>
        <v>2.151201052977969E-2</v>
      </c>
      <c r="AH352" s="1">
        <f>(Table2[[#This Row],[Current Month High]]/Table2[[#This Row],[Close Price]])-1</f>
        <v>0.14137306221058976</v>
      </c>
      <c r="AI352">
        <v>28.2061606603583</v>
      </c>
      <c r="AJ352">
        <v>29.551382368283701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-0.16</v>
      </c>
      <c r="AM352" t="s">
        <v>3166</v>
      </c>
      <c r="AN352">
        <v>-11.11</v>
      </c>
      <c r="AO352" t="s">
        <v>3166</v>
      </c>
      <c r="AP352">
        <v>6.3241121327902994E-2</v>
      </c>
      <c r="AQ352">
        <f>(Table2[[#This Row],[Sharpe Ratio]]-AVERAGE(Table2[Sharpe Ratio]))/_xlfn.STDEV.P(Table2[Sharpe Ratio])</f>
        <v>9.2337068051709409E-2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397</v>
      </c>
      <c r="AT352">
        <f>_xlfn.RANK.AVG(Table2[[#This Row],[6M Return vs Nifty Z-Score]],Table2[6M Return vs Nifty Z-Score])</f>
        <v>354</v>
      </c>
      <c r="AU352">
        <f>_xlfn.RANK.AVG(Table2[[#This Row],[Sharpe Ratio Z-Score]],Table2[Sharpe Ratio Z-Score])</f>
        <v>323</v>
      </c>
      <c r="AV352">
        <f>(Table2[[#This Row],[Rank 1Y]]+Table2[[#This Row],[Rank 6M]]+Table2[[#This Row],[Rank Sharpe]])/3</f>
        <v>358</v>
      </c>
    </row>
    <row r="353" spans="1:48" hidden="1" x14ac:dyDescent="0.3">
      <c r="A353" t="s">
        <v>1703</v>
      </c>
      <c r="B353" t="s">
        <v>1704</v>
      </c>
      <c r="C353" t="s">
        <v>3129</v>
      </c>
      <c r="D353" t="s">
        <v>273</v>
      </c>
      <c r="E353">
        <v>4990.7508037799998</v>
      </c>
      <c r="F353">
        <v>1835.45</v>
      </c>
      <c r="G353">
        <v>32.179106385422102</v>
      </c>
      <c r="H353">
        <f>(Table2[[#This Row],[1Y Return vs Nifty]]-AVERAGE(Table2[1Y Return vs Nifty]))/_xlfn.STDEV.P(Table2[1Y Return vs Nifty])</f>
        <v>0.38047190870886827</v>
      </c>
      <c r="I353">
        <v>-14.8502966697743</v>
      </c>
      <c r="J353">
        <f>(Table2[[#This Row],[1M Return vs Nifty]]-AVERAGE(Table2[1M Return vs Nifty]))/_xlfn.STDEV.P(Table2[1M Return vs Nifty])</f>
        <v>-1.1920631595899445</v>
      </c>
      <c r="K353">
        <v>3.42584170676299</v>
      </c>
      <c r="L353">
        <f>(Table2[[#This Row],[6M Return vs Nifty]]-AVERAGE(Table2[6M Return vs Nifty]))/_xlfn.STDEV.P(Table2[6M Return vs Nifty])</f>
        <v>7.0097519170715392E-3</v>
      </c>
      <c r="M353">
        <v>-9.4163311792119</v>
      </c>
      <c r="N353">
        <f>(Table2[[#This Row],[1W Return vs Nifty]]-AVERAGE(Table2[1W Return vs Nifty]))/_xlfn.STDEV.P(Table2[1W Return vs Nifty])</f>
        <v>-1.2961597590499272</v>
      </c>
      <c r="O353">
        <v>1982.33</v>
      </c>
      <c r="P353">
        <v>2076.2268881637101</v>
      </c>
      <c r="Q353">
        <v>1809.7245803794599</v>
      </c>
      <c r="R353">
        <v>28.035369543543499</v>
      </c>
      <c r="S353" s="1">
        <f>(Table2[[#This Row],[Close Price]]-Table2[[#This Row],[20D EMA]])/Table2[[#This Row],[20D EMA]]</f>
        <v>-7.4094626020894547E-2</v>
      </c>
      <c r="T353" s="1">
        <f>(Table2[[#This Row],[Close Price]]-Table2[[#This Row],[50D EMA]])/Table2[[#This Row],[50D EMA]]</f>
        <v>-0.1159684856873527</v>
      </c>
      <c r="U353" s="1">
        <f>(Table2[[#This Row],[Close Price]]-Table2[[#This Row],[200D EMA]])/Table2[[#This Row],[200D EMA]]</f>
        <v>1.4215102065501089E-2</v>
      </c>
      <c r="V353">
        <v>0.384169142655645</v>
      </c>
      <c r="W353">
        <v>1817.5</v>
      </c>
      <c r="X353">
        <v>1882</v>
      </c>
      <c r="Y353">
        <v>1817.5</v>
      </c>
      <c r="Z353">
        <v>1882</v>
      </c>
      <c r="AA353">
        <v>1817.5</v>
      </c>
      <c r="AB353">
        <v>2089</v>
      </c>
      <c r="AC353" s="1">
        <f>(Table2[[#This Row],[Close Price]]/Table2[[#This Row],[Day Low]])-1</f>
        <v>9.8762035763411138E-3</v>
      </c>
      <c r="AD353" s="1">
        <f>(Table2[[#This Row],[Day High]]/Table2[[#This Row],[Close Price]])-1</f>
        <v>2.5361627938652598E-2</v>
      </c>
      <c r="AE353" s="1">
        <f>(Table2[[#This Row],[Close Price]]/Table2[[#This Row],[Current Week Low]])-1</f>
        <v>9.8762035763411138E-3</v>
      </c>
      <c r="AF353" s="1">
        <f>(Table2[[#This Row],[Current Week High]]/Table2[[#This Row],[Close Price]])-1</f>
        <v>2.5361627938652598E-2</v>
      </c>
      <c r="AG353" s="1">
        <f>(Table2[[#This Row],[Close Price]]/Table2[[#This Row],[Current Month Low]])-1</f>
        <v>9.8762035763411138E-3</v>
      </c>
      <c r="AH353" s="1">
        <f>(Table2[[#This Row],[Current Month High]]/Table2[[#This Row],[Close Price]])-1</f>
        <v>0.13814051050151188</v>
      </c>
      <c r="AI353">
        <v>42.749734397559102</v>
      </c>
      <c r="AJ353">
        <v>92.9310979134913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-0.08</v>
      </c>
      <c r="AM353" t="s">
        <v>3166</v>
      </c>
      <c r="AN353">
        <v>-7.89</v>
      </c>
      <c r="AO353" t="s">
        <v>3166</v>
      </c>
      <c r="AP353">
        <v>-1.1764329003470001E-2</v>
      </c>
      <c r="AQ353">
        <f>(Table2[[#This Row],[Sharpe Ratio]]-AVERAGE(Table2[Sharpe Ratio]))/_xlfn.STDEV.P(Table2[Sharpe Ratio])</f>
        <v>-0.77357226609352669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199</v>
      </c>
      <c r="AT353">
        <f>_xlfn.RANK.AVG(Table2[[#This Row],[6M Return vs Nifty Z-Score]],Table2[6M Return vs Nifty Z-Score])</f>
        <v>296</v>
      </c>
      <c r="AU353">
        <f>_xlfn.RANK.AVG(Table2[[#This Row],[Sharpe Ratio Z-Score]],Table2[Sharpe Ratio Z-Score])</f>
        <v>579</v>
      </c>
      <c r="AV353">
        <f>(Table2[[#This Row],[Rank 1Y]]+Table2[[#This Row],[Rank 6M]]+Table2[[#This Row],[Rank Sharpe]])/3</f>
        <v>358</v>
      </c>
    </row>
    <row r="354" spans="1:48" hidden="1" x14ac:dyDescent="0.3">
      <c r="A354" t="s">
        <v>667</v>
      </c>
      <c r="B354" t="s">
        <v>668</v>
      </c>
      <c r="C354" t="s">
        <v>3131</v>
      </c>
      <c r="D354" t="s">
        <v>669</v>
      </c>
      <c r="E354">
        <v>26960.629677600002</v>
      </c>
      <c r="F354">
        <v>278.8</v>
      </c>
      <c r="G354">
        <v>42.8981991548102</v>
      </c>
      <c r="H354">
        <f>(Table2[[#This Row],[1Y Return vs Nifty]]-AVERAGE(Table2[1Y Return vs Nifty]))/_xlfn.STDEV.P(Table2[1Y Return vs Nifty])</f>
        <v>0.59283526213245352</v>
      </c>
      <c r="I354">
        <v>-9.6389504871856904</v>
      </c>
      <c r="J354">
        <f>(Table2[[#This Row],[1M Return vs Nifty]]-AVERAGE(Table2[1M Return vs Nifty]))/_xlfn.STDEV.P(Table2[1M Return vs Nifty])</f>
        <v>-0.67618401216783774</v>
      </c>
      <c r="K354">
        <v>-29.830796469632801</v>
      </c>
      <c r="L354">
        <f>(Table2[[#This Row],[6M Return vs Nifty]]-AVERAGE(Table2[6M Return vs Nifty]))/_xlfn.STDEV.P(Table2[6M Return vs Nifty])</f>
        <v>-1.0896860136398963</v>
      </c>
      <c r="M354">
        <v>-3.3318642451256602</v>
      </c>
      <c r="N354">
        <f>(Table2[[#This Row],[1W Return vs Nifty]]-AVERAGE(Table2[1W Return vs Nifty]))/_xlfn.STDEV.P(Table2[1W Return vs Nifty])</f>
        <v>-3.2780027514771277E-2</v>
      </c>
      <c r="O354">
        <v>279.73</v>
      </c>
      <c r="P354">
        <v>297.65490432521801</v>
      </c>
      <c r="Q354">
        <v>295.237375588963</v>
      </c>
      <c r="R354">
        <v>56.027166336702898</v>
      </c>
      <c r="S354" s="1">
        <f>(Table2[[#This Row],[Close Price]]-Table2[[#This Row],[20D EMA]])/Table2[[#This Row],[20D EMA]]</f>
        <v>-3.3246344689522281E-3</v>
      </c>
      <c r="T354" s="1">
        <f>(Table2[[#This Row],[Close Price]]-Table2[[#This Row],[50D EMA]])/Table2[[#This Row],[50D EMA]]</f>
        <v>-6.3344846838529215E-2</v>
      </c>
      <c r="U354" s="1">
        <f>(Table2[[#This Row],[Close Price]]-Table2[[#This Row],[200D EMA]])/Table2[[#This Row],[200D EMA]]</f>
        <v>-5.5675117542866678E-2</v>
      </c>
      <c r="V354">
        <v>0.649920290524021</v>
      </c>
      <c r="W354">
        <v>266.5</v>
      </c>
      <c r="X354">
        <v>280.14999999999998</v>
      </c>
      <c r="Y354">
        <v>266.5</v>
      </c>
      <c r="Z354">
        <v>280.14999999999998</v>
      </c>
      <c r="AA354">
        <v>259.05</v>
      </c>
      <c r="AB354">
        <v>302.35000000000002</v>
      </c>
      <c r="AC354" s="1">
        <f>(Table2[[#This Row],[Close Price]]/Table2[[#This Row],[Day Low]])-1</f>
        <v>4.6153846153846212E-2</v>
      </c>
      <c r="AD354" s="1">
        <f>(Table2[[#This Row],[Day High]]/Table2[[#This Row],[Close Price]])-1</f>
        <v>4.8421807747487389E-3</v>
      </c>
      <c r="AE354" s="1">
        <f>(Table2[[#This Row],[Close Price]]/Table2[[#This Row],[Current Week Low]])-1</f>
        <v>4.6153846153846212E-2</v>
      </c>
      <c r="AF354" s="1">
        <f>(Table2[[#This Row],[Current Week High]]/Table2[[#This Row],[Close Price]])-1</f>
        <v>4.8421807747487389E-3</v>
      </c>
      <c r="AG354" s="1">
        <f>(Table2[[#This Row],[Close Price]]/Table2[[#This Row],[Current Month Low]])-1</f>
        <v>7.6240108087241909E-2</v>
      </c>
      <c r="AH354" s="1">
        <f>(Table2[[#This Row],[Current Month High]]/Table2[[#This Row],[Close Price]])-1</f>
        <v>8.4469153515064566E-2</v>
      </c>
      <c r="AI354">
        <v>49.139167862266802</v>
      </c>
      <c r="AJ354">
        <v>70.103721781574095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-0.08</v>
      </c>
      <c r="AM354" t="s">
        <v>3166</v>
      </c>
      <c r="AN354">
        <v>-6.62</v>
      </c>
      <c r="AO354" t="s">
        <v>3166</v>
      </c>
      <c r="AP354">
        <v>9.0834348139141999E-2</v>
      </c>
      <c r="AQ354">
        <f>(Table2[[#This Row],[Sharpe Ratio]]-AVERAGE(Table2[Sharpe Ratio]))/_xlfn.STDEV.P(Table2[Sharpe Ratio])</f>
        <v>0.41089035383932199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145</v>
      </c>
      <c r="AT354">
        <f>_xlfn.RANK.AVG(Table2[[#This Row],[6M Return vs Nifty Z-Score]],Table2[6M Return vs Nifty Z-Score])</f>
        <v>688</v>
      </c>
      <c r="AU354">
        <f>_xlfn.RANK.AVG(Table2[[#This Row],[Sharpe Ratio Z-Score]],Table2[Sharpe Ratio Z-Score])</f>
        <v>242</v>
      </c>
      <c r="AV354">
        <f>(Table2[[#This Row],[Rank 1Y]]+Table2[[#This Row],[Rank 6M]]+Table2[[#This Row],[Rank Sharpe]])/3</f>
        <v>358.33333333333331</v>
      </c>
    </row>
    <row r="355" spans="1:48" hidden="1" x14ac:dyDescent="0.3">
      <c r="A355" t="s">
        <v>1362</v>
      </c>
      <c r="B355" t="s">
        <v>1363</v>
      </c>
      <c r="C355" t="s">
        <v>3125</v>
      </c>
      <c r="D355" t="s">
        <v>51</v>
      </c>
      <c r="E355">
        <v>8046.07435128</v>
      </c>
      <c r="F355">
        <v>494.2</v>
      </c>
      <c r="G355">
        <v>1.0195771974491901</v>
      </c>
      <c r="H355">
        <f>(Table2[[#This Row],[1Y Return vs Nifty]]-AVERAGE(Table2[1Y Return vs Nifty]))/_xlfn.STDEV.P(Table2[1Y Return vs Nifty])</f>
        <v>-0.23685105432728018</v>
      </c>
      <c r="I355">
        <v>-5.7969636649196001</v>
      </c>
      <c r="J355">
        <f>(Table2[[#This Row],[1M Return vs Nifty]]-AVERAGE(Table2[1M Return vs Nifty]))/_xlfn.STDEV.P(Table2[1M Return vs Nifty])</f>
        <v>-0.2958598470030725</v>
      </c>
      <c r="K355">
        <v>0.93039517632035995</v>
      </c>
      <c r="L355">
        <f>(Table2[[#This Row],[6M Return vs Nifty]]-AVERAGE(Table2[6M Return vs Nifty]))/_xlfn.STDEV.P(Table2[6M Return vs Nifty])</f>
        <v>-7.5281958645924879E-2</v>
      </c>
      <c r="M355">
        <v>-3.9566747304939001</v>
      </c>
      <c r="N355">
        <f>(Table2[[#This Row],[1W Return vs Nifty]]-AVERAGE(Table2[1W Return vs Nifty]))/_xlfn.STDEV.P(Table2[1W Return vs Nifty])</f>
        <v>-0.16251578116685761</v>
      </c>
      <c r="O355">
        <v>509.18</v>
      </c>
      <c r="P355">
        <v>521.36794801807798</v>
      </c>
      <c r="Q355">
        <v>486.94160162032301</v>
      </c>
      <c r="R355">
        <v>37.746003951665102</v>
      </c>
      <c r="S355" s="1">
        <f>(Table2[[#This Row],[Close Price]]-Table2[[#This Row],[20D EMA]])/Table2[[#This Row],[20D EMA]]</f>
        <v>-2.9419851525982987E-2</v>
      </c>
      <c r="T355" s="1">
        <f>(Table2[[#This Row],[Close Price]]-Table2[[#This Row],[50D EMA]])/Table2[[#This Row],[50D EMA]]</f>
        <v>-5.2108972408744944E-2</v>
      </c>
      <c r="U355" s="1">
        <f>(Table2[[#This Row],[Close Price]]-Table2[[#This Row],[200D EMA]])/Table2[[#This Row],[200D EMA]]</f>
        <v>1.4906096245472322E-2</v>
      </c>
      <c r="V355">
        <v>0.14021600229895401</v>
      </c>
      <c r="W355">
        <v>490.25</v>
      </c>
      <c r="X355">
        <v>497.35</v>
      </c>
      <c r="Y355">
        <v>490.25</v>
      </c>
      <c r="Z355">
        <v>497.35</v>
      </c>
      <c r="AA355">
        <v>478.25</v>
      </c>
      <c r="AB355">
        <v>556</v>
      </c>
      <c r="AC355" s="1">
        <f>(Table2[[#This Row],[Close Price]]/Table2[[#This Row],[Day Low]])-1</f>
        <v>8.0571137174909602E-3</v>
      </c>
      <c r="AD355" s="1">
        <f>(Table2[[#This Row],[Day High]]/Table2[[#This Row],[Close Price]])-1</f>
        <v>6.3739376770539646E-3</v>
      </c>
      <c r="AE355" s="1">
        <f>(Table2[[#This Row],[Close Price]]/Table2[[#This Row],[Current Week Low]])-1</f>
        <v>8.0571137174909602E-3</v>
      </c>
      <c r="AF355" s="1">
        <f>(Table2[[#This Row],[Current Week High]]/Table2[[#This Row],[Close Price]])-1</f>
        <v>6.3739376770539646E-3</v>
      </c>
      <c r="AG355" s="1">
        <f>(Table2[[#This Row],[Close Price]]/Table2[[#This Row],[Current Month Low]])-1</f>
        <v>3.3350757971772005E-2</v>
      </c>
      <c r="AH355" s="1">
        <f>(Table2[[#This Row],[Current Month High]]/Table2[[#This Row],[Close Price]])-1</f>
        <v>0.12505058680696068</v>
      </c>
      <c r="AI355">
        <v>33.316471064346402</v>
      </c>
      <c r="AJ355">
        <v>30.6716023268112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-0.1</v>
      </c>
      <c r="AM355" t="s">
        <v>3166</v>
      </c>
      <c r="AN355">
        <v>-8.66</v>
      </c>
      <c r="AO355" t="s">
        <v>3166</v>
      </c>
      <c r="AP355">
        <v>5.2479405592086997E-2</v>
      </c>
      <c r="AQ355">
        <f>(Table2[[#This Row],[Sharpe Ratio]]-AVERAGE(Table2[Sharpe Ratio]))/_xlfn.STDEV.P(Table2[Sharpe Ratio])</f>
        <v>-3.1902838060326302E-2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385</v>
      </c>
      <c r="AT355">
        <f>_xlfn.RANK.AVG(Table2[[#This Row],[6M Return vs Nifty Z-Score]],Table2[6M Return vs Nifty Z-Score])</f>
        <v>326</v>
      </c>
      <c r="AU355">
        <f>_xlfn.RANK.AVG(Table2[[#This Row],[Sharpe Ratio Z-Score]],Table2[Sharpe Ratio Z-Score])</f>
        <v>365</v>
      </c>
      <c r="AV355">
        <f>(Table2[[#This Row],[Rank 1Y]]+Table2[[#This Row],[Rank 6M]]+Table2[[#This Row],[Rank Sharpe]])/3</f>
        <v>358.66666666666669</v>
      </c>
    </row>
    <row r="356" spans="1:48" hidden="1" x14ac:dyDescent="0.3">
      <c r="A356" t="s">
        <v>479</v>
      </c>
      <c r="B356" t="s">
        <v>480</v>
      </c>
      <c r="C356" t="s">
        <v>3127</v>
      </c>
      <c r="D356" t="s">
        <v>166</v>
      </c>
      <c r="E356">
        <v>44398.82588715</v>
      </c>
      <c r="F356">
        <v>112.98</v>
      </c>
      <c r="G356">
        <v>11.5763260072109</v>
      </c>
      <c r="H356">
        <f>(Table2[[#This Row],[1Y Return vs Nifty]]-AVERAGE(Table2[1Y Return vs Nifty]))/_xlfn.STDEV.P(Table2[1Y Return vs Nifty])</f>
        <v>-2.7704009262624247E-2</v>
      </c>
      <c r="I356">
        <v>-3.7897168970964499</v>
      </c>
      <c r="J356">
        <f>(Table2[[#This Row],[1M Return vs Nifty]]-AVERAGE(Table2[1M Return vs Nifty]))/_xlfn.STDEV.P(Table2[1M Return vs Nifty])</f>
        <v>-9.715941241861964E-2</v>
      </c>
      <c r="K356">
        <v>-27.322555464857601</v>
      </c>
      <c r="L356">
        <f>(Table2[[#This Row],[6M Return vs Nifty]]-AVERAGE(Table2[6M Return vs Nifty]))/_xlfn.STDEV.P(Table2[6M Return vs Nifty])</f>
        <v>-1.0069723829252406</v>
      </c>
      <c r="M356">
        <v>-0.21880802558370999</v>
      </c>
      <c r="N356">
        <f>(Table2[[#This Row],[1W Return vs Nifty]]-AVERAGE(Table2[1W Return vs Nifty]))/_xlfn.STDEV.P(Table2[1W Return vs Nifty])</f>
        <v>0.61361548642344477</v>
      </c>
      <c r="O356">
        <v>110.32</v>
      </c>
      <c r="P356">
        <v>117.110004668559</v>
      </c>
      <c r="Q356">
        <v>119.468227511649</v>
      </c>
      <c r="R356">
        <v>61.818858638589901</v>
      </c>
      <c r="S356" s="1">
        <f>(Table2[[#This Row],[Close Price]]-Table2[[#This Row],[20D EMA]])/Table2[[#This Row],[20D EMA]]</f>
        <v>2.4111675126903653E-2</v>
      </c>
      <c r="T356" s="1">
        <f>(Table2[[#This Row],[Close Price]]-Table2[[#This Row],[50D EMA]])/Table2[[#This Row],[50D EMA]]</f>
        <v>-3.52660276997478E-2</v>
      </c>
      <c r="U356" s="1">
        <f>(Table2[[#This Row],[Close Price]]-Table2[[#This Row],[200D EMA]])/Table2[[#This Row],[200D EMA]]</f>
        <v>-5.430923055267018E-2</v>
      </c>
      <c r="V356">
        <v>0.99026132295124303</v>
      </c>
      <c r="W356">
        <v>109.75</v>
      </c>
      <c r="X356">
        <v>114.2</v>
      </c>
      <c r="Y356">
        <v>109.75</v>
      </c>
      <c r="Z356">
        <v>114.2</v>
      </c>
      <c r="AA356">
        <v>101.7</v>
      </c>
      <c r="AB356">
        <v>117.4</v>
      </c>
      <c r="AC356" s="1">
        <f>(Table2[[#This Row],[Close Price]]/Table2[[#This Row],[Day Low]])-1</f>
        <v>2.9430523917995499E-2</v>
      </c>
      <c r="AD356" s="1">
        <f>(Table2[[#This Row],[Day High]]/Table2[[#This Row],[Close Price]])-1</f>
        <v>1.0798371393166972E-2</v>
      </c>
      <c r="AE356" s="1">
        <f>(Table2[[#This Row],[Close Price]]/Table2[[#This Row],[Current Week Low]])-1</f>
        <v>2.9430523917995499E-2</v>
      </c>
      <c r="AF356" s="1">
        <f>(Table2[[#This Row],[Current Week High]]/Table2[[#This Row],[Close Price]])-1</f>
        <v>1.0798371393166972E-2</v>
      </c>
      <c r="AG356" s="1">
        <f>(Table2[[#This Row],[Close Price]]/Table2[[#This Row],[Current Month Low]])-1</f>
        <v>0.11091445427728619</v>
      </c>
      <c r="AH356" s="1">
        <f>(Table2[[#This Row],[Current Month High]]/Table2[[#This Row],[Close Price]])-1</f>
        <v>3.912196848999816E-2</v>
      </c>
      <c r="AI356">
        <v>50.911665781554198</v>
      </c>
      <c r="AJ356">
        <v>39.395434916718003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-0.01</v>
      </c>
      <c r="AM356" t="s">
        <v>3166</v>
      </c>
      <c r="AN356">
        <v>-0.51</v>
      </c>
      <c r="AO356" t="s">
        <v>3166</v>
      </c>
      <c r="AP356">
        <v>0.15257728725647601</v>
      </c>
      <c r="AQ356">
        <f>(Table2[[#This Row],[Sharpe Ratio]]-AVERAGE(Table2[Sharpe Ratio]))/_xlfn.STDEV.P(Table2[Sharpe Ratio])</f>
        <v>1.1236890513080833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309</v>
      </c>
      <c r="AT356">
        <f>_xlfn.RANK.AVG(Table2[[#This Row],[6M Return vs Nifty Z-Score]],Table2[6M Return vs Nifty Z-Score])</f>
        <v>671</v>
      </c>
      <c r="AU356">
        <f>_xlfn.RANK.AVG(Table2[[#This Row],[Sharpe Ratio Z-Score]],Table2[Sharpe Ratio Z-Score])</f>
        <v>99</v>
      </c>
      <c r="AV356">
        <f>(Table2[[#This Row],[Rank 1Y]]+Table2[[#This Row],[Rank 6M]]+Table2[[#This Row],[Rank Sharpe]])/3</f>
        <v>359.66666666666669</v>
      </c>
    </row>
    <row r="357" spans="1:48" hidden="1" x14ac:dyDescent="0.3">
      <c r="A357" t="s">
        <v>1273</v>
      </c>
      <c r="B357" t="s">
        <v>1274</v>
      </c>
      <c r="C357" t="s">
        <v>3135</v>
      </c>
      <c r="D357" t="s">
        <v>414</v>
      </c>
      <c r="E357">
        <v>8872.2480242000001</v>
      </c>
      <c r="F357">
        <v>160.82</v>
      </c>
      <c r="G357">
        <v>3.7677506268512801</v>
      </c>
      <c r="H357">
        <f>(Table2[[#This Row],[1Y Return vs Nifty]]-AVERAGE(Table2[1Y Return vs Nifty]))/_xlfn.STDEV.P(Table2[1Y Return vs Nifty])</f>
        <v>-0.18240509161258875</v>
      </c>
      <c r="I357">
        <v>-2.8438342815865898</v>
      </c>
      <c r="J357">
        <f>(Table2[[#This Row],[1M Return vs Nifty]]-AVERAGE(Table2[1M Return vs Nifty]))/_xlfn.STDEV.P(Table2[1M Return vs Nifty])</f>
        <v>-3.5250423050156884E-3</v>
      </c>
      <c r="K357">
        <v>-7.3286984952221603</v>
      </c>
      <c r="L357">
        <f>(Table2[[#This Row],[6M Return vs Nifty]]-AVERAGE(Table2[6M Return vs Nifty]))/_xlfn.STDEV.P(Table2[6M Return vs Nifty])</f>
        <v>-0.34764000665054334</v>
      </c>
      <c r="M357">
        <v>-4.8422666232800404</v>
      </c>
      <c r="N357">
        <f>(Table2[[#This Row],[1W Return vs Nifty]]-AVERAGE(Table2[1W Return vs Nifty]))/_xlfn.STDEV.P(Table2[1W Return vs Nifty])</f>
        <v>-0.3464002298586461</v>
      </c>
      <c r="O357">
        <v>159.38</v>
      </c>
      <c r="P357">
        <v>168.57710589020101</v>
      </c>
      <c r="Q357">
        <v>169.30242531522501</v>
      </c>
      <c r="R357">
        <v>56.543853017645098</v>
      </c>
      <c r="S357" s="1">
        <f>(Table2[[#This Row],[Close Price]]-Table2[[#This Row],[20D EMA]])/Table2[[#This Row],[20D EMA]]</f>
        <v>9.0350106663320221E-3</v>
      </c>
      <c r="T357" s="1">
        <f>(Table2[[#This Row],[Close Price]]-Table2[[#This Row],[50D EMA]])/Table2[[#This Row],[50D EMA]]</f>
        <v>-4.6015180111428883E-2</v>
      </c>
      <c r="U357" s="1">
        <f>(Table2[[#This Row],[Close Price]]-Table2[[#This Row],[200D EMA]])/Table2[[#This Row],[200D EMA]]</f>
        <v>-5.0102207924260664E-2</v>
      </c>
      <c r="V357">
        <v>0.74457932213484801</v>
      </c>
      <c r="W357">
        <v>155.86000000000001</v>
      </c>
      <c r="X357">
        <v>165</v>
      </c>
      <c r="Y357">
        <v>155.86000000000001</v>
      </c>
      <c r="Z357">
        <v>165</v>
      </c>
      <c r="AA357">
        <v>148.55000000000001</v>
      </c>
      <c r="AB357">
        <v>173.4</v>
      </c>
      <c r="AC357" s="1">
        <f>(Table2[[#This Row],[Close Price]]/Table2[[#This Row],[Day Low]])-1</f>
        <v>3.1823431284485837E-2</v>
      </c>
      <c r="AD357" s="1">
        <f>(Table2[[#This Row],[Day High]]/Table2[[#This Row],[Close Price]])-1</f>
        <v>2.5991792065663599E-2</v>
      </c>
      <c r="AE357" s="1">
        <f>(Table2[[#This Row],[Close Price]]/Table2[[#This Row],[Current Week Low]])-1</f>
        <v>3.1823431284485837E-2</v>
      </c>
      <c r="AF357" s="1">
        <f>(Table2[[#This Row],[Current Week High]]/Table2[[#This Row],[Close Price]])-1</f>
        <v>2.5991792065663599E-2</v>
      </c>
      <c r="AG357" s="1">
        <f>(Table2[[#This Row],[Close Price]]/Table2[[#This Row],[Current Month Low]])-1</f>
        <v>8.2598451699764208E-2</v>
      </c>
      <c r="AH357" s="1">
        <f>(Table2[[#This Row],[Current Month High]]/Table2[[#This Row],[Close Price]])-1</f>
        <v>7.8224101479915431E-2</v>
      </c>
      <c r="AI357">
        <v>52.344235791568202</v>
      </c>
      <c r="AJ357">
        <v>35.827702702702602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</v>
      </c>
      <c r="AM357" t="s">
        <v>3166</v>
      </c>
      <c r="AN357">
        <v>-0.32</v>
      </c>
      <c r="AO357" t="s">
        <v>3166</v>
      </c>
      <c r="AP357">
        <v>7.6463206252195007E-2</v>
      </c>
      <c r="AQ357">
        <f>(Table2[[#This Row],[Sharpe Ratio]]-AVERAGE(Table2[Sharpe Ratio]))/_xlfn.STDEV.P(Table2[Sharpe Ratio])</f>
        <v>0.24498099862239972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370</v>
      </c>
      <c r="AT357">
        <f>_xlfn.RANK.AVG(Table2[[#This Row],[6M Return vs Nifty Z-Score]],Table2[6M Return vs Nifty Z-Score])</f>
        <v>433</v>
      </c>
      <c r="AU357">
        <f>_xlfn.RANK.AVG(Table2[[#This Row],[Sharpe Ratio Z-Score]],Table2[Sharpe Ratio Z-Score])</f>
        <v>280</v>
      </c>
      <c r="AV357">
        <f>(Table2[[#This Row],[Rank 1Y]]+Table2[[#This Row],[Rank 6M]]+Table2[[#This Row],[Rank Sharpe]])/3</f>
        <v>361</v>
      </c>
    </row>
    <row r="358" spans="1:48" hidden="1" x14ac:dyDescent="0.3">
      <c r="A358" t="s">
        <v>1346</v>
      </c>
      <c r="B358" t="s">
        <v>1347</v>
      </c>
      <c r="C358" t="s">
        <v>3121</v>
      </c>
      <c r="D358" t="s">
        <v>494</v>
      </c>
      <c r="E358">
        <v>8202.8803731049993</v>
      </c>
      <c r="F358">
        <v>248.35</v>
      </c>
      <c r="G358">
        <v>-9.0930627520920702</v>
      </c>
      <c r="H358">
        <f>(Table2[[#This Row],[1Y Return vs Nifty]]-AVERAGE(Table2[1Y Return vs Nifty]))/_xlfn.STDEV.P(Table2[1Y Return vs Nifty])</f>
        <v>-0.43719955189630461</v>
      </c>
      <c r="I358">
        <v>-3.29754157908912</v>
      </c>
      <c r="J358">
        <f>(Table2[[#This Row],[1M Return vs Nifty]]-AVERAGE(Table2[1M Return vs Nifty]))/_xlfn.STDEV.P(Table2[1M Return vs Nifty])</f>
        <v>-4.8438223201881521E-2</v>
      </c>
      <c r="K358">
        <v>10.8410266808276</v>
      </c>
      <c r="L358">
        <f>(Table2[[#This Row],[6M Return vs Nifty]]-AVERAGE(Table2[6M Return vs Nifty]))/_xlfn.STDEV.P(Table2[6M Return vs Nifty])</f>
        <v>0.25153843574688262</v>
      </c>
      <c r="M358">
        <v>-2.0504425371784198</v>
      </c>
      <c r="N358">
        <f>(Table2[[#This Row],[1W Return vs Nifty]]-AVERAGE(Table2[1W Return vs Nifty]))/_xlfn.STDEV.P(Table2[1W Return vs Nifty])</f>
        <v>0.23329459018102428</v>
      </c>
      <c r="O358">
        <v>251.23</v>
      </c>
      <c r="P358">
        <v>257.40524076171801</v>
      </c>
      <c r="Q358">
        <v>244.50106622075501</v>
      </c>
      <c r="R358">
        <v>47.833414262229603</v>
      </c>
      <c r="S358" s="1">
        <f>(Table2[[#This Row],[Close Price]]-Table2[[#This Row],[20D EMA]])/Table2[[#This Row],[20D EMA]]</f>
        <v>-1.1463599092465054E-2</v>
      </c>
      <c r="T358" s="1">
        <f>(Table2[[#This Row],[Close Price]]-Table2[[#This Row],[50D EMA]])/Table2[[#This Row],[50D EMA]]</f>
        <v>-3.5178929282564671E-2</v>
      </c>
      <c r="U358" s="1">
        <f>(Table2[[#This Row],[Close Price]]-Table2[[#This Row],[200D EMA]])/Table2[[#This Row],[200D EMA]]</f>
        <v>1.5741991798800026E-2</v>
      </c>
      <c r="V358">
        <v>0.52645860986467397</v>
      </c>
      <c r="W358">
        <v>245.63</v>
      </c>
      <c r="X358">
        <v>253</v>
      </c>
      <c r="Y358">
        <v>245.63</v>
      </c>
      <c r="Z358">
        <v>253</v>
      </c>
      <c r="AA358">
        <v>238.32</v>
      </c>
      <c r="AB358">
        <v>255</v>
      </c>
      <c r="AC358" s="1">
        <f>(Table2[[#This Row],[Close Price]]/Table2[[#This Row],[Day Low]])-1</f>
        <v>1.1073565932500085E-2</v>
      </c>
      <c r="AD358" s="1">
        <f>(Table2[[#This Row],[Day High]]/Table2[[#This Row],[Close Price]])-1</f>
        <v>1.8723575598953213E-2</v>
      </c>
      <c r="AE358" s="1">
        <f>(Table2[[#This Row],[Close Price]]/Table2[[#This Row],[Current Week Low]])-1</f>
        <v>1.1073565932500085E-2</v>
      </c>
      <c r="AF358" s="1">
        <f>(Table2[[#This Row],[Current Week High]]/Table2[[#This Row],[Close Price]])-1</f>
        <v>1.8723575598953213E-2</v>
      </c>
      <c r="AG358" s="1">
        <f>(Table2[[#This Row],[Close Price]]/Table2[[#This Row],[Current Month Low]])-1</f>
        <v>4.2086270560590888E-2</v>
      </c>
      <c r="AH358" s="1">
        <f>(Table2[[#This Row],[Current Month High]]/Table2[[#This Row],[Close Price]])-1</f>
        <v>2.6776726394201811E-2</v>
      </c>
      <c r="AI358">
        <v>19.830883833299701</v>
      </c>
      <c r="AJ358">
        <v>23.189484126984102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-0.13</v>
      </c>
      <c r="AM358" t="s">
        <v>3166</v>
      </c>
      <c r="AN358">
        <v>-0.85</v>
      </c>
      <c r="AO358" t="s">
        <v>3166</v>
      </c>
      <c r="AP358">
        <v>3.9984758950631E-2</v>
      </c>
      <c r="AQ358">
        <f>(Table2[[#This Row],[Sharpe Ratio]]-AVERAGE(Table2[Sharpe Ratio]))/_xlfn.STDEV.P(Table2[Sharpe Ratio])</f>
        <v>-0.17614877093432366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459</v>
      </c>
      <c r="AT358">
        <f>_xlfn.RANK.AVG(Table2[[#This Row],[6M Return vs Nifty Z-Score]],Table2[6M Return vs Nifty Z-Score])</f>
        <v>227</v>
      </c>
      <c r="AU358">
        <f>_xlfn.RANK.AVG(Table2[[#This Row],[Sharpe Ratio Z-Score]],Table2[Sharpe Ratio Z-Score])</f>
        <v>398</v>
      </c>
      <c r="AV358">
        <f>(Table2[[#This Row],[Rank 1Y]]+Table2[[#This Row],[Rank 6M]]+Table2[[#This Row],[Rank Sharpe]])/3</f>
        <v>361.33333333333331</v>
      </c>
    </row>
    <row r="359" spans="1:48" hidden="1" x14ac:dyDescent="0.3">
      <c r="A359" t="s">
        <v>1374</v>
      </c>
      <c r="B359" t="s">
        <v>1375</v>
      </c>
      <c r="C359" t="s">
        <v>3123</v>
      </c>
      <c r="D359" t="s">
        <v>371</v>
      </c>
      <c r="E359">
        <v>7889.3032051500004</v>
      </c>
      <c r="F359">
        <v>579.04999999999995</v>
      </c>
      <c r="G359">
        <v>24.862995986627499</v>
      </c>
      <c r="H359">
        <f>(Table2[[#This Row],[1Y Return vs Nifty]]-AVERAGE(Table2[1Y Return vs Nifty]))/_xlfn.STDEV.P(Table2[1Y Return vs Nifty])</f>
        <v>0.23552739038711126</v>
      </c>
      <c r="I359">
        <v>3.6021360214819</v>
      </c>
      <c r="J359">
        <f>(Table2[[#This Row],[1M Return vs Nifty]]-AVERAGE(Table2[1M Return vs Nifty]))/_xlfn.STDEV.P(Table2[1M Return vs Nifty])</f>
        <v>0.63457143943809668</v>
      </c>
      <c r="K359">
        <v>5.5686673697247597</v>
      </c>
      <c r="L359">
        <f>(Table2[[#This Row],[6M Return vs Nifty]]-AVERAGE(Table2[6M Return vs Nifty]))/_xlfn.STDEV.P(Table2[6M Return vs Nifty])</f>
        <v>7.7673173109323299E-2</v>
      </c>
      <c r="M359">
        <v>-6.6180194804462502</v>
      </c>
      <c r="N359">
        <f>(Table2[[#This Row],[1W Return vs Nifty]]-AVERAGE(Table2[1W Return vs Nifty]))/_xlfn.STDEV.P(Table2[1W Return vs Nifty])</f>
        <v>-0.71511785003194916</v>
      </c>
      <c r="O359">
        <v>591.88</v>
      </c>
      <c r="P359">
        <v>607.67698324954097</v>
      </c>
      <c r="Q359">
        <v>582.99890788283005</v>
      </c>
      <c r="R359">
        <v>43.838521207624602</v>
      </c>
      <c r="S359" s="1">
        <f>(Table2[[#This Row],[Close Price]]-Table2[[#This Row],[20D EMA]])/Table2[[#This Row],[20D EMA]]</f>
        <v>-2.1676691221193554E-2</v>
      </c>
      <c r="T359" s="1">
        <f>(Table2[[#This Row],[Close Price]]-Table2[[#This Row],[50D EMA]])/Table2[[#This Row],[50D EMA]]</f>
        <v>-4.7108881920224742E-2</v>
      </c>
      <c r="U359" s="1">
        <f>(Table2[[#This Row],[Close Price]]-Table2[[#This Row],[200D EMA]])/Table2[[#This Row],[200D EMA]]</f>
        <v>-6.7734395887131616E-3</v>
      </c>
      <c r="V359">
        <v>2.05096536637675</v>
      </c>
      <c r="W359">
        <v>577.04999999999995</v>
      </c>
      <c r="X359">
        <v>609.85</v>
      </c>
      <c r="Y359">
        <v>577.04999999999995</v>
      </c>
      <c r="Z359">
        <v>609.85</v>
      </c>
      <c r="AA359">
        <v>562.79999999999995</v>
      </c>
      <c r="AB359">
        <v>628.65</v>
      </c>
      <c r="AC359" s="1">
        <f>(Table2[[#This Row],[Close Price]]/Table2[[#This Row],[Day Low]])-1</f>
        <v>3.4659041677498337E-3</v>
      </c>
      <c r="AD359" s="1">
        <f>(Table2[[#This Row],[Day High]]/Table2[[#This Row],[Close Price]])-1</f>
        <v>5.3190570762455813E-2</v>
      </c>
      <c r="AE359" s="1">
        <f>(Table2[[#This Row],[Close Price]]/Table2[[#This Row],[Current Week Low]])-1</f>
        <v>3.4659041677498337E-3</v>
      </c>
      <c r="AF359" s="1">
        <f>(Table2[[#This Row],[Current Week High]]/Table2[[#This Row],[Close Price]])-1</f>
        <v>5.3190570762455813E-2</v>
      </c>
      <c r="AG359" s="1">
        <f>(Table2[[#This Row],[Close Price]]/Table2[[#This Row],[Current Month Low]])-1</f>
        <v>2.887348969438519E-2</v>
      </c>
      <c r="AH359" s="1">
        <f>(Table2[[#This Row],[Current Month High]]/Table2[[#This Row],[Close Price]])-1</f>
        <v>8.5657542526552222E-2</v>
      </c>
      <c r="AI359">
        <v>36.948450047491498</v>
      </c>
      <c r="AJ359">
        <v>49.799508472383899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-0.05</v>
      </c>
      <c r="AM359" t="s">
        <v>3166</v>
      </c>
      <c r="AN359">
        <v>-0.3</v>
      </c>
      <c r="AO359" t="s">
        <v>3166</v>
      </c>
      <c r="AP359">
        <v>-1.1830179340803E-2</v>
      </c>
      <c r="AQ359">
        <f>(Table2[[#This Row],[Sharpe Ratio]]-AVERAGE(Table2[Sharpe Ratio]))/_xlfn.STDEV.P(Table2[Sharpe Ratio])</f>
        <v>-0.77433248313777259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234</v>
      </c>
      <c r="AT359">
        <f>_xlfn.RANK.AVG(Table2[[#This Row],[6M Return vs Nifty Z-Score]],Table2[6M Return vs Nifty Z-Score])</f>
        <v>272</v>
      </c>
      <c r="AU359">
        <f>_xlfn.RANK.AVG(Table2[[#This Row],[Sharpe Ratio Z-Score]],Table2[Sharpe Ratio Z-Score])</f>
        <v>580</v>
      </c>
      <c r="AV359">
        <f>(Table2[[#This Row],[Rank 1Y]]+Table2[[#This Row],[Rank 6M]]+Table2[[#This Row],[Rank Sharpe]])/3</f>
        <v>362</v>
      </c>
    </row>
    <row r="360" spans="1:48" hidden="1" x14ac:dyDescent="0.3">
      <c r="A360" t="s">
        <v>375</v>
      </c>
      <c r="B360" t="s">
        <v>376</v>
      </c>
      <c r="C360" t="s">
        <v>3132</v>
      </c>
      <c r="D360" t="s">
        <v>102</v>
      </c>
      <c r="E360">
        <v>62972.470092800002</v>
      </c>
      <c r="F360">
        <v>304</v>
      </c>
      <c r="G360">
        <v>23.507737830945899</v>
      </c>
      <c r="H360">
        <f>(Table2[[#This Row],[1Y Return vs Nifty]]-AVERAGE(Table2[1Y Return vs Nifty]))/_xlfn.STDEV.P(Table2[1Y Return vs Nifty])</f>
        <v>0.20867743462246516</v>
      </c>
      <c r="I360">
        <v>4.3622192785734999</v>
      </c>
      <c r="J360">
        <f>(Table2[[#This Row],[1M Return vs Nifty]]-AVERAGE(Table2[1M Return vs Nifty]))/_xlfn.STDEV.P(Table2[1M Return vs Nifty])</f>
        <v>0.70981324623809339</v>
      </c>
      <c r="K360">
        <v>1.83522609243125</v>
      </c>
      <c r="L360">
        <f>(Table2[[#This Row],[6M Return vs Nifty]]-AVERAGE(Table2[6M Return vs Nifty]))/_xlfn.STDEV.P(Table2[6M Return vs Nifty])</f>
        <v>-4.5443577839648537E-2</v>
      </c>
      <c r="M360">
        <v>0.98874958136875601</v>
      </c>
      <c r="N360">
        <f>(Table2[[#This Row],[1W Return vs Nifty]]-AVERAGE(Table2[1W Return vs Nifty]))/_xlfn.STDEV.P(Table2[1W Return vs Nifty])</f>
        <v>0.86435294983838162</v>
      </c>
      <c r="O360">
        <v>304.88</v>
      </c>
      <c r="P360">
        <v>311.87013399543901</v>
      </c>
      <c r="Q360">
        <v>284.74935096329</v>
      </c>
      <c r="R360">
        <v>51.677166311904699</v>
      </c>
      <c r="S360" s="1">
        <f>(Table2[[#This Row],[Close Price]]-Table2[[#This Row],[20D EMA]])/Table2[[#This Row],[20D EMA]]</f>
        <v>-2.8863815271582111E-3</v>
      </c>
      <c r="T360" s="1">
        <f>(Table2[[#This Row],[Close Price]]-Table2[[#This Row],[50D EMA]])/Table2[[#This Row],[50D EMA]]</f>
        <v>-2.5235292314185184E-2</v>
      </c>
      <c r="U360" s="1">
        <f>(Table2[[#This Row],[Close Price]]-Table2[[#This Row],[200D EMA]])/Table2[[#This Row],[200D EMA]]</f>
        <v>6.7605594083309434E-2</v>
      </c>
      <c r="V360">
        <v>0.54445202743407195</v>
      </c>
      <c r="W360">
        <v>303.05</v>
      </c>
      <c r="X360">
        <v>311</v>
      </c>
      <c r="Y360">
        <v>303.05</v>
      </c>
      <c r="Z360">
        <v>311</v>
      </c>
      <c r="AA360">
        <v>286.60000000000002</v>
      </c>
      <c r="AB360">
        <v>323.39999999999998</v>
      </c>
      <c r="AC360" s="1">
        <f>(Table2[[#This Row],[Close Price]]/Table2[[#This Row],[Day Low]])-1</f>
        <v>3.1347962382444194E-3</v>
      </c>
      <c r="AD360" s="1">
        <f>(Table2[[#This Row],[Day High]]/Table2[[#This Row],[Close Price]])-1</f>
        <v>2.3026315789473673E-2</v>
      </c>
      <c r="AE360" s="1">
        <f>(Table2[[#This Row],[Close Price]]/Table2[[#This Row],[Current Week Low]])-1</f>
        <v>3.1347962382444194E-3</v>
      </c>
      <c r="AF360" s="1">
        <f>(Table2[[#This Row],[Current Week High]]/Table2[[#This Row],[Close Price]])-1</f>
        <v>2.3026315789473673E-2</v>
      </c>
      <c r="AG360" s="1">
        <f>(Table2[[#This Row],[Close Price]]/Table2[[#This Row],[Current Month Low]])-1</f>
        <v>6.0711793440334949E-2</v>
      </c>
      <c r="AH360" s="1">
        <f>(Table2[[#This Row],[Current Month High]]/Table2[[#This Row],[Close Price]])-1</f>
        <v>6.3815789473684159E-2</v>
      </c>
      <c r="AI360">
        <v>18.733552631578899</v>
      </c>
      <c r="AJ360">
        <v>50.495049504950401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0.05</v>
      </c>
      <c r="AM360" t="s">
        <v>3167</v>
      </c>
      <c r="AN360">
        <v>-2.0499999999999998</v>
      </c>
      <c r="AO360" t="s">
        <v>3166</v>
      </c>
      <c r="AQ360">
        <f>(Table2[[#This Row],[Sharpe Ratio]]-AVERAGE(Table2[Sharpe Ratio]))/_xlfn.STDEV.P(Table2[Sharpe Ratio])</f>
        <v>-0.63775757197390104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241</v>
      </c>
      <c r="AT360">
        <f>_xlfn.RANK.AVG(Table2[[#This Row],[6M Return vs Nifty Z-Score]],Table2[6M Return vs Nifty Z-Score])</f>
        <v>317</v>
      </c>
      <c r="AU360">
        <f>_xlfn.RANK.AVG(Table2[[#This Row],[Sharpe Ratio Z-Score]],Table2[Sharpe Ratio Z-Score])</f>
        <v>529</v>
      </c>
      <c r="AV360">
        <f>(Table2[[#This Row],[Rank 1Y]]+Table2[[#This Row],[Rank 6M]]+Table2[[#This Row],[Rank Sharpe]])/3</f>
        <v>362.33333333333331</v>
      </c>
    </row>
    <row r="361" spans="1:48" hidden="1" x14ac:dyDescent="0.3">
      <c r="A361" t="s">
        <v>1155</v>
      </c>
      <c r="B361" t="s">
        <v>1156</v>
      </c>
      <c r="C361" t="s">
        <v>3132</v>
      </c>
      <c r="D361" t="s">
        <v>458</v>
      </c>
      <c r="E361">
        <v>10390.112717059999</v>
      </c>
      <c r="F361">
        <v>223.06</v>
      </c>
      <c r="G361">
        <v>38.398381257481901</v>
      </c>
      <c r="H361">
        <f>(Table2[[#This Row],[1Y Return vs Nifty]]-AVERAGE(Table2[1Y Return vs Nifty]))/_xlfn.STDEV.P(Table2[1Y Return vs Nifty])</f>
        <v>0.50368626053027277</v>
      </c>
      <c r="I361">
        <v>2.4997978792322502</v>
      </c>
      <c r="J361">
        <f>(Table2[[#This Row],[1M Return vs Nifty]]-AVERAGE(Table2[1M Return vs Nifty]))/_xlfn.STDEV.P(Table2[1M Return vs Nifty])</f>
        <v>0.52544929689178366</v>
      </c>
      <c r="K361">
        <v>-19.4190940553205</v>
      </c>
      <c r="L361">
        <f>(Table2[[#This Row],[6M Return vs Nifty]]-AVERAGE(Table2[6M Return vs Nifty]))/_xlfn.STDEV.P(Table2[6M Return vs Nifty])</f>
        <v>-0.74634193028874363</v>
      </c>
      <c r="M361">
        <v>2.5904770698831601</v>
      </c>
      <c r="N361">
        <f>(Table2[[#This Row],[1W Return vs Nifty]]-AVERAGE(Table2[1W Return vs Nifty]))/_xlfn.STDEV.P(Table2[1W Return vs Nifty])</f>
        <v>1.1969359133672497</v>
      </c>
      <c r="O361">
        <v>218.34</v>
      </c>
      <c r="P361">
        <v>230.60675639067799</v>
      </c>
      <c r="Q361">
        <v>230.10954690277299</v>
      </c>
      <c r="R361">
        <v>58.740623194652599</v>
      </c>
      <c r="S361" s="1">
        <f>(Table2[[#This Row],[Close Price]]-Table2[[#This Row],[20D EMA]])/Table2[[#This Row],[20D EMA]]</f>
        <v>2.1617660529449478E-2</v>
      </c>
      <c r="T361" s="1">
        <f>(Table2[[#This Row],[Close Price]]-Table2[[#This Row],[50D EMA]])/Table2[[#This Row],[50D EMA]]</f>
        <v>-3.2725651705940446E-2</v>
      </c>
      <c r="U361" s="1">
        <f>(Table2[[#This Row],[Close Price]]-Table2[[#This Row],[200D EMA]])/Table2[[#This Row],[200D EMA]]</f>
        <v>-3.0635612462231291E-2</v>
      </c>
      <c r="V361">
        <v>2.7135222225567799</v>
      </c>
      <c r="W361">
        <v>221.44</v>
      </c>
      <c r="X361">
        <v>228.42</v>
      </c>
      <c r="Y361">
        <v>221.44</v>
      </c>
      <c r="Z361">
        <v>228.42</v>
      </c>
      <c r="AA361">
        <v>203.65</v>
      </c>
      <c r="AB361">
        <v>243.65</v>
      </c>
      <c r="AC361" s="1">
        <f>(Table2[[#This Row],[Close Price]]/Table2[[#This Row],[Day Low]])-1</f>
        <v>7.3157514450867822E-3</v>
      </c>
      <c r="AD361" s="1">
        <f>(Table2[[#This Row],[Day High]]/Table2[[#This Row],[Close Price]])-1</f>
        <v>2.4029409127588996E-2</v>
      </c>
      <c r="AE361" s="1">
        <f>(Table2[[#This Row],[Close Price]]/Table2[[#This Row],[Current Week Low]])-1</f>
        <v>7.3157514450867822E-3</v>
      </c>
      <c r="AF361" s="1">
        <f>(Table2[[#This Row],[Current Week High]]/Table2[[#This Row],[Close Price]])-1</f>
        <v>2.4029409127588996E-2</v>
      </c>
      <c r="AG361" s="1">
        <f>(Table2[[#This Row],[Close Price]]/Table2[[#This Row],[Current Month Low]])-1</f>
        <v>9.5310581880677647E-2</v>
      </c>
      <c r="AH361" s="1">
        <f>(Table2[[#This Row],[Current Month High]]/Table2[[#This Row],[Close Price]])-1</f>
        <v>9.2307002600197308E-2</v>
      </c>
      <c r="AI361">
        <v>72.240652739173299</v>
      </c>
      <c r="AJ361">
        <v>66.4005967922416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-0.11</v>
      </c>
      <c r="AM361" t="s">
        <v>3166</v>
      </c>
      <c r="AN361">
        <v>3.46</v>
      </c>
      <c r="AO361" t="s">
        <v>3167</v>
      </c>
      <c r="AP361">
        <v>6.2283181907482998E-2</v>
      </c>
      <c r="AQ361">
        <f>(Table2[[#This Row],[Sharpe Ratio]]-AVERAGE(Table2[Sharpe Ratio]))/_xlfn.STDEV.P(Table2[Sharpe Ratio])</f>
        <v>8.1278022582044432E-2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169</v>
      </c>
      <c r="AT361">
        <f>_xlfn.RANK.AVG(Table2[[#This Row],[6M Return vs Nifty Z-Score]],Table2[6M Return vs Nifty Z-Score])</f>
        <v>589</v>
      </c>
      <c r="AU361">
        <f>_xlfn.RANK.AVG(Table2[[#This Row],[Sharpe Ratio Z-Score]],Table2[Sharpe Ratio Z-Score])</f>
        <v>329</v>
      </c>
      <c r="AV361">
        <f>(Table2[[#This Row],[Rank 1Y]]+Table2[[#This Row],[Rank 6M]]+Table2[[#This Row],[Rank Sharpe]])/3</f>
        <v>362.33333333333331</v>
      </c>
    </row>
    <row r="362" spans="1:48" hidden="1" x14ac:dyDescent="0.3">
      <c r="A362" t="s">
        <v>810</v>
      </c>
      <c r="B362" t="s">
        <v>811</v>
      </c>
      <c r="C362" t="s">
        <v>3119</v>
      </c>
      <c r="D362" t="s">
        <v>292</v>
      </c>
      <c r="E362">
        <v>19099.95323504</v>
      </c>
      <c r="F362">
        <v>193.1</v>
      </c>
      <c r="G362">
        <v>14.925565533830699</v>
      </c>
      <c r="H362">
        <f>(Table2[[#This Row],[1Y Return vs Nifty]]-AVERAGE(Table2[1Y Return vs Nifty]))/_xlfn.STDEV.P(Table2[1Y Return vs Nifty])</f>
        <v>3.8650089222559796E-2</v>
      </c>
      <c r="I362">
        <v>-4.6461463018945199</v>
      </c>
      <c r="J362">
        <f>(Table2[[#This Row],[1M Return vs Nifty]]-AVERAGE(Table2[1M Return vs Nifty]))/_xlfn.STDEV.P(Table2[1M Return vs Nifty])</f>
        <v>-0.18193867207528483</v>
      </c>
      <c r="K362">
        <v>-3.71710303860824</v>
      </c>
      <c r="L362">
        <f>(Table2[[#This Row],[6M Return vs Nifty]]-AVERAGE(Table2[6M Return vs Nifty]))/_xlfn.STDEV.P(Table2[6M Return vs Nifty])</f>
        <v>-0.22854133458499165</v>
      </c>
      <c r="M362">
        <v>0.47439820971741697</v>
      </c>
      <c r="N362">
        <f>(Table2[[#This Row],[1W Return vs Nifty]]-AVERAGE(Table2[1W Return vs Nifty]))/_xlfn.STDEV.P(Table2[1W Return vs Nifty])</f>
        <v>0.75755294502757442</v>
      </c>
      <c r="O362">
        <v>202.16</v>
      </c>
      <c r="P362">
        <v>217.158870341566</v>
      </c>
      <c r="Q362">
        <v>214.60047501313801</v>
      </c>
      <c r="R362">
        <v>41.770546417506402</v>
      </c>
      <c r="S362" s="1">
        <f>(Table2[[#This Row],[Close Price]]-Table2[[#This Row],[20D EMA]])/Table2[[#This Row],[20D EMA]]</f>
        <v>-4.4815987336762973E-2</v>
      </c>
      <c r="T362" s="1">
        <f>(Table2[[#This Row],[Close Price]]-Table2[[#This Row],[50D EMA]])/Table2[[#This Row],[50D EMA]]</f>
        <v>-0.11078925905133032</v>
      </c>
      <c r="U362" s="1">
        <f>(Table2[[#This Row],[Close Price]]-Table2[[#This Row],[200D EMA]])/Table2[[#This Row],[200D EMA]]</f>
        <v>-0.10018838500623886</v>
      </c>
      <c r="V362">
        <v>0.87126616243564203</v>
      </c>
      <c r="W362">
        <v>192.01</v>
      </c>
      <c r="X362">
        <v>204.01</v>
      </c>
      <c r="Y362">
        <v>192.01</v>
      </c>
      <c r="Z362">
        <v>204.01</v>
      </c>
      <c r="AA362">
        <v>185.07</v>
      </c>
      <c r="AB362">
        <v>219.45</v>
      </c>
      <c r="AC362" s="1">
        <f>(Table2[[#This Row],[Close Price]]/Table2[[#This Row],[Day Low]])-1</f>
        <v>5.6767876673089468E-3</v>
      </c>
      <c r="AD362" s="1">
        <f>(Table2[[#This Row],[Day High]]/Table2[[#This Row],[Close Price]])-1</f>
        <v>5.6499223200414228E-2</v>
      </c>
      <c r="AE362" s="1">
        <f>(Table2[[#This Row],[Close Price]]/Table2[[#This Row],[Current Week Low]])-1</f>
        <v>5.6767876673089468E-3</v>
      </c>
      <c r="AF362" s="1">
        <f>(Table2[[#This Row],[Current Week High]]/Table2[[#This Row],[Close Price]])-1</f>
        <v>5.6499223200414228E-2</v>
      </c>
      <c r="AG362" s="1">
        <f>(Table2[[#This Row],[Close Price]]/Table2[[#This Row],[Current Month Low]])-1</f>
        <v>4.3388987950505165E-2</v>
      </c>
      <c r="AH362" s="1">
        <f>(Table2[[#This Row],[Current Month High]]/Table2[[#This Row],[Close Price]])-1</f>
        <v>0.13645779388917667</v>
      </c>
      <c r="AI362">
        <v>47.281201450025797</v>
      </c>
      <c r="AJ362">
        <v>40.181488203266703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-0.22</v>
      </c>
      <c r="AM362" t="s">
        <v>3166</v>
      </c>
      <c r="AN362">
        <v>-6.5</v>
      </c>
      <c r="AO362" t="s">
        <v>3166</v>
      </c>
      <c r="AP362">
        <v>3.1760233668274997E-2</v>
      </c>
      <c r="AQ362">
        <f>(Table2[[#This Row],[Sharpe Ratio]]-AVERAGE(Table2[Sharpe Ratio]))/_xlfn.STDEV.P(Table2[Sharpe Ratio])</f>
        <v>-0.27109778036553178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288</v>
      </c>
      <c r="AT362">
        <f>_xlfn.RANK.AVG(Table2[[#This Row],[6M Return vs Nifty Z-Score]],Table2[6M Return vs Nifty Z-Score])</f>
        <v>382</v>
      </c>
      <c r="AU362">
        <f>_xlfn.RANK.AVG(Table2[[#This Row],[Sharpe Ratio Z-Score]],Table2[Sharpe Ratio Z-Score])</f>
        <v>421</v>
      </c>
      <c r="AV362">
        <f>(Table2[[#This Row],[Rank 1Y]]+Table2[[#This Row],[Rank 6M]]+Table2[[#This Row],[Rank Sharpe]])/3</f>
        <v>363.66666666666669</v>
      </c>
    </row>
    <row r="363" spans="1:48" hidden="1" x14ac:dyDescent="0.3">
      <c r="A363" t="s">
        <v>1545</v>
      </c>
      <c r="B363" t="s">
        <v>1546</v>
      </c>
      <c r="C363" t="s">
        <v>565</v>
      </c>
      <c r="D363" t="s">
        <v>438</v>
      </c>
      <c r="E363">
        <v>6325.4964631100001</v>
      </c>
      <c r="F363">
        <v>885.1</v>
      </c>
      <c r="G363">
        <v>-25.437367188768601</v>
      </c>
      <c r="H363">
        <f>(Table2[[#This Row],[1Y Return vs Nifty]]-AVERAGE(Table2[1Y Return vs Nifty]))/_xlfn.STDEV.P(Table2[1Y Return vs Nifty])</f>
        <v>-0.76100786051184344</v>
      </c>
      <c r="I363">
        <v>1.8355789288756601</v>
      </c>
      <c r="J363">
        <f>(Table2[[#This Row],[1M Return vs Nifty]]-AVERAGE(Table2[1M Return vs Nifty]))/_xlfn.STDEV.P(Table2[1M Return vs Nifty])</f>
        <v>0.45969724477204565</v>
      </c>
      <c r="K363">
        <v>-0.63973842948483495</v>
      </c>
      <c r="L363">
        <f>(Table2[[#This Row],[6M Return vs Nifty]]-AVERAGE(Table2[6M Return vs Nifty]))/_xlfn.STDEV.P(Table2[6M Return vs Nifty])</f>
        <v>-0.12705985837565242</v>
      </c>
      <c r="M363">
        <v>0.77528087694808301</v>
      </c>
      <c r="N363">
        <f>(Table2[[#This Row],[1W Return vs Nifty]]-AVERAGE(Table2[1W Return vs Nifty]))/_xlfn.STDEV.P(Table2[1W Return vs Nifty])</f>
        <v>0.82002827235985254</v>
      </c>
      <c r="O363">
        <v>876.06</v>
      </c>
      <c r="P363">
        <v>892.79786869259203</v>
      </c>
      <c r="Q363">
        <v>868.998357600752</v>
      </c>
      <c r="R363">
        <v>56.256510407304503</v>
      </c>
      <c r="S363" s="1">
        <f>(Table2[[#This Row],[Close Price]]-Table2[[#This Row],[20D EMA]])/Table2[[#This Row],[20D EMA]]</f>
        <v>1.0318927927311004E-2</v>
      </c>
      <c r="T363" s="1">
        <f>(Table2[[#This Row],[Close Price]]-Table2[[#This Row],[50D EMA]])/Table2[[#This Row],[50D EMA]]</f>
        <v>-8.6221853372754169E-3</v>
      </c>
      <c r="U363" s="1">
        <f>(Table2[[#This Row],[Close Price]]-Table2[[#This Row],[200D EMA]])/Table2[[#This Row],[200D EMA]]</f>
        <v>1.8528967584822149E-2</v>
      </c>
      <c r="V363">
        <v>1.09073692728593</v>
      </c>
      <c r="W363">
        <v>877</v>
      </c>
      <c r="X363">
        <v>902.8</v>
      </c>
      <c r="Y363">
        <v>877</v>
      </c>
      <c r="Z363">
        <v>902.8</v>
      </c>
      <c r="AA363">
        <v>817.2</v>
      </c>
      <c r="AB363">
        <v>914</v>
      </c>
      <c r="AC363" s="1">
        <f>(Table2[[#This Row],[Close Price]]/Table2[[#This Row],[Day Low]])-1</f>
        <v>9.2360319270239355E-3</v>
      </c>
      <c r="AD363" s="1">
        <f>(Table2[[#This Row],[Day High]]/Table2[[#This Row],[Close Price]])-1</f>
        <v>1.9997740368319805E-2</v>
      </c>
      <c r="AE363" s="1">
        <f>(Table2[[#This Row],[Close Price]]/Table2[[#This Row],[Current Week Low]])-1</f>
        <v>9.2360319270239355E-3</v>
      </c>
      <c r="AF363" s="1">
        <f>(Table2[[#This Row],[Current Week High]]/Table2[[#This Row],[Close Price]])-1</f>
        <v>1.9997740368319805E-2</v>
      </c>
      <c r="AG363" s="1">
        <f>(Table2[[#This Row],[Close Price]]/Table2[[#This Row],[Current Month Low]])-1</f>
        <v>8.3088595203132609E-2</v>
      </c>
      <c r="AH363" s="1">
        <f>(Table2[[#This Row],[Current Month High]]/Table2[[#This Row],[Close Price]])-1</f>
        <v>3.2651677776522448E-2</v>
      </c>
      <c r="AI363">
        <v>27.443226754038999</v>
      </c>
      <c r="AJ363">
        <v>28.891801368865501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0.01</v>
      </c>
      <c r="AM363" t="s">
        <v>3167</v>
      </c>
      <c r="AN363">
        <v>1.83</v>
      </c>
      <c r="AO363" t="s">
        <v>3167</v>
      </c>
      <c r="AP363">
        <v>0.116801514092301</v>
      </c>
      <c r="AQ363">
        <f>(Table2[[#This Row],[Sharpe Ratio]]-AVERAGE(Table2[Sharpe Ratio]))/_xlfn.STDEV.P(Table2[Sharpe Ratio])</f>
        <v>0.71067138682825026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586</v>
      </c>
      <c r="AT363">
        <f>_xlfn.RANK.AVG(Table2[[#This Row],[6M Return vs Nifty Z-Score]],Table2[6M Return vs Nifty Z-Score])</f>
        <v>343</v>
      </c>
      <c r="AU363">
        <f>_xlfn.RANK.AVG(Table2[[#This Row],[Sharpe Ratio Z-Score]],Table2[Sharpe Ratio Z-Score])</f>
        <v>166</v>
      </c>
      <c r="AV363">
        <f>(Table2[[#This Row],[Rank 1Y]]+Table2[[#This Row],[Rank 6M]]+Table2[[#This Row],[Rank Sharpe]])/3</f>
        <v>365</v>
      </c>
    </row>
    <row r="364" spans="1:48" hidden="1" x14ac:dyDescent="0.3">
      <c r="A364" t="s">
        <v>778</v>
      </c>
      <c r="B364" t="s">
        <v>779</v>
      </c>
      <c r="C364" t="s">
        <v>3130</v>
      </c>
      <c r="D364" t="s">
        <v>257</v>
      </c>
      <c r="E364">
        <v>20271.674173849999</v>
      </c>
      <c r="F364">
        <v>640.75</v>
      </c>
      <c r="G364">
        <v>0.63086608898776497</v>
      </c>
      <c r="H364">
        <f>(Table2[[#This Row],[1Y Return vs Nifty]]-AVERAGE(Table2[1Y Return vs Nifty]))/_xlfn.STDEV.P(Table2[1Y Return vs Nifty])</f>
        <v>-0.24455207868464088</v>
      </c>
      <c r="I364">
        <v>-10.687445368434799</v>
      </c>
      <c r="J364">
        <f>(Table2[[#This Row],[1M Return vs Nifty]]-AVERAGE(Table2[1M Return vs Nifty]))/_xlfn.STDEV.P(Table2[1M Return vs Nifty])</f>
        <v>-0.77997612776791014</v>
      </c>
      <c r="K364">
        <v>-7.29512096164461</v>
      </c>
      <c r="L364">
        <f>(Table2[[#This Row],[6M Return vs Nifty]]-AVERAGE(Table2[6M Return vs Nifty]))/_xlfn.STDEV.P(Table2[6M Return vs Nifty])</f>
        <v>-0.34653272879831348</v>
      </c>
      <c r="M364">
        <v>-7.8223426158700002</v>
      </c>
      <c r="N364">
        <f>(Table2[[#This Row],[1W Return vs Nifty]]-AVERAGE(Table2[1W Return vs Nifty]))/_xlfn.STDEV.P(Table2[1W Return vs Nifty])</f>
        <v>-0.96518370723785007</v>
      </c>
      <c r="O364">
        <v>608.29999999999995</v>
      </c>
      <c r="P364">
        <v>640.19585244989401</v>
      </c>
      <c r="Q364">
        <v>638.57796589330599</v>
      </c>
      <c r="R364">
        <v>64.904170072868695</v>
      </c>
      <c r="S364" s="1">
        <f>(Table2[[#This Row],[Close Price]]-Table2[[#This Row],[20D EMA]])/Table2[[#This Row],[20D EMA]]</f>
        <v>5.3345388788426845E-2</v>
      </c>
      <c r="T364" s="1">
        <f>(Table2[[#This Row],[Close Price]]-Table2[[#This Row],[50D EMA]])/Table2[[#This Row],[50D EMA]]</f>
        <v>8.6559065946052217E-4</v>
      </c>
      <c r="U364" s="1">
        <f>(Table2[[#This Row],[Close Price]]-Table2[[#This Row],[200D EMA]])/Table2[[#This Row],[200D EMA]]</f>
        <v>3.4013608716604521E-3</v>
      </c>
      <c r="V364">
        <v>2.40533190721208</v>
      </c>
      <c r="W364">
        <v>569</v>
      </c>
      <c r="X364">
        <v>668</v>
      </c>
      <c r="Y364">
        <v>569</v>
      </c>
      <c r="Z364">
        <v>668</v>
      </c>
      <c r="AA364">
        <v>546.79999999999995</v>
      </c>
      <c r="AB364">
        <v>668.7</v>
      </c>
      <c r="AC364" s="1">
        <f>(Table2[[#This Row],[Close Price]]/Table2[[#This Row],[Day Low]])-1</f>
        <v>0.12609841827768009</v>
      </c>
      <c r="AD364" s="1">
        <f>(Table2[[#This Row],[Day High]]/Table2[[#This Row],[Close Price]])-1</f>
        <v>4.2528287163480227E-2</v>
      </c>
      <c r="AE364" s="1">
        <f>(Table2[[#This Row],[Close Price]]/Table2[[#This Row],[Current Week Low]])-1</f>
        <v>0.12609841827768009</v>
      </c>
      <c r="AF364" s="1">
        <f>(Table2[[#This Row],[Current Week High]]/Table2[[#This Row],[Close Price]])-1</f>
        <v>4.2528287163480227E-2</v>
      </c>
      <c r="AG364" s="1">
        <f>(Table2[[#This Row],[Close Price]]/Table2[[#This Row],[Current Month Low]])-1</f>
        <v>0.17181784930504773</v>
      </c>
      <c r="AH364" s="1">
        <f>(Table2[[#This Row],[Current Month High]]/Table2[[#This Row],[Close Price]])-1</f>
        <v>4.3620756925478066E-2</v>
      </c>
      <c r="AI364">
        <v>24.689816621147099</v>
      </c>
      <c r="AJ364">
        <v>27.3603657324587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-0.01</v>
      </c>
      <c r="AM364" t="s">
        <v>3166</v>
      </c>
      <c r="AN364">
        <v>-1.1599999999999999</v>
      </c>
      <c r="AO364" t="s">
        <v>3166</v>
      </c>
      <c r="AP364">
        <v>7.5731980376136002E-2</v>
      </c>
      <c r="AQ364">
        <f>(Table2[[#This Row],[Sharpe Ratio]]-AVERAGE(Table2[Sharpe Ratio]))/_xlfn.STDEV.P(Table2[Sharpe Ratio])</f>
        <v>0.23653927460566945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387</v>
      </c>
      <c r="AT364">
        <f>_xlfn.RANK.AVG(Table2[[#This Row],[6M Return vs Nifty Z-Score]],Table2[6M Return vs Nifty Z-Score])</f>
        <v>431</v>
      </c>
      <c r="AU364">
        <f>_xlfn.RANK.AVG(Table2[[#This Row],[Sharpe Ratio Z-Score]],Table2[Sharpe Ratio Z-Score])</f>
        <v>281</v>
      </c>
      <c r="AV364">
        <f>(Table2[[#This Row],[Rank 1Y]]+Table2[[#This Row],[Rank 6M]]+Table2[[#This Row],[Rank Sharpe]])/3</f>
        <v>366.33333333333331</v>
      </c>
    </row>
    <row r="365" spans="1:48" hidden="1" x14ac:dyDescent="0.3">
      <c r="A365" t="s">
        <v>566</v>
      </c>
      <c r="B365" t="s">
        <v>567</v>
      </c>
      <c r="C365" t="s">
        <v>3121</v>
      </c>
      <c r="D365" t="s">
        <v>568</v>
      </c>
      <c r="E365">
        <v>34516.453249999999</v>
      </c>
      <c r="F365">
        <v>627.5</v>
      </c>
      <c r="G365">
        <v>14.732953452574099</v>
      </c>
      <c r="H365">
        <f>(Table2[[#This Row],[1Y Return vs Nifty]]-AVERAGE(Table2[1Y Return vs Nifty]))/_xlfn.STDEV.P(Table2[1Y Return vs Nifty])</f>
        <v>3.4834118191656716E-2</v>
      </c>
      <c r="I365">
        <v>2.8929581622925</v>
      </c>
      <c r="J365">
        <f>(Table2[[#This Row],[1M Return vs Nifty]]-AVERAGE(Table2[1M Return vs Nifty]))/_xlfn.STDEV.P(Table2[1M Return vs Nifty])</f>
        <v>0.56436883601259646</v>
      </c>
      <c r="K365">
        <v>-7.5696532812058202</v>
      </c>
      <c r="L365">
        <f>(Table2[[#This Row],[6M Return vs Nifty]]-AVERAGE(Table2[6M Return vs Nifty]))/_xlfn.STDEV.P(Table2[6M Return vs Nifty])</f>
        <v>-0.35558591182825078</v>
      </c>
      <c r="M365">
        <v>-1.87910374127171</v>
      </c>
      <c r="N365">
        <f>(Table2[[#This Row],[1W Return vs Nifty]]-AVERAGE(Table2[1W Return vs Nifty]))/_xlfn.STDEV.P(Table2[1W Return vs Nifty])</f>
        <v>0.26887140641146445</v>
      </c>
      <c r="O365">
        <v>621.21</v>
      </c>
      <c r="P365">
        <v>635.98836782668002</v>
      </c>
      <c r="Q365">
        <v>637.35506945412499</v>
      </c>
      <c r="R365">
        <v>59.064444803451103</v>
      </c>
      <c r="S365" s="1">
        <f>(Table2[[#This Row],[Close Price]]-Table2[[#This Row],[20D EMA]])/Table2[[#This Row],[20D EMA]]</f>
        <v>1.0125400428196525E-2</v>
      </c>
      <c r="T365" s="1">
        <f>(Table2[[#This Row],[Close Price]]-Table2[[#This Row],[50D EMA]])/Table2[[#This Row],[50D EMA]]</f>
        <v>-1.3346734399697817E-2</v>
      </c>
      <c r="U365" s="1">
        <f>(Table2[[#This Row],[Close Price]]-Table2[[#This Row],[200D EMA]])/Table2[[#This Row],[200D EMA]]</f>
        <v>-1.5462447741359539E-2</v>
      </c>
      <c r="V365">
        <v>0.57901576306470803</v>
      </c>
      <c r="W365">
        <v>624.5</v>
      </c>
      <c r="X365">
        <v>634.4</v>
      </c>
      <c r="Y365">
        <v>624.5</v>
      </c>
      <c r="Z365">
        <v>634.4</v>
      </c>
      <c r="AA365">
        <v>600.35</v>
      </c>
      <c r="AB365">
        <v>644.20000000000005</v>
      </c>
      <c r="AC365" s="1">
        <f>(Table2[[#This Row],[Close Price]]/Table2[[#This Row],[Day Low]])-1</f>
        <v>4.8038430744594685E-3</v>
      </c>
      <c r="AD365" s="1">
        <f>(Table2[[#This Row],[Day High]]/Table2[[#This Row],[Close Price]])-1</f>
        <v>1.0996015936254988E-2</v>
      </c>
      <c r="AE365" s="1">
        <f>(Table2[[#This Row],[Close Price]]/Table2[[#This Row],[Current Week Low]])-1</f>
        <v>4.8038430744594685E-3</v>
      </c>
      <c r="AF365" s="1">
        <f>(Table2[[#This Row],[Current Week High]]/Table2[[#This Row],[Close Price]])-1</f>
        <v>1.0996015936254988E-2</v>
      </c>
      <c r="AG365" s="1">
        <f>(Table2[[#This Row],[Close Price]]/Table2[[#This Row],[Current Month Low]])-1</f>
        <v>4.5223619555259331E-2</v>
      </c>
      <c r="AH365" s="1">
        <f>(Table2[[#This Row],[Current Month High]]/Table2[[#This Row],[Close Price]])-1</f>
        <v>2.6613545816733142E-2</v>
      </c>
      <c r="AI365">
        <v>31.752988047808699</v>
      </c>
      <c r="AJ365">
        <v>38.490399470315602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-0.1</v>
      </c>
      <c r="AM365" t="s">
        <v>3166</v>
      </c>
      <c r="AN365">
        <v>-0.73</v>
      </c>
      <c r="AO365" t="s">
        <v>3166</v>
      </c>
      <c r="AP365">
        <v>5.0710802384161001E-2</v>
      </c>
      <c r="AQ365">
        <f>(Table2[[#This Row],[Sharpe Ratio]]-AVERAGE(Table2[Sharpe Ratio]))/_xlfn.STDEV.P(Table2[Sharpe Ratio])</f>
        <v>-5.2320687954919343E-2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291</v>
      </c>
      <c r="AT365">
        <f>_xlfn.RANK.AVG(Table2[[#This Row],[6M Return vs Nifty Z-Score]],Table2[6M Return vs Nifty Z-Score])</f>
        <v>439</v>
      </c>
      <c r="AU365">
        <f>_xlfn.RANK.AVG(Table2[[#This Row],[Sharpe Ratio Z-Score]],Table2[Sharpe Ratio Z-Score])</f>
        <v>370</v>
      </c>
      <c r="AV365">
        <f>(Table2[[#This Row],[Rank 1Y]]+Table2[[#This Row],[Rank 6M]]+Table2[[#This Row],[Rank Sharpe]])/3</f>
        <v>366.66666666666669</v>
      </c>
    </row>
    <row r="366" spans="1:48" hidden="1" x14ac:dyDescent="0.3">
      <c r="A366" t="s">
        <v>998</v>
      </c>
      <c r="B366" t="s">
        <v>999</v>
      </c>
      <c r="C366" t="s">
        <v>3125</v>
      </c>
      <c r="D366" t="s">
        <v>51</v>
      </c>
      <c r="E366">
        <v>14302.016261999999</v>
      </c>
      <c r="F366">
        <v>6210</v>
      </c>
      <c r="G366">
        <v>1.36801399354161</v>
      </c>
      <c r="H366">
        <f>(Table2[[#This Row],[1Y Return vs Nifty]]-AVERAGE(Table2[1Y Return vs Nifty]))/_xlfn.STDEV.P(Table2[1Y Return vs Nifty])</f>
        <v>-0.22994793220059478</v>
      </c>
      <c r="I366">
        <v>-6.1659013659883399</v>
      </c>
      <c r="J366">
        <f>(Table2[[#This Row],[1M Return vs Nifty]]-AVERAGE(Table2[1M Return vs Nifty]))/_xlfn.STDEV.P(Table2[1M Return vs Nifty])</f>
        <v>-0.33238155560019222</v>
      </c>
      <c r="K366">
        <v>8.95959462108652</v>
      </c>
      <c r="L366">
        <f>(Table2[[#This Row],[6M Return vs Nifty]]-AVERAGE(Table2[6M Return vs Nifty]))/_xlfn.STDEV.P(Table2[6M Return vs Nifty])</f>
        <v>0.18949492545107482</v>
      </c>
      <c r="M366">
        <v>-5.2018889483308302</v>
      </c>
      <c r="N366">
        <f>(Table2[[#This Row],[1W Return vs Nifty]]-AVERAGE(Table2[1W Return vs Nifty]))/_xlfn.STDEV.P(Table2[1W Return vs Nifty])</f>
        <v>-0.42107226956214522</v>
      </c>
      <c r="O366">
        <v>6375.96</v>
      </c>
      <c r="P366">
        <v>6578.0046392834001</v>
      </c>
      <c r="Q366">
        <v>6175.1190656893896</v>
      </c>
      <c r="R366">
        <v>41.4198190065649</v>
      </c>
      <c r="S366" s="1">
        <f>(Table2[[#This Row],[Close Price]]-Table2[[#This Row],[20D EMA]])/Table2[[#This Row],[20D EMA]]</f>
        <v>-2.6029021512054662E-2</v>
      </c>
      <c r="T366" s="1">
        <f>(Table2[[#This Row],[Close Price]]-Table2[[#This Row],[50D EMA]])/Table2[[#This Row],[50D EMA]]</f>
        <v>-5.5944721760410633E-2</v>
      </c>
      <c r="U366" s="1">
        <f>(Table2[[#This Row],[Close Price]]-Table2[[#This Row],[200D EMA]])/Table2[[#This Row],[200D EMA]]</f>
        <v>5.6486253851230515E-3</v>
      </c>
      <c r="V366">
        <v>0.80763970505984095</v>
      </c>
      <c r="W366">
        <v>6036.05</v>
      </c>
      <c r="X366">
        <v>6245.8</v>
      </c>
      <c r="Y366">
        <v>6036.05</v>
      </c>
      <c r="Z366">
        <v>6245.8</v>
      </c>
      <c r="AA366">
        <v>6009.05</v>
      </c>
      <c r="AB366">
        <v>6899</v>
      </c>
      <c r="AC366" s="1">
        <f>(Table2[[#This Row],[Close Price]]/Table2[[#This Row],[Day Low]])-1</f>
        <v>2.8818515419852364E-2</v>
      </c>
      <c r="AD366" s="1">
        <f>(Table2[[#This Row],[Day High]]/Table2[[#This Row],[Close Price]])-1</f>
        <v>5.7648953301128181E-3</v>
      </c>
      <c r="AE366" s="1">
        <f>(Table2[[#This Row],[Close Price]]/Table2[[#This Row],[Current Week Low]])-1</f>
        <v>2.8818515419852364E-2</v>
      </c>
      <c r="AF366" s="1">
        <f>(Table2[[#This Row],[Current Week High]]/Table2[[#This Row],[Close Price]])-1</f>
        <v>5.7648953301128181E-3</v>
      </c>
      <c r="AG366" s="1">
        <f>(Table2[[#This Row],[Close Price]]/Table2[[#This Row],[Current Month Low]])-1</f>
        <v>3.3441226150556114E-2</v>
      </c>
      <c r="AH366" s="1">
        <f>(Table2[[#This Row],[Current Month High]]/Table2[[#This Row],[Close Price]])-1</f>
        <v>0.11095008051529787</v>
      </c>
      <c r="AI366">
        <v>22.383252818035398</v>
      </c>
      <c r="AJ366">
        <v>32.295203197867998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-0.11</v>
      </c>
      <c r="AM366" t="s">
        <v>3166</v>
      </c>
      <c r="AN366">
        <v>-6.01</v>
      </c>
      <c r="AO366" t="s">
        <v>3166</v>
      </c>
      <c r="AP366">
        <v>1.0849342240491E-2</v>
      </c>
      <c r="AQ366">
        <f>(Table2[[#This Row],[Sharpe Ratio]]-AVERAGE(Table2[Sharpe Ratio]))/_xlfn.STDEV.P(Table2[Sharpe Ratio])</f>
        <v>-0.51250605126610749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383</v>
      </c>
      <c r="AT366">
        <f>_xlfn.RANK.AVG(Table2[[#This Row],[6M Return vs Nifty Z-Score]],Table2[6M Return vs Nifty Z-Score])</f>
        <v>243</v>
      </c>
      <c r="AU366">
        <f>_xlfn.RANK.AVG(Table2[[#This Row],[Sharpe Ratio Z-Score]],Table2[Sharpe Ratio Z-Score])</f>
        <v>475</v>
      </c>
      <c r="AV366">
        <f>(Table2[[#This Row],[Rank 1Y]]+Table2[[#This Row],[Rank 6M]]+Table2[[#This Row],[Rank Sharpe]])/3</f>
        <v>367</v>
      </c>
    </row>
    <row r="367" spans="1:48" x14ac:dyDescent="0.3">
      <c r="A367" t="s">
        <v>76</v>
      </c>
      <c r="B367" t="s">
        <v>77</v>
      </c>
      <c r="C367" t="s">
        <v>3120</v>
      </c>
      <c r="D367" t="s">
        <v>21</v>
      </c>
      <c r="E367">
        <v>304396.62110319</v>
      </c>
      <c r="F367">
        <v>571.65</v>
      </c>
      <c r="G367">
        <v>21.681286387634099</v>
      </c>
      <c r="H367">
        <f>(Table2[[#This Row],[1Y Return vs Nifty]]-AVERAGE(Table2[1Y Return vs Nifty]))/_xlfn.STDEV.P(Table2[1Y Return vs Nifty])</f>
        <v>0.17249234305625205</v>
      </c>
      <c r="I367">
        <v>3.8136593596091601</v>
      </c>
      <c r="J367">
        <f>(Table2[[#This Row],[1M Return vs Nifty]]-AVERAGE(Table2[1M Return vs Nifty]))/_xlfn.STDEV.P(Table2[1M Return vs Nifty])</f>
        <v>0.65551045893704041</v>
      </c>
      <c r="K367">
        <v>20.8360458602615</v>
      </c>
      <c r="L367">
        <f>(Table2[[#This Row],[6M Return vs Nifty]]-AVERAGE(Table2[6M Return vs Nifty]))/_xlfn.STDEV.P(Table2[6M Return vs Nifty])</f>
        <v>0.58114166120236066</v>
      </c>
      <c r="M367">
        <v>-1.77459393513187</v>
      </c>
      <c r="N367">
        <f>(Table2[[#This Row],[1W Return vs Nifty]]-AVERAGE(Table2[1W Return vs Nifty]))/_xlfn.STDEV.P(Table2[1W Return vs Nifty])</f>
        <v>0.2905718400327002</v>
      </c>
      <c r="O367">
        <v>560.82000000000005</v>
      </c>
      <c r="P367">
        <v>547.10961552145602</v>
      </c>
      <c r="Q367">
        <v>508.609293376457</v>
      </c>
      <c r="R367">
        <v>67.995481153811994</v>
      </c>
      <c r="S367" s="1">
        <f>(Table2[[#This Row],[Close Price]]-Table2[[#This Row],[20D EMA]])/Table2[[#This Row],[20D EMA]]</f>
        <v>1.9311008879854367E-2</v>
      </c>
      <c r="T367" s="1">
        <f>(Table2[[#This Row],[Close Price]]-Table2[[#This Row],[50D EMA]])/Table2[[#This Row],[50D EMA]]</f>
        <v>4.4854602774901428E-2</v>
      </c>
      <c r="U367" s="1">
        <f>(Table2[[#This Row],[Close Price]]-Table2[[#This Row],[200D EMA]])/Table2[[#This Row],[200D EMA]]</f>
        <v>0.12394721733266123</v>
      </c>
      <c r="V367">
        <v>0.82350793724779603</v>
      </c>
      <c r="W367">
        <v>573.9</v>
      </c>
      <c r="X367">
        <v>587.54999999999995</v>
      </c>
      <c r="Y367">
        <v>573.9</v>
      </c>
      <c r="Z367">
        <v>587.54999999999995</v>
      </c>
      <c r="AA367">
        <v>534.20000000000005</v>
      </c>
      <c r="AB367">
        <v>587.54999999999995</v>
      </c>
      <c r="AC367" s="1">
        <f>(Table2[[#This Row],[Close Price]]/Table2[[#This Row],[Day Low]])-1</f>
        <v>-3.9205436487192991E-3</v>
      </c>
      <c r="AD367" s="1">
        <f>(Table2[[#This Row],[Day High]]/Table2[[#This Row],[Close Price]])-1</f>
        <v>2.7814221988979204E-2</v>
      </c>
      <c r="AE367" s="1">
        <f>(Table2[[#This Row],[Close Price]]/Table2[[#This Row],[Current Week Low]])-1</f>
        <v>-3.9205436487192991E-3</v>
      </c>
      <c r="AF367" s="1">
        <f>(Table2[[#This Row],[Current Week High]]/Table2[[#This Row],[Close Price]])-1</f>
        <v>2.7814221988979204E-2</v>
      </c>
      <c r="AG367" s="1">
        <f>(Table2[[#This Row],[Close Price]]/Table2[[#This Row],[Current Month Low]])-1</f>
        <v>7.0104829651815637E-2</v>
      </c>
      <c r="AH367" s="1">
        <f>(Table2[[#This Row],[Current Month High]]/Table2[[#This Row],[Close Price]])-1</f>
        <v>2.7814221988979204E-2</v>
      </c>
      <c r="AI367">
        <v>2.02046706901077</v>
      </c>
      <c r="AJ367">
        <v>45.421012465021597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0.09</v>
      </c>
      <c r="AM367" t="s">
        <v>3167</v>
      </c>
      <c r="AN367">
        <v>7.13</v>
      </c>
      <c r="AO367" t="s">
        <v>3167</v>
      </c>
      <c r="AP367">
        <v>-8.2378744253978994E-2</v>
      </c>
      <c r="AQ367">
        <f>(Table2[[#This Row],[Sharpe Ratio]]-AVERAGE(Table2[Sharpe Ratio]))/_xlfn.STDEV.P(Table2[Sharpe Ratio])</f>
        <v>-1.5887887739670572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0.11092752926129601</v>
      </c>
      <c r="AS367">
        <f>_xlfn.RANK.AVG(Table2[[#This Row],[1Y Return vs Nifty Z-Score]],Table2[1Y Return vs Nifty Z-Score])</f>
        <v>254</v>
      </c>
      <c r="AT367">
        <f>_xlfn.RANK.AVG(Table2[[#This Row],[6M Return vs Nifty Z-Score]],Table2[6M Return vs Nifty Z-Score])</f>
        <v>154</v>
      </c>
      <c r="AU367">
        <f>_xlfn.RANK.AVG(Table2[[#This Row],[Sharpe Ratio Z-Score]],Table2[Sharpe Ratio Z-Score])</f>
        <v>695</v>
      </c>
      <c r="AV367">
        <f>(Table2[[#This Row],[Rank 1Y]]+Table2[[#This Row],[Rank 6M]]+Table2[[#This Row],[Rank Sharpe]])/3</f>
        <v>367.66666666666669</v>
      </c>
    </row>
    <row r="368" spans="1:48" hidden="1" x14ac:dyDescent="0.3">
      <c r="A368" t="s">
        <v>1474</v>
      </c>
      <c r="B368" t="s">
        <v>1475</v>
      </c>
      <c r="C368" t="s">
        <v>3139</v>
      </c>
      <c r="D368" t="s">
        <v>1476</v>
      </c>
      <c r="E368">
        <v>6948.8841508799997</v>
      </c>
      <c r="F368">
        <v>410.2</v>
      </c>
      <c r="G368">
        <v>-11.9334922501622</v>
      </c>
      <c r="H368">
        <f>(Table2[[#This Row],[1Y Return vs Nifty]]-AVERAGE(Table2[1Y Return vs Nifty]))/_xlfn.STDEV.P(Table2[1Y Return vs Nifty])</f>
        <v>-0.49347326333353453</v>
      </c>
      <c r="I368">
        <v>-13.242992968949</v>
      </c>
      <c r="J368">
        <f>(Table2[[#This Row],[1M Return vs Nifty]]-AVERAGE(Table2[1M Return vs Nifty]))/_xlfn.STDEV.P(Table2[1M Return vs Nifty])</f>
        <v>-1.0329537023060531</v>
      </c>
      <c r="K368">
        <v>2.3528073656158002</v>
      </c>
      <c r="L368">
        <f>(Table2[[#This Row],[6M Return vs Nifty]]-AVERAGE(Table2[6M Return vs Nifty]))/_xlfn.STDEV.P(Table2[6M Return vs Nifty])</f>
        <v>-2.8375430794167541E-2</v>
      </c>
      <c r="M368">
        <v>-2.4492265415744199</v>
      </c>
      <c r="N368">
        <f>(Table2[[#This Row],[1W Return vs Nifty]]-AVERAGE(Table2[1W Return vs Nifty]))/_xlfn.STDEV.P(Table2[1W Return vs Nifty])</f>
        <v>0.15049101283033306</v>
      </c>
      <c r="O368">
        <v>428.88</v>
      </c>
      <c r="P368">
        <v>451.971263056265</v>
      </c>
      <c r="Q368">
        <v>442.98129085309603</v>
      </c>
      <c r="R368">
        <v>39.205465214027399</v>
      </c>
      <c r="S368" s="1">
        <f>(Table2[[#This Row],[Close Price]]-Table2[[#This Row],[20D EMA]])/Table2[[#This Row],[20D EMA]]</f>
        <v>-4.3555306845737753E-2</v>
      </c>
      <c r="T368" s="1">
        <f>(Table2[[#This Row],[Close Price]]-Table2[[#This Row],[50D EMA]])/Table2[[#This Row],[50D EMA]]</f>
        <v>-9.2420174623060028E-2</v>
      </c>
      <c r="U368" s="1">
        <f>(Table2[[#This Row],[Close Price]]-Table2[[#This Row],[200D EMA]])/Table2[[#This Row],[200D EMA]]</f>
        <v>-7.4001524511262393E-2</v>
      </c>
      <c r="V368">
        <v>0.53920142703782503</v>
      </c>
      <c r="W368">
        <v>406.75</v>
      </c>
      <c r="X368">
        <v>416.4</v>
      </c>
      <c r="Y368">
        <v>406.75</v>
      </c>
      <c r="Z368">
        <v>416.4</v>
      </c>
      <c r="AA368">
        <v>388.1</v>
      </c>
      <c r="AB368">
        <v>468.35</v>
      </c>
      <c r="AC368" s="1">
        <f>(Table2[[#This Row],[Close Price]]/Table2[[#This Row],[Day Low]])-1</f>
        <v>8.4818684695757707E-3</v>
      </c>
      <c r="AD368" s="1">
        <f>(Table2[[#This Row],[Day High]]/Table2[[#This Row],[Close Price]])-1</f>
        <v>1.5114578254509903E-2</v>
      </c>
      <c r="AE368" s="1">
        <f>(Table2[[#This Row],[Close Price]]/Table2[[#This Row],[Current Week Low]])-1</f>
        <v>8.4818684695757707E-3</v>
      </c>
      <c r="AF368" s="1">
        <f>(Table2[[#This Row],[Current Week High]]/Table2[[#This Row],[Close Price]])-1</f>
        <v>1.5114578254509903E-2</v>
      </c>
      <c r="AG368" s="1">
        <f>(Table2[[#This Row],[Close Price]]/Table2[[#This Row],[Current Month Low]])-1</f>
        <v>5.6944086575624775E-2</v>
      </c>
      <c r="AH368" s="1">
        <f>(Table2[[#This Row],[Current Month High]]/Table2[[#This Row],[Close Price]])-1</f>
        <v>0.14176011701608981</v>
      </c>
      <c r="AI368">
        <v>55.716723549488002</v>
      </c>
      <c r="AJ368">
        <v>28.549044186775198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-0.08</v>
      </c>
      <c r="AM368" t="s">
        <v>3166</v>
      </c>
      <c r="AN368">
        <v>-9.26</v>
      </c>
      <c r="AO368" t="s">
        <v>3166</v>
      </c>
      <c r="AP368">
        <v>7.1251007282623999E-2</v>
      </c>
      <c r="AQ368">
        <f>(Table2[[#This Row],[Sharpe Ratio]]-AVERAGE(Table2[Sharpe Ratio]))/_xlfn.STDEV.P(Table2[Sharpe Ratio])</f>
        <v>0.18480814825973862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486</v>
      </c>
      <c r="AT368">
        <f>_xlfn.RANK.AVG(Table2[[#This Row],[6M Return vs Nifty Z-Score]],Table2[6M Return vs Nifty Z-Score])</f>
        <v>313</v>
      </c>
      <c r="AU368">
        <f>_xlfn.RANK.AVG(Table2[[#This Row],[Sharpe Ratio Z-Score]],Table2[Sharpe Ratio Z-Score])</f>
        <v>305</v>
      </c>
      <c r="AV368">
        <f>(Table2[[#This Row],[Rank 1Y]]+Table2[[#This Row],[Rank 6M]]+Table2[[#This Row],[Rank Sharpe]])/3</f>
        <v>368</v>
      </c>
    </row>
    <row r="369" spans="1:48" hidden="1" x14ac:dyDescent="0.3">
      <c r="A369" t="s">
        <v>1975</v>
      </c>
      <c r="B369" t="s">
        <v>1976</v>
      </c>
      <c r="C369" t="s">
        <v>3130</v>
      </c>
      <c r="D369" t="s">
        <v>117</v>
      </c>
      <c r="E369">
        <v>3404.5709719500001</v>
      </c>
      <c r="F369">
        <v>1624.4</v>
      </c>
      <c r="G369">
        <v>-1.16431428641115</v>
      </c>
      <c r="H369">
        <f>(Table2[[#This Row],[1Y Return vs Nifty]]-AVERAGE(Table2[1Y Return vs Nifty]))/_xlfn.STDEV.P(Table2[1Y Return vs Nifty])</f>
        <v>-0.28011763751706875</v>
      </c>
      <c r="I369">
        <v>-13.2315981852833</v>
      </c>
      <c r="J369">
        <f>(Table2[[#This Row],[1M Return vs Nifty]]-AVERAGE(Table2[1M Return vs Nifty]))/_xlfn.STDEV.P(Table2[1M Return vs Nifty])</f>
        <v>-1.0318257152031889</v>
      </c>
      <c r="K369">
        <v>-29.586899606686799</v>
      </c>
      <c r="L369">
        <f>(Table2[[#This Row],[6M Return vs Nifty]]-AVERAGE(Table2[6M Return vs Nifty]))/_xlfn.STDEV.P(Table2[6M Return vs Nifty])</f>
        <v>-1.0816430883325705</v>
      </c>
      <c r="M369">
        <v>-7.6629534043996399</v>
      </c>
      <c r="N369">
        <f>(Table2[[#This Row],[1W Return vs Nifty]]-AVERAGE(Table2[1W Return vs Nifty]))/_xlfn.STDEV.P(Table2[1W Return vs Nifty])</f>
        <v>-0.93208810471778059</v>
      </c>
      <c r="O369">
        <v>1785.45</v>
      </c>
      <c r="P369">
        <v>1928.04448851963</v>
      </c>
      <c r="Q369">
        <v>1914.54570890218</v>
      </c>
      <c r="R369">
        <v>35.704834039780998</v>
      </c>
      <c r="S369" s="1">
        <f>(Table2[[#This Row],[Close Price]]-Table2[[#This Row],[20D EMA]])/Table2[[#This Row],[20D EMA]]</f>
        <v>-9.0201349799770333E-2</v>
      </c>
      <c r="T369" s="1">
        <f>(Table2[[#This Row],[Close Price]]-Table2[[#This Row],[50D EMA]])/Table2[[#This Row],[50D EMA]]</f>
        <v>-0.15748832058993148</v>
      </c>
      <c r="U369" s="1">
        <f>(Table2[[#This Row],[Close Price]]-Table2[[#This Row],[200D EMA]])/Table2[[#This Row],[200D EMA]]</f>
        <v>-0.1515480709356124</v>
      </c>
      <c r="V369">
        <v>1.6970279680515601</v>
      </c>
      <c r="W369">
        <v>1656.05</v>
      </c>
      <c r="X369">
        <v>1708</v>
      </c>
      <c r="Y369">
        <v>1656.05</v>
      </c>
      <c r="Z369">
        <v>1708</v>
      </c>
      <c r="AA369">
        <v>1565.8</v>
      </c>
      <c r="AB369">
        <v>1965</v>
      </c>
      <c r="AC369" s="1">
        <f>(Table2[[#This Row],[Close Price]]/Table2[[#This Row],[Day Low]])-1</f>
        <v>-1.9111741795235559E-2</v>
      </c>
      <c r="AD369" s="1">
        <f>(Table2[[#This Row],[Day High]]/Table2[[#This Row],[Close Price]])-1</f>
        <v>5.1465156365427145E-2</v>
      </c>
      <c r="AE369" s="1">
        <f>(Table2[[#This Row],[Close Price]]/Table2[[#This Row],[Current Week Low]])-1</f>
        <v>-1.9111741795235559E-2</v>
      </c>
      <c r="AF369" s="1">
        <f>(Table2[[#This Row],[Current Week High]]/Table2[[#This Row],[Close Price]])-1</f>
        <v>5.1465156365427145E-2</v>
      </c>
      <c r="AG369" s="1">
        <f>(Table2[[#This Row],[Close Price]]/Table2[[#This Row],[Current Month Low]])-1</f>
        <v>3.742495848767402E-2</v>
      </c>
      <c r="AH369" s="1">
        <f>(Table2[[#This Row],[Current Month High]]/Table2[[#This Row],[Close Price]])-1</f>
        <v>0.20967741935483875</v>
      </c>
      <c r="AI369">
        <v>50.846466387589203</v>
      </c>
      <c r="AJ369">
        <v>25.902960781274199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-0.25</v>
      </c>
      <c r="AM369" t="s">
        <v>3166</v>
      </c>
      <c r="AN369">
        <v>-10.94</v>
      </c>
      <c r="AO369" t="s">
        <v>3166</v>
      </c>
      <c r="AP369">
        <v>0.21951817348751901</v>
      </c>
      <c r="AQ369">
        <f>(Table2[[#This Row],[Sharpe Ratio]]-AVERAGE(Table2[Sharpe Ratio]))/_xlfn.STDEV.P(Table2[Sharpe Ratio])</f>
        <v>1.896496066895978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403</v>
      </c>
      <c r="AT369">
        <f>_xlfn.RANK.AVG(Table2[[#This Row],[6M Return vs Nifty Z-Score]],Table2[6M Return vs Nifty Z-Score])</f>
        <v>685</v>
      </c>
      <c r="AU369">
        <f>_xlfn.RANK.AVG(Table2[[#This Row],[Sharpe Ratio Z-Score]],Table2[Sharpe Ratio Z-Score])</f>
        <v>17</v>
      </c>
      <c r="AV369">
        <f>(Table2[[#This Row],[Rank 1Y]]+Table2[[#This Row],[Rank 6M]]+Table2[[#This Row],[Rank Sharpe]])/3</f>
        <v>368.33333333333331</v>
      </c>
    </row>
    <row r="370" spans="1:48" hidden="1" x14ac:dyDescent="0.3">
      <c r="A370" t="s">
        <v>304</v>
      </c>
      <c r="B370" t="s">
        <v>305</v>
      </c>
      <c r="C370" t="s">
        <v>3132</v>
      </c>
      <c r="D370" t="s">
        <v>46</v>
      </c>
      <c r="E370">
        <v>84524.602495760002</v>
      </c>
      <c r="F370">
        <v>80.05</v>
      </c>
      <c r="G370">
        <v>10.497487832937001</v>
      </c>
      <c r="H370">
        <f>(Table2[[#This Row],[1Y Return vs Nifty]]-AVERAGE(Table2[1Y Return vs Nifty]))/_xlfn.STDEV.P(Table2[1Y Return vs Nifty])</f>
        <v>-4.9077617777746954E-2</v>
      </c>
      <c r="I370">
        <v>-1.8101286083538599</v>
      </c>
      <c r="J370">
        <f>(Table2[[#This Row],[1M Return vs Nifty]]-AVERAGE(Table2[1M Return vs Nifty]))/_xlfn.STDEV.P(Table2[1M Return vs Nifty])</f>
        <v>9.8803066922187474E-2</v>
      </c>
      <c r="K370">
        <v>-14.7497694877217</v>
      </c>
      <c r="L370">
        <f>(Table2[[#This Row],[6M Return vs Nifty]]-AVERAGE(Table2[6M Return vs Nifty]))/_xlfn.STDEV.P(Table2[6M Return vs Nifty])</f>
        <v>-0.59236279222507493</v>
      </c>
      <c r="M370">
        <v>-0.60309431465667895</v>
      </c>
      <c r="N370">
        <f>(Table2[[#This Row],[1W Return vs Nifty]]-AVERAGE(Table2[1W Return vs Nifty]))/_xlfn.STDEV.P(Table2[1W Return vs Nifty])</f>
        <v>0.53382221710649003</v>
      </c>
      <c r="O370">
        <v>80.02</v>
      </c>
      <c r="P370">
        <v>84.149999906543101</v>
      </c>
      <c r="Q370">
        <v>84.5452422297585</v>
      </c>
      <c r="R370">
        <v>53.548698529491197</v>
      </c>
      <c r="S370" s="1">
        <f>(Table2[[#This Row],[Close Price]]-Table2[[#This Row],[20D EMA]])/Table2[[#This Row],[20D EMA]]</f>
        <v>3.7490627343165632E-4</v>
      </c>
      <c r="T370" s="1">
        <f>(Table2[[#This Row],[Close Price]]-Table2[[#This Row],[50D EMA]])/Table2[[#This Row],[50D EMA]]</f>
        <v>-4.8722518254266899E-2</v>
      </c>
      <c r="U370" s="1">
        <f>(Table2[[#This Row],[Close Price]]-Table2[[#This Row],[200D EMA]])/Table2[[#This Row],[200D EMA]]</f>
        <v>-5.316966527273434E-2</v>
      </c>
      <c r="V370">
        <v>0.96346868510518202</v>
      </c>
      <c r="W370">
        <v>79.73</v>
      </c>
      <c r="X370">
        <v>82.35</v>
      </c>
      <c r="Y370">
        <v>79.73</v>
      </c>
      <c r="Z370">
        <v>82.35</v>
      </c>
      <c r="AA370">
        <v>74.12</v>
      </c>
      <c r="AB370">
        <v>82.4</v>
      </c>
      <c r="AC370" s="1">
        <f>(Table2[[#This Row],[Close Price]]/Table2[[#This Row],[Day Low]])-1</f>
        <v>4.0135457167940203E-3</v>
      </c>
      <c r="AD370" s="1">
        <f>(Table2[[#This Row],[Day High]]/Table2[[#This Row],[Close Price]])-1</f>
        <v>2.8732042473454067E-2</v>
      </c>
      <c r="AE370" s="1">
        <f>(Table2[[#This Row],[Close Price]]/Table2[[#This Row],[Current Week Low]])-1</f>
        <v>4.0135457167940203E-3</v>
      </c>
      <c r="AF370" s="1">
        <f>(Table2[[#This Row],[Current Week High]]/Table2[[#This Row],[Close Price]])-1</f>
        <v>2.8732042473454067E-2</v>
      </c>
      <c r="AG370" s="1">
        <f>(Table2[[#This Row],[Close Price]]/Table2[[#This Row],[Current Month Low]])-1</f>
        <v>8.0005396654074357E-2</v>
      </c>
      <c r="AH370" s="1">
        <f>(Table2[[#This Row],[Current Month High]]/Table2[[#This Row],[Close Price]])-1</f>
        <v>2.9356652092442426E-2</v>
      </c>
      <c r="AI370">
        <v>29.606495940037401</v>
      </c>
      <c r="AJ370">
        <v>36.255319148936103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-0.08</v>
      </c>
      <c r="AM370" t="s">
        <v>3166</v>
      </c>
      <c r="AN370">
        <v>2.0299999999999998</v>
      </c>
      <c r="AO370" t="s">
        <v>3167</v>
      </c>
      <c r="AP370">
        <v>8.5114496164652997E-2</v>
      </c>
      <c r="AQ370">
        <f>(Table2[[#This Row],[Sharpe Ratio]]-AVERAGE(Table2[Sharpe Ratio]))/_xlfn.STDEV.P(Table2[Sharpe Ratio])</f>
        <v>0.34485684303767539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319</v>
      </c>
      <c r="AT370">
        <f>_xlfn.RANK.AVG(Table2[[#This Row],[6M Return vs Nifty Z-Score]],Table2[6M Return vs Nifty Z-Score])</f>
        <v>529</v>
      </c>
      <c r="AU370">
        <f>_xlfn.RANK.AVG(Table2[[#This Row],[Sharpe Ratio Z-Score]],Table2[Sharpe Ratio Z-Score])</f>
        <v>263</v>
      </c>
      <c r="AV370">
        <f>(Table2[[#This Row],[Rank 1Y]]+Table2[[#This Row],[Rank 6M]]+Table2[[#This Row],[Rank Sharpe]])/3</f>
        <v>370.33333333333331</v>
      </c>
    </row>
    <row r="371" spans="1:48" hidden="1" x14ac:dyDescent="0.3">
      <c r="A371" t="s">
        <v>473</v>
      </c>
      <c r="B371" t="s">
        <v>474</v>
      </c>
      <c r="C371" t="s">
        <v>3121</v>
      </c>
      <c r="D371" t="s">
        <v>54</v>
      </c>
      <c r="E371">
        <v>47270.905425625002</v>
      </c>
      <c r="F371">
        <v>4192.55</v>
      </c>
      <c r="G371">
        <v>11.4555762650942</v>
      </c>
      <c r="H371">
        <f>(Table2[[#This Row],[1Y Return vs Nifty]]-AVERAGE(Table2[1Y Return vs Nifty]))/_xlfn.STDEV.P(Table2[1Y Return vs Nifty])</f>
        <v>-3.009626583812168E-2</v>
      </c>
      <c r="I371">
        <v>-11.251506343786399</v>
      </c>
      <c r="J371">
        <f>(Table2[[#This Row],[1M Return vs Nifty]]-AVERAGE(Table2[1M Return vs Nifty]))/_xlfn.STDEV.P(Table2[1M Return vs Nifty])</f>
        <v>-0.8358133884033041</v>
      </c>
      <c r="K371">
        <v>-11.0230188637965</v>
      </c>
      <c r="L371">
        <f>(Table2[[#This Row],[6M Return vs Nifty]]-AVERAGE(Table2[6M Return vs Nifty]))/_xlfn.STDEV.P(Table2[6M Return vs Nifty])</f>
        <v>-0.46946667726398972</v>
      </c>
      <c r="M371">
        <v>-2.3129011751468802</v>
      </c>
      <c r="N371">
        <f>(Table2[[#This Row],[1W Return vs Nifty]]-AVERAGE(Table2[1W Return vs Nifty]))/_xlfn.STDEV.P(Table2[1W Return vs Nifty])</f>
        <v>0.1787976347093658</v>
      </c>
      <c r="O371">
        <v>4461.1499999999996</v>
      </c>
      <c r="P371">
        <v>4667.0328425304497</v>
      </c>
      <c r="Q371">
        <v>4385.7743071016403</v>
      </c>
      <c r="R371">
        <v>43.027541857567499</v>
      </c>
      <c r="S371" s="1">
        <f>(Table2[[#This Row],[Close Price]]-Table2[[#This Row],[20D EMA]])/Table2[[#This Row],[20D EMA]]</f>
        <v>-6.020869058426627E-2</v>
      </c>
      <c r="T371" s="1">
        <f>(Table2[[#This Row],[Close Price]]-Table2[[#This Row],[50D EMA]])/Table2[[#This Row],[50D EMA]]</f>
        <v>-0.10166691740553221</v>
      </c>
      <c r="U371" s="1">
        <f>(Table2[[#This Row],[Close Price]]-Table2[[#This Row],[200D EMA]])/Table2[[#This Row],[200D EMA]]</f>
        <v>-4.4057056649897078E-2</v>
      </c>
      <c r="V371">
        <v>0.72270288001927996</v>
      </c>
      <c r="W371">
        <v>4212.55</v>
      </c>
      <c r="X371">
        <v>4429.8999999999996</v>
      </c>
      <c r="Y371">
        <v>4212.55</v>
      </c>
      <c r="Z371">
        <v>4429.8999999999996</v>
      </c>
      <c r="AA371">
        <v>4027.3</v>
      </c>
      <c r="AB371">
        <v>5025</v>
      </c>
      <c r="AC371" s="1">
        <f>(Table2[[#This Row],[Close Price]]/Table2[[#This Row],[Day Low]])-1</f>
        <v>-4.7477181279746983E-3</v>
      </c>
      <c r="AD371" s="1">
        <f>(Table2[[#This Row],[Day High]]/Table2[[#This Row],[Close Price]])-1</f>
        <v>5.6612324241809731E-2</v>
      </c>
      <c r="AE371" s="1">
        <f>(Table2[[#This Row],[Close Price]]/Table2[[#This Row],[Current Week Low]])-1</f>
        <v>-4.7477181279746983E-3</v>
      </c>
      <c r="AF371" s="1">
        <f>(Table2[[#This Row],[Current Week High]]/Table2[[#This Row],[Close Price]])-1</f>
        <v>5.6612324241809731E-2</v>
      </c>
      <c r="AG371" s="1">
        <f>(Table2[[#This Row],[Close Price]]/Table2[[#This Row],[Current Month Low]])-1</f>
        <v>4.1032453504829647E-2</v>
      </c>
      <c r="AH371" s="1">
        <f>(Table2[[#This Row],[Current Month High]]/Table2[[#This Row],[Close Price]])-1</f>
        <v>0.1985545789555283</v>
      </c>
      <c r="AI371">
        <v>32.040166485790202</v>
      </c>
      <c r="AJ371">
        <v>34.808681672025699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-0.14000000000000001</v>
      </c>
      <c r="AM371" t="s">
        <v>3166</v>
      </c>
      <c r="AN371">
        <v>-12.8</v>
      </c>
      <c r="AO371" t="s">
        <v>3166</v>
      </c>
      <c r="AP371">
        <v>6.4653695144574003E-2</v>
      </c>
      <c r="AQ371">
        <f>(Table2[[#This Row],[Sharpe Ratio]]-AVERAGE(Table2[Sharpe Ratio]))/_xlfn.STDEV.P(Table2[Sharpe Ratio])</f>
        <v>0.10864469433247542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310</v>
      </c>
      <c r="AT371">
        <f>_xlfn.RANK.AVG(Table2[[#This Row],[6M Return vs Nifty Z-Score]],Table2[6M Return vs Nifty Z-Score])</f>
        <v>481</v>
      </c>
      <c r="AU371">
        <f>_xlfn.RANK.AVG(Table2[[#This Row],[Sharpe Ratio Z-Score]],Table2[Sharpe Ratio Z-Score])</f>
        <v>321</v>
      </c>
      <c r="AV371">
        <f>(Table2[[#This Row],[Rank 1Y]]+Table2[[#This Row],[Rank 6M]]+Table2[[#This Row],[Rank Sharpe]])/3</f>
        <v>370.66666666666669</v>
      </c>
    </row>
    <row r="372" spans="1:48" hidden="1" x14ac:dyDescent="0.3">
      <c r="A372" t="s">
        <v>30</v>
      </c>
      <c r="B372" t="s">
        <v>31</v>
      </c>
      <c r="C372" t="s">
        <v>3120</v>
      </c>
      <c r="D372" t="s">
        <v>21</v>
      </c>
      <c r="E372">
        <v>782715.56526122999</v>
      </c>
      <c r="F372">
        <v>1889.7</v>
      </c>
      <c r="G372">
        <v>8.6179897618065802</v>
      </c>
      <c r="H372">
        <f>(Table2[[#This Row],[1Y Return vs Nifty]]-AVERAGE(Table2[1Y Return vs Nifty]))/_xlfn.STDEV.P(Table2[1Y Return vs Nifty])</f>
        <v>-8.6313652741291838E-2</v>
      </c>
      <c r="I372">
        <v>1.9176682939204801</v>
      </c>
      <c r="J372">
        <f>(Table2[[#This Row],[1M Return vs Nifty]]-AVERAGE(Table2[1M Return vs Nifty]))/_xlfn.STDEV.P(Table2[1M Return vs Nifty])</f>
        <v>0.46782339685789848</v>
      </c>
      <c r="K372">
        <v>22.923664992945199</v>
      </c>
      <c r="L372">
        <f>(Table2[[#This Row],[6M Return vs Nifty]]-AVERAGE(Table2[6M Return vs Nifty]))/_xlfn.STDEV.P(Table2[6M Return vs Nifty])</f>
        <v>0.64998455057579418</v>
      </c>
      <c r="M372">
        <v>0.690181847007034</v>
      </c>
      <c r="N372">
        <f>(Table2[[#This Row],[1W Return vs Nifty]]-AVERAGE(Table2[1W Return vs Nifty]))/_xlfn.STDEV.P(Table2[1W Return vs Nifty])</f>
        <v>0.8023582955540749</v>
      </c>
      <c r="O372">
        <v>1850.07</v>
      </c>
      <c r="P372">
        <v>1854.4206604798801</v>
      </c>
      <c r="Q372">
        <v>1724.8583642569899</v>
      </c>
      <c r="R372">
        <v>62.445538105595602</v>
      </c>
      <c r="S372" s="1">
        <f>(Table2[[#This Row],[Close Price]]-Table2[[#This Row],[20D EMA]])/Table2[[#This Row],[20D EMA]]</f>
        <v>2.1420811104444756E-2</v>
      </c>
      <c r="T372" s="1">
        <f>(Table2[[#This Row],[Close Price]]-Table2[[#This Row],[50D EMA]])/Table2[[#This Row],[50D EMA]]</f>
        <v>1.9024453443584097E-2</v>
      </c>
      <c r="U372" s="1">
        <f>(Table2[[#This Row],[Close Price]]-Table2[[#This Row],[200D EMA]])/Table2[[#This Row],[200D EMA]]</f>
        <v>9.5568215430846842E-2</v>
      </c>
      <c r="V372">
        <v>0.95992792354204803</v>
      </c>
      <c r="W372">
        <v>1882</v>
      </c>
      <c r="X372">
        <v>1919.3</v>
      </c>
      <c r="Y372">
        <v>1882</v>
      </c>
      <c r="Z372">
        <v>1919.3</v>
      </c>
      <c r="AA372">
        <v>1718</v>
      </c>
      <c r="AB372">
        <v>1919.3</v>
      </c>
      <c r="AC372" s="1">
        <f>(Table2[[#This Row],[Close Price]]/Table2[[#This Row],[Day Low]])-1</f>
        <v>4.0913921360254957E-3</v>
      </c>
      <c r="AD372" s="1">
        <f>(Table2[[#This Row],[Day High]]/Table2[[#This Row],[Close Price]])-1</f>
        <v>1.5663861988675309E-2</v>
      </c>
      <c r="AE372" s="1">
        <f>(Table2[[#This Row],[Close Price]]/Table2[[#This Row],[Current Week Low]])-1</f>
        <v>4.0913921360254957E-3</v>
      </c>
      <c r="AF372" s="1">
        <f>(Table2[[#This Row],[Current Week High]]/Table2[[#This Row],[Close Price]])-1</f>
        <v>1.5663861988675309E-2</v>
      </c>
      <c r="AG372" s="1">
        <f>(Table2[[#This Row],[Close Price]]/Table2[[#This Row],[Current Month Low]])-1</f>
        <v>9.9941792782304972E-2</v>
      </c>
      <c r="AH372" s="1">
        <f>(Table2[[#This Row],[Current Month High]]/Table2[[#This Row],[Close Price]])-1</f>
        <v>1.5663861988675309E-2</v>
      </c>
      <c r="AI372">
        <v>5.3844525586071699</v>
      </c>
      <c r="AJ372">
        <v>39.117311444031301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-0.04</v>
      </c>
      <c r="AM372" t="s">
        <v>3166</v>
      </c>
      <c r="AN372">
        <v>7.72</v>
      </c>
      <c r="AO372" t="s">
        <v>3167</v>
      </c>
      <c r="AP372">
        <v>-3.7078337935175003E-2</v>
      </c>
      <c r="AQ372">
        <f>(Table2[[#This Row],[Sharpe Ratio]]-AVERAGE(Table2[Sharpe Ratio]))/_xlfn.STDEV.P(Table2[Sharpe Ratio])</f>
        <v>-1.0658128502345272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337</v>
      </c>
      <c r="AT372">
        <f>_xlfn.RANK.AVG(Table2[[#This Row],[6M Return vs Nifty Z-Score]],Table2[6M Return vs Nifty Z-Score])</f>
        <v>148</v>
      </c>
      <c r="AU372">
        <f>_xlfn.RANK.AVG(Table2[[#This Row],[Sharpe Ratio Z-Score]],Table2[Sharpe Ratio Z-Score])</f>
        <v>629</v>
      </c>
      <c r="AV372">
        <f>(Table2[[#This Row],[Rank 1Y]]+Table2[[#This Row],[Rank 6M]]+Table2[[#This Row],[Rank Sharpe]])/3</f>
        <v>371.33333333333331</v>
      </c>
    </row>
    <row r="373" spans="1:48" hidden="1" x14ac:dyDescent="0.3">
      <c r="A373" t="s">
        <v>751</v>
      </c>
      <c r="B373" t="s">
        <v>752</v>
      </c>
      <c r="C373" t="s">
        <v>3121</v>
      </c>
      <c r="D373" t="s">
        <v>568</v>
      </c>
      <c r="E373">
        <v>22510.186182129899</v>
      </c>
      <c r="F373">
        <v>866.3</v>
      </c>
      <c r="G373">
        <v>-11.4862789819204</v>
      </c>
      <c r="H373">
        <f>(Table2[[#This Row],[1Y Return vs Nifty]]-AVERAGE(Table2[1Y Return vs Nifty]))/_xlfn.STDEV.P(Table2[1Y Return vs Nifty])</f>
        <v>-0.48461321226553999</v>
      </c>
      <c r="I373">
        <v>-13.439366223713099</v>
      </c>
      <c r="J373">
        <f>(Table2[[#This Row],[1M Return vs Nifty]]-AVERAGE(Table2[1M Return vs Nifty]))/_xlfn.STDEV.P(Table2[1M Return vs Nifty])</f>
        <v>-1.0523929918283406</v>
      </c>
      <c r="K373">
        <v>2.9339806934130799</v>
      </c>
      <c r="L373">
        <f>(Table2[[#This Row],[6M Return vs Nifty]]-AVERAGE(Table2[6M Return vs Nifty]))/_xlfn.STDEV.P(Table2[6M Return vs Nifty])</f>
        <v>-9.2102246097881535E-3</v>
      </c>
      <c r="M373">
        <v>-5.2815996622299801</v>
      </c>
      <c r="N373">
        <f>(Table2[[#This Row],[1W Return vs Nifty]]-AVERAGE(Table2[1W Return vs Nifty]))/_xlfn.STDEV.P(Table2[1W Return vs Nifty])</f>
        <v>-0.43762341552403999</v>
      </c>
      <c r="O373">
        <v>916.96</v>
      </c>
      <c r="P373">
        <v>931.67163941046499</v>
      </c>
      <c r="Q373">
        <v>849.44785933743503</v>
      </c>
      <c r="R373">
        <v>33.501296154271898</v>
      </c>
      <c r="S373" s="1">
        <f>(Table2[[#This Row],[Close Price]]-Table2[[#This Row],[20D EMA]])/Table2[[#This Row],[20D EMA]]</f>
        <v>-5.5247775257372275E-2</v>
      </c>
      <c r="T373" s="1">
        <f>(Table2[[#This Row],[Close Price]]-Table2[[#This Row],[50D EMA]])/Table2[[#This Row],[50D EMA]]</f>
        <v>-7.0165964751090132E-2</v>
      </c>
      <c r="U373" s="1">
        <f>(Table2[[#This Row],[Close Price]]-Table2[[#This Row],[200D EMA]])/Table2[[#This Row],[200D EMA]]</f>
        <v>1.9838934758996868E-2</v>
      </c>
      <c r="V373">
        <v>1.9045398078543101</v>
      </c>
      <c r="W373">
        <v>851.1</v>
      </c>
      <c r="X373">
        <v>878.3</v>
      </c>
      <c r="Y373">
        <v>851.1</v>
      </c>
      <c r="Z373">
        <v>878.3</v>
      </c>
      <c r="AA373">
        <v>829.5</v>
      </c>
      <c r="AB373">
        <v>1025.2</v>
      </c>
      <c r="AC373" s="1">
        <f>(Table2[[#This Row],[Close Price]]/Table2[[#This Row],[Day Low]])-1</f>
        <v>1.7859240982258218E-2</v>
      </c>
      <c r="AD373" s="1">
        <f>(Table2[[#This Row],[Day High]]/Table2[[#This Row],[Close Price]])-1</f>
        <v>1.3852014313748162E-2</v>
      </c>
      <c r="AE373" s="1">
        <f>(Table2[[#This Row],[Close Price]]/Table2[[#This Row],[Current Week Low]])-1</f>
        <v>1.7859240982258218E-2</v>
      </c>
      <c r="AF373" s="1">
        <f>(Table2[[#This Row],[Current Week High]]/Table2[[#This Row],[Close Price]])-1</f>
        <v>1.3852014313748162E-2</v>
      </c>
      <c r="AG373" s="1">
        <f>(Table2[[#This Row],[Close Price]]/Table2[[#This Row],[Current Month Low]])-1</f>
        <v>4.4364074743821424E-2</v>
      </c>
      <c r="AH373" s="1">
        <f>(Table2[[#This Row],[Current Month High]]/Table2[[#This Row],[Close Price]])-1</f>
        <v>0.18342375620454821</v>
      </c>
      <c r="AI373">
        <v>38.7740967332333</v>
      </c>
      <c r="AJ373">
        <v>43.427152317880697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-0.18</v>
      </c>
      <c r="AM373" t="s">
        <v>3166</v>
      </c>
      <c r="AN373">
        <v>-12.11</v>
      </c>
      <c r="AO373" t="s">
        <v>3166</v>
      </c>
      <c r="AP373">
        <v>6.0565346265374E-2</v>
      </c>
      <c r="AQ373">
        <f>(Table2[[#This Row],[Sharpe Ratio]]-AVERAGE(Table2[Sharpe Ratio]))/_xlfn.STDEV.P(Table2[Sharpe Ratio])</f>
        <v>6.1446264883665877E-2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480</v>
      </c>
      <c r="AT373">
        <f>_xlfn.RANK.AVG(Table2[[#This Row],[6M Return vs Nifty Z-Score]],Table2[6M Return vs Nifty Z-Score])</f>
        <v>302</v>
      </c>
      <c r="AU373">
        <f>_xlfn.RANK.AVG(Table2[[#This Row],[Sharpe Ratio Z-Score]],Table2[Sharpe Ratio Z-Score])</f>
        <v>337</v>
      </c>
      <c r="AV373">
        <f>(Table2[[#This Row],[Rank 1Y]]+Table2[[#This Row],[Rank 6M]]+Table2[[#This Row],[Rank Sharpe]])/3</f>
        <v>373</v>
      </c>
    </row>
    <row r="374" spans="1:48" hidden="1" x14ac:dyDescent="0.3">
      <c r="A374" t="s">
        <v>912</v>
      </c>
      <c r="B374" t="s">
        <v>913</v>
      </c>
      <c r="C374" t="s">
        <v>3126</v>
      </c>
      <c r="D374" t="s">
        <v>215</v>
      </c>
      <c r="E374">
        <v>16085.260734269999</v>
      </c>
      <c r="F374">
        <v>661.7</v>
      </c>
      <c r="G374">
        <v>-3.8238413951240999</v>
      </c>
      <c r="H374">
        <f>(Table2[[#This Row],[1Y Return vs Nifty]]-AVERAGE(Table2[1Y Return vs Nifty]))/_xlfn.STDEV.P(Table2[1Y Return vs Nifty])</f>
        <v>-0.3328073667206583</v>
      </c>
      <c r="I374">
        <v>-9.3593107705309002</v>
      </c>
      <c r="J374">
        <f>(Table2[[#This Row],[1M Return vs Nifty]]-AVERAGE(Table2[1M Return vs Nifty]))/_xlfn.STDEV.P(Table2[1M Return vs Nifty])</f>
        <v>-0.64850204793847721</v>
      </c>
      <c r="K374">
        <v>6.1228160149174098</v>
      </c>
      <c r="L374">
        <f>(Table2[[#This Row],[6M Return vs Nifty]]-AVERAGE(Table2[6M Return vs Nifty]))/_xlfn.STDEV.P(Table2[6M Return vs Nifty])</f>
        <v>9.5947193154538021E-2</v>
      </c>
      <c r="M374">
        <v>-5.6630989883087404</v>
      </c>
      <c r="N374">
        <f>(Table2[[#This Row],[1W Return vs Nifty]]-AVERAGE(Table2[1W Return vs Nifty]))/_xlfn.STDEV.P(Table2[1W Return vs Nifty])</f>
        <v>-0.51683799937888841</v>
      </c>
      <c r="O374">
        <v>682.43</v>
      </c>
      <c r="P374">
        <v>694.93635098638902</v>
      </c>
      <c r="Q374">
        <v>649.63444650046904</v>
      </c>
      <c r="R374">
        <v>41.521590530883799</v>
      </c>
      <c r="S374" s="1">
        <f>(Table2[[#This Row],[Close Price]]-Table2[[#This Row],[20D EMA]])/Table2[[#This Row],[20D EMA]]</f>
        <v>-3.0376741936901815E-2</v>
      </c>
      <c r="T374" s="1">
        <f>(Table2[[#This Row],[Close Price]]-Table2[[#This Row],[50D EMA]])/Table2[[#This Row],[50D EMA]]</f>
        <v>-4.7826467760987708E-2</v>
      </c>
      <c r="U374" s="1">
        <f>(Table2[[#This Row],[Close Price]]-Table2[[#This Row],[200D EMA]])/Table2[[#This Row],[200D EMA]]</f>
        <v>1.8572835176039724E-2</v>
      </c>
      <c r="V374">
        <v>0.22621851937981899</v>
      </c>
      <c r="W374">
        <v>646</v>
      </c>
      <c r="X374">
        <v>668.2</v>
      </c>
      <c r="Y374">
        <v>646</v>
      </c>
      <c r="Z374">
        <v>668.2</v>
      </c>
      <c r="AA374">
        <v>636.4</v>
      </c>
      <c r="AB374">
        <v>763.8</v>
      </c>
      <c r="AC374" s="1">
        <f>(Table2[[#This Row],[Close Price]]/Table2[[#This Row],[Day Low]])-1</f>
        <v>2.4303405572755565E-2</v>
      </c>
      <c r="AD374" s="1">
        <f>(Table2[[#This Row],[Day High]]/Table2[[#This Row],[Close Price]])-1</f>
        <v>9.8231827111985304E-3</v>
      </c>
      <c r="AE374" s="1">
        <f>(Table2[[#This Row],[Close Price]]/Table2[[#This Row],[Current Week Low]])-1</f>
        <v>2.4303405572755565E-2</v>
      </c>
      <c r="AF374" s="1">
        <f>(Table2[[#This Row],[Current Week High]]/Table2[[#This Row],[Close Price]])-1</f>
        <v>9.8231827111985304E-3</v>
      </c>
      <c r="AG374" s="1">
        <f>(Table2[[#This Row],[Close Price]]/Table2[[#This Row],[Current Month Low]])-1</f>
        <v>3.9754871150220028E-2</v>
      </c>
      <c r="AH374" s="1">
        <f>(Table2[[#This Row],[Current Month High]]/Table2[[#This Row],[Close Price]])-1</f>
        <v>0.15429953150974751</v>
      </c>
      <c r="AI374">
        <v>26.031434184675799</v>
      </c>
      <c r="AJ374">
        <v>31.931013857043101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0.05</v>
      </c>
      <c r="AM374" t="s">
        <v>3167</v>
      </c>
      <c r="AN374">
        <v>-6.65</v>
      </c>
      <c r="AO374" t="s">
        <v>3166</v>
      </c>
      <c r="AP374">
        <v>2.5713352449055E-2</v>
      </c>
      <c r="AQ374">
        <f>(Table2[[#This Row],[Sharpe Ratio]]-AVERAGE(Table2[Sharpe Ratio]))/_xlfn.STDEV.P(Table2[Sharpe Ratio])</f>
        <v>-0.34090671914341159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425</v>
      </c>
      <c r="AT374">
        <f>_xlfn.RANK.AVG(Table2[[#This Row],[6M Return vs Nifty Z-Score]],Table2[6M Return vs Nifty Z-Score])</f>
        <v>268</v>
      </c>
      <c r="AU374">
        <f>_xlfn.RANK.AVG(Table2[[#This Row],[Sharpe Ratio Z-Score]],Table2[Sharpe Ratio Z-Score])</f>
        <v>434</v>
      </c>
      <c r="AV374">
        <f>(Table2[[#This Row],[Rank 1Y]]+Table2[[#This Row],[Rank 6M]]+Table2[[#This Row],[Rank Sharpe]])/3</f>
        <v>375.66666666666669</v>
      </c>
    </row>
    <row r="375" spans="1:48" hidden="1" x14ac:dyDescent="0.3">
      <c r="A375" t="s">
        <v>280</v>
      </c>
      <c r="B375" t="s">
        <v>281</v>
      </c>
      <c r="C375" t="s">
        <v>3121</v>
      </c>
      <c r="D375" t="s">
        <v>34</v>
      </c>
      <c r="E375">
        <v>91595.436423480001</v>
      </c>
      <c r="F375">
        <v>100.98</v>
      </c>
      <c r="G375">
        <v>5.1022284523162504</v>
      </c>
      <c r="H375">
        <f>(Table2[[#This Row],[1Y Return vs Nifty]]-AVERAGE(Table2[1Y Return vs Nifty]))/_xlfn.STDEV.P(Table2[1Y Return vs Nifty])</f>
        <v>-0.15596682932844466</v>
      </c>
      <c r="I375">
        <v>-1.5324504980628699</v>
      </c>
      <c r="J375">
        <f>(Table2[[#This Row],[1M Return vs Nifty]]-AVERAGE(Table2[1M Return vs Nifty]))/_xlfn.STDEV.P(Table2[1M Return vs Nifty])</f>
        <v>0.12629084873052293</v>
      </c>
      <c r="K375">
        <v>-19.201714368238001</v>
      </c>
      <c r="L375">
        <f>(Table2[[#This Row],[6M Return vs Nifty]]-AVERAGE(Table2[6M Return vs Nifty]))/_xlfn.STDEV.P(Table2[6M Return vs Nifty])</f>
        <v>-0.7391734551988387</v>
      </c>
      <c r="M375">
        <v>-4.2952530993752998</v>
      </c>
      <c r="N375">
        <f>(Table2[[#This Row],[1W Return vs Nifty]]-AVERAGE(Table2[1W Return vs Nifty]))/_xlfn.STDEV.P(Table2[1W Return vs Nifty])</f>
        <v>-0.23281825029273073</v>
      </c>
      <c r="O375">
        <v>100.45</v>
      </c>
      <c r="P375">
        <v>103.208935957888</v>
      </c>
      <c r="Q375">
        <v>104.58243442373799</v>
      </c>
      <c r="R375">
        <v>54.620942061170602</v>
      </c>
      <c r="S375" s="1">
        <f>(Table2[[#This Row],[Close Price]]-Table2[[#This Row],[20D EMA]])/Table2[[#This Row],[20D EMA]]</f>
        <v>5.2762568442011066E-3</v>
      </c>
      <c r="T375" s="1">
        <f>(Table2[[#This Row],[Close Price]]-Table2[[#This Row],[50D EMA]])/Table2[[#This Row],[50D EMA]]</f>
        <v>-2.1596346645773614E-2</v>
      </c>
      <c r="U375" s="1">
        <f>(Table2[[#This Row],[Close Price]]-Table2[[#This Row],[200D EMA]])/Table2[[#This Row],[200D EMA]]</f>
        <v>-3.4445884183016424E-2</v>
      </c>
      <c r="V375">
        <v>0.98995753437507295</v>
      </c>
      <c r="W375">
        <v>99.38</v>
      </c>
      <c r="X375">
        <v>101.43</v>
      </c>
      <c r="Y375">
        <v>99.38</v>
      </c>
      <c r="Z375">
        <v>101.43</v>
      </c>
      <c r="AA375">
        <v>92.52</v>
      </c>
      <c r="AB375">
        <v>106.49</v>
      </c>
      <c r="AC375" s="1">
        <f>(Table2[[#This Row],[Close Price]]/Table2[[#This Row],[Day Low]])-1</f>
        <v>1.6099818877037819E-2</v>
      </c>
      <c r="AD375" s="1">
        <f>(Table2[[#This Row],[Day High]]/Table2[[#This Row],[Close Price]])-1</f>
        <v>4.4563279857396942E-3</v>
      </c>
      <c r="AE375" s="1">
        <f>(Table2[[#This Row],[Close Price]]/Table2[[#This Row],[Current Week Low]])-1</f>
        <v>1.6099818877037819E-2</v>
      </c>
      <c r="AF375" s="1">
        <f>(Table2[[#This Row],[Current Week High]]/Table2[[#This Row],[Close Price]])-1</f>
        <v>4.4563279857396942E-3</v>
      </c>
      <c r="AG375" s="1">
        <f>(Table2[[#This Row],[Close Price]]/Table2[[#This Row],[Current Month Low]])-1</f>
        <v>9.1439688715953427E-2</v>
      </c>
      <c r="AH375" s="1">
        <f>(Table2[[#This Row],[Current Month High]]/Table2[[#This Row],[Close Price]])-1</f>
        <v>5.4565260447613229E-2</v>
      </c>
      <c r="AI375">
        <v>27.649039413745299</v>
      </c>
      <c r="AJ375">
        <v>29.4615384615384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-0.08</v>
      </c>
      <c r="AM375" t="s">
        <v>3166</v>
      </c>
      <c r="AN375">
        <v>-2.59</v>
      </c>
      <c r="AO375" t="s">
        <v>3166</v>
      </c>
      <c r="AP375">
        <v>0.110171346548972</v>
      </c>
      <c r="AQ375">
        <f>(Table2[[#This Row],[Sharpe Ratio]]-AVERAGE(Table2[Sharpe Ratio]))/_xlfn.STDEV.P(Table2[Sharpe Ratio])</f>
        <v>0.63412862977058093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361</v>
      </c>
      <c r="AT375">
        <f>_xlfn.RANK.AVG(Table2[[#This Row],[6M Return vs Nifty Z-Score]],Table2[6M Return vs Nifty Z-Score])</f>
        <v>585</v>
      </c>
      <c r="AU375">
        <f>_xlfn.RANK.AVG(Table2[[#This Row],[Sharpe Ratio Z-Score]],Table2[Sharpe Ratio Z-Score])</f>
        <v>188</v>
      </c>
      <c r="AV375">
        <f>(Table2[[#This Row],[Rank 1Y]]+Table2[[#This Row],[Rank 6M]]+Table2[[#This Row],[Rank Sharpe]])/3</f>
        <v>378</v>
      </c>
    </row>
    <row r="376" spans="1:48" hidden="1" x14ac:dyDescent="0.3">
      <c r="A376" t="s">
        <v>520</v>
      </c>
      <c r="B376" t="s">
        <v>521</v>
      </c>
      <c r="C376" t="s">
        <v>3125</v>
      </c>
      <c r="D376" t="s">
        <v>51</v>
      </c>
      <c r="E376">
        <v>39668.96395161</v>
      </c>
      <c r="F376">
        <v>2341.65</v>
      </c>
      <c r="G376">
        <v>20.070548680379201</v>
      </c>
      <c r="H376">
        <f>(Table2[[#This Row],[1Y Return vs Nifty]]-AVERAGE(Table2[1Y Return vs Nifty]))/_xlfn.STDEV.P(Table2[1Y Return vs Nifty])</f>
        <v>0.14058090536673626</v>
      </c>
      <c r="I376">
        <v>-8.7983342460022698</v>
      </c>
      <c r="J376">
        <f>(Table2[[#This Row],[1M Return vs Nifty]]-AVERAGE(Table2[1M Return vs Nifty]))/_xlfn.STDEV.P(Table2[1M Return vs Nifty])</f>
        <v>-0.59297012181840203</v>
      </c>
      <c r="K376">
        <v>-6.3289746555999598</v>
      </c>
      <c r="L376">
        <f>(Table2[[#This Row],[6M Return vs Nifty]]-AVERAGE(Table2[6M Return vs Nifty]))/_xlfn.STDEV.P(Table2[6M Return vs Nifty])</f>
        <v>-0.31467236584979047</v>
      </c>
      <c r="M376">
        <v>-5.9660928857664004</v>
      </c>
      <c r="N376">
        <f>(Table2[[#This Row],[1W Return vs Nifty]]-AVERAGE(Table2[1W Return vs Nifty]))/_xlfn.STDEV.P(Table2[1W Return vs Nifty])</f>
        <v>-0.57975170290850375</v>
      </c>
      <c r="O376">
        <v>2517.13</v>
      </c>
      <c r="P376">
        <v>2612.0558928382802</v>
      </c>
      <c r="Q376">
        <v>2445.8719479291099</v>
      </c>
      <c r="R376">
        <v>26.482299414163599</v>
      </c>
      <c r="S376" s="1">
        <f>(Table2[[#This Row],[Close Price]]-Table2[[#This Row],[20D EMA]])/Table2[[#This Row],[20D EMA]]</f>
        <v>-6.9714317496513897E-2</v>
      </c>
      <c r="T376" s="1">
        <f>(Table2[[#This Row],[Close Price]]-Table2[[#This Row],[50D EMA]])/Table2[[#This Row],[50D EMA]]</f>
        <v>-0.10352224605134884</v>
      </c>
      <c r="U376" s="1">
        <f>(Table2[[#This Row],[Close Price]]-Table2[[#This Row],[200D EMA]])/Table2[[#This Row],[200D EMA]]</f>
        <v>-4.2611367294740528E-2</v>
      </c>
      <c r="V376">
        <v>1.0762352921369001</v>
      </c>
      <c r="W376">
        <v>2330</v>
      </c>
      <c r="X376">
        <v>2486.85</v>
      </c>
      <c r="Y376">
        <v>2330</v>
      </c>
      <c r="Z376">
        <v>2486.85</v>
      </c>
      <c r="AA376">
        <v>2330</v>
      </c>
      <c r="AB376">
        <v>2742.95</v>
      </c>
      <c r="AC376" s="1">
        <f>(Table2[[#This Row],[Close Price]]/Table2[[#This Row],[Day Low]])-1</f>
        <v>5.0000000000001155E-3</v>
      </c>
      <c r="AD376" s="1">
        <f>(Table2[[#This Row],[Day High]]/Table2[[#This Row],[Close Price]])-1</f>
        <v>6.2007558772660287E-2</v>
      </c>
      <c r="AE376" s="1">
        <f>(Table2[[#This Row],[Close Price]]/Table2[[#This Row],[Current Week Low]])-1</f>
        <v>5.0000000000001155E-3</v>
      </c>
      <c r="AF376" s="1">
        <f>(Table2[[#This Row],[Current Week High]]/Table2[[#This Row],[Close Price]])-1</f>
        <v>6.2007558772660287E-2</v>
      </c>
      <c r="AG376" s="1">
        <f>(Table2[[#This Row],[Close Price]]/Table2[[#This Row],[Current Month Low]])-1</f>
        <v>5.0000000000001155E-3</v>
      </c>
      <c r="AH376" s="1">
        <f>(Table2[[#This Row],[Current Month High]]/Table2[[#This Row],[Close Price]])-1</f>
        <v>0.17137488523049971</v>
      </c>
      <c r="AI376">
        <v>31.8728247176136</v>
      </c>
      <c r="AJ376">
        <v>44.823427546539598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-0.14000000000000001</v>
      </c>
      <c r="AM376" t="s">
        <v>3166</v>
      </c>
      <c r="AN376">
        <v>-9.74</v>
      </c>
      <c r="AO376" t="s">
        <v>3166</v>
      </c>
      <c r="AP376">
        <v>1.7623266134030001E-2</v>
      </c>
      <c r="AQ376">
        <f>(Table2[[#This Row],[Sharpe Ratio]]-AVERAGE(Table2[Sharpe Ratio]))/_xlfn.STDEV.P(Table2[Sharpe Ratio])</f>
        <v>-0.43430368194106894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263</v>
      </c>
      <c r="AT376">
        <f>_xlfn.RANK.AVG(Table2[[#This Row],[6M Return vs Nifty Z-Score]],Table2[6M Return vs Nifty Z-Score])</f>
        <v>417</v>
      </c>
      <c r="AU376">
        <f>_xlfn.RANK.AVG(Table2[[#This Row],[Sharpe Ratio Z-Score]],Table2[Sharpe Ratio Z-Score])</f>
        <v>455</v>
      </c>
      <c r="AV376">
        <f>(Table2[[#This Row],[Rank 1Y]]+Table2[[#This Row],[Rank 6M]]+Table2[[#This Row],[Rank Sharpe]])/3</f>
        <v>378.33333333333331</v>
      </c>
    </row>
    <row r="377" spans="1:48" hidden="1" x14ac:dyDescent="0.3">
      <c r="A377" t="s">
        <v>202</v>
      </c>
      <c r="B377" t="s">
        <v>203</v>
      </c>
      <c r="C377" t="s">
        <v>3121</v>
      </c>
      <c r="D377" t="s">
        <v>34</v>
      </c>
      <c r="E377">
        <v>119653.032363148</v>
      </c>
      <c r="F377">
        <v>104.11</v>
      </c>
      <c r="G377">
        <v>10.1742008708572</v>
      </c>
      <c r="H377">
        <f>(Table2[[#This Row],[1Y Return vs Nifty]]-AVERAGE(Table2[1Y Return vs Nifty]))/_xlfn.STDEV.P(Table2[1Y Return vs Nifty])</f>
        <v>-5.5482479165032898E-2</v>
      </c>
      <c r="I377">
        <v>0.66849896954675503</v>
      </c>
      <c r="J377">
        <f>(Table2[[#This Row],[1M Return vs Nifty]]-AVERAGE(Table2[1M Return vs Nifty]))/_xlfn.STDEV.P(Table2[1M Return vs Nifty])</f>
        <v>0.34416621050616275</v>
      </c>
      <c r="K377">
        <v>-25.146612388010599</v>
      </c>
      <c r="L377">
        <f>(Table2[[#This Row],[6M Return vs Nifty]]-AVERAGE(Table2[6M Return vs Nifty]))/_xlfn.STDEV.P(Table2[6M Return vs Nifty])</f>
        <v>-0.93521685713175151</v>
      </c>
      <c r="M377">
        <v>-3.75351335584699</v>
      </c>
      <c r="N377">
        <f>(Table2[[#This Row],[1W Return vs Nifty]]-AVERAGE(Table2[1W Return vs Nifty]))/_xlfn.STDEV.P(Table2[1W Return vs Nifty])</f>
        <v>-0.12033131936596972</v>
      </c>
      <c r="O377">
        <v>101.79</v>
      </c>
      <c r="P377">
        <v>104.485179417922</v>
      </c>
      <c r="Q377">
        <v>108.191557419383</v>
      </c>
      <c r="R377">
        <v>58.401660487277901</v>
      </c>
      <c r="S377" s="1">
        <f>(Table2[[#This Row],[Close Price]]-Table2[[#This Row],[20D EMA]])/Table2[[#This Row],[20D EMA]]</f>
        <v>2.2792022792022724E-2</v>
      </c>
      <c r="T377" s="1">
        <f>(Table2[[#This Row],[Close Price]]-Table2[[#This Row],[50D EMA]])/Table2[[#This Row],[50D EMA]]</f>
        <v>-3.590742916958089E-3</v>
      </c>
      <c r="U377" s="1">
        <f>(Table2[[#This Row],[Close Price]]-Table2[[#This Row],[200D EMA]])/Table2[[#This Row],[200D EMA]]</f>
        <v>-3.7725285749993037E-2</v>
      </c>
      <c r="V377">
        <v>0.96467347184693897</v>
      </c>
      <c r="W377">
        <v>102.99</v>
      </c>
      <c r="X377">
        <v>105.48</v>
      </c>
      <c r="Y377">
        <v>102.99</v>
      </c>
      <c r="Z377">
        <v>105.48</v>
      </c>
      <c r="AA377">
        <v>94.81</v>
      </c>
      <c r="AB377">
        <v>107.9</v>
      </c>
      <c r="AC377" s="1">
        <f>(Table2[[#This Row],[Close Price]]/Table2[[#This Row],[Day Low]])-1</f>
        <v>1.0874842217690972E-2</v>
      </c>
      <c r="AD377" s="1">
        <f>(Table2[[#This Row],[Day High]]/Table2[[#This Row],[Close Price]])-1</f>
        <v>1.3159158582268793E-2</v>
      </c>
      <c r="AE377" s="1">
        <f>(Table2[[#This Row],[Close Price]]/Table2[[#This Row],[Current Week Low]])-1</f>
        <v>1.0874842217690972E-2</v>
      </c>
      <c r="AF377" s="1">
        <f>(Table2[[#This Row],[Current Week High]]/Table2[[#This Row],[Close Price]])-1</f>
        <v>1.3159158582268793E-2</v>
      </c>
      <c r="AG377" s="1">
        <f>(Table2[[#This Row],[Close Price]]/Table2[[#This Row],[Current Month Low]])-1</f>
        <v>9.8090918679464068E-2</v>
      </c>
      <c r="AH377" s="1">
        <f>(Table2[[#This Row],[Current Month High]]/Table2[[#This Row],[Close Price]])-1</f>
        <v>3.6403803669196044E-2</v>
      </c>
      <c r="AI377">
        <v>37.258668715781297</v>
      </c>
      <c r="AJ377">
        <v>37.711640211640201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-0.09</v>
      </c>
      <c r="AM377" t="s">
        <v>3166</v>
      </c>
      <c r="AN377">
        <v>-0.56999999999999995</v>
      </c>
      <c r="AO377" t="s">
        <v>3166</v>
      </c>
      <c r="AP377">
        <v>0.119868141022377</v>
      </c>
      <c r="AQ377">
        <f>(Table2[[#This Row],[Sharpe Ratio]]-AVERAGE(Table2[Sharpe Ratio]))/_xlfn.STDEV.P(Table2[Sharpe Ratio])</f>
        <v>0.74607442582558114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321</v>
      </c>
      <c r="AT377">
        <f>_xlfn.RANK.AVG(Table2[[#This Row],[6M Return vs Nifty Z-Score]],Table2[6M Return vs Nifty Z-Score])</f>
        <v>655</v>
      </c>
      <c r="AU377">
        <f>_xlfn.RANK.AVG(Table2[[#This Row],[Sharpe Ratio Z-Score]],Table2[Sharpe Ratio Z-Score])</f>
        <v>160</v>
      </c>
      <c r="AV377">
        <f>(Table2[[#This Row],[Rank 1Y]]+Table2[[#This Row],[Rank 6M]]+Table2[[#This Row],[Rank Sharpe]])/3</f>
        <v>378.66666666666669</v>
      </c>
    </row>
    <row r="378" spans="1:48" hidden="1" x14ac:dyDescent="0.3">
      <c r="A378" t="s">
        <v>200</v>
      </c>
      <c r="B378" t="s">
        <v>201</v>
      </c>
      <c r="C378" t="s">
        <v>3125</v>
      </c>
      <c r="D378" t="s">
        <v>51</v>
      </c>
      <c r="E378">
        <v>121408.388327639</v>
      </c>
      <c r="F378">
        <v>1503.3</v>
      </c>
      <c r="G378">
        <v>3.7184565453840999</v>
      </c>
      <c r="H378">
        <f>(Table2[[#This Row],[1Y Return vs Nifty]]-AVERAGE(Table2[1Y Return vs Nifty]))/_xlfn.STDEV.P(Table2[1Y Return vs Nifty])</f>
        <v>-0.18338169072125599</v>
      </c>
      <c r="I378">
        <v>-0.55863135985396495</v>
      </c>
      <c r="J378">
        <f>(Table2[[#This Row],[1M Return vs Nifty]]-AVERAGE(Table2[1M Return vs Nifty]))/_xlfn.STDEV.P(Table2[1M Return vs Nifty])</f>
        <v>0.22269069805179734</v>
      </c>
      <c r="K378">
        <v>-3.8423455052679101</v>
      </c>
      <c r="L378">
        <f>(Table2[[#This Row],[6M Return vs Nifty]]-AVERAGE(Table2[6M Return vs Nifty]))/_xlfn.STDEV.P(Table2[6M Return vs Nifty])</f>
        <v>-0.23267142380582745</v>
      </c>
      <c r="M378">
        <v>-3.8568110070346799</v>
      </c>
      <c r="N378">
        <f>(Table2[[#This Row],[1W Return vs Nifty]]-AVERAGE(Table2[1W Return vs Nifty]))/_xlfn.STDEV.P(Table2[1W Return vs Nifty])</f>
        <v>-0.14178006093026502</v>
      </c>
      <c r="O378">
        <v>1520.66</v>
      </c>
      <c r="P378">
        <v>1550.0675451249399</v>
      </c>
      <c r="Q378">
        <v>1489.5510140986801</v>
      </c>
      <c r="R378">
        <v>47.213796768120901</v>
      </c>
      <c r="S378" s="1">
        <f>(Table2[[#This Row],[Close Price]]-Table2[[#This Row],[20D EMA]])/Table2[[#This Row],[20D EMA]]</f>
        <v>-1.141609564268155E-2</v>
      </c>
      <c r="T378" s="1">
        <f>(Table2[[#This Row],[Close Price]]-Table2[[#This Row],[50D EMA]])/Table2[[#This Row],[50D EMA]]</f>
        <v>-3.0171294968420453E-2</v>
      </c>
      <c r="U378" s="1">
        <f>(Table2[[#This Row],[Close Price]]-Table2[[#This Row],[200D EMA]])/Table2[[#This Row],[200D EMA]]</f>
        <v>9.2302887052440608E-3</v>
      </c>
      <c r="V378">
        <v>0.843507377951079</v>
      </c>
      <c r="W378">
        <v>1487.5</v>
      </c>
      <c r="X378">
        <v>1507.5</v>
      </c>
      <c r="Y378">
        <v>1487.5</v>
      </c>
      <c r="Z378">
        <v>1507.5</v>
      </c>
      <c r="AA378">
        <v>1453.85</v>
      </c>
      <c r="AB378">
        <v>1612.35</v>
      </c>
      <c r="AC378" s="1">
        <f>(Table2[[#This Row],[Close Price]]/Table2[[#This Row],[Day Low]])-1</f>
        <v>1.0621848739495787E-2</v>
      </c>
      <c r="AD378" s="1">
        <f>(Table2[[#This Row],[Day High]]/Table2[[#This Row],[Close Price]])-1</f>
        <v>2.793853522251144E-3</v>
      </c>
      <c r="AE378" s="1">
        <f>(Table2[[#This Row],[Close Price]]/Table2[[#This Row],[Current Week Low]])-1</f>
        <v>1.0621848739495787E-2</v>
      </c>
      <c r="AF378" s="1">
        <f>(Table2[[#This Row],[Current Week High]]/Table2[[#This Row],[Close Price]])-1</f>
        <v>2.793853522251144E-3</v>
      </c>
      <c r="AG378" s="1">
        <f>(Table2[[#This Row],[Close Price]]/Table2[[#This Row],[Current Month Low]])-1</f>
        <v>3.4013137531382132E-2</v>
      </c>
      <c r="AH378" s="1">
        <f>(Table2[[#This Row],[Current Month High]]/Table2[[#This Row],[Close Price]])-1</f>
        <v>7.2540411095589619E-2</v>
      </c>
      <c r="AI378">
        <v>13.2209139892237</v>
      </c>
      <c r="AJ378">
        <v>26.540404040403999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-0.05</v>
      </c>
      <c r="AM378" t="s">
        <v>3166</v>
      </c>
      <c r="AN378">
        <v>-6.11</v>
      </c>
      <c r="AO378" t="s">
        <v>3166</v>
      </c>
      <c r="AP378">
        <v>4.5603558683008999E-2</v>
      </c>
      <c r="AQ378">
        <f>(Table2[[#This Row],[Sharpe Ratio]]-AVERAGE(Table2[Sharpe Ratio]))/_xlfn.STDEV.P(Table2[Sharpe Ratio])</f>
        <v>-0.11128186974962676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371</v>
      </c>
      <c r="AT378">
        <f>_xlfn.RANK.AVG(Table2[[#This Row],[6M Return vs Nifty Z-Score]],Table2[6M Return vs Nifty Z-Score])</f>
        <v>384</v>
      </c>
      <c r="AU378">
        <f>_xlfn.RANK.AVG(Table2[[#This Row],[Sharpe Ratio Z-Score]],Table2[Sharpe Ratio Z-Score])</f>
        <v>386</v>
      </c>
      <c r="AV378">
        <f>(Table2[[#This Row],[Rank 1Y]]+Table2[[#This Row],[Rank 6M]]+Table2[[#This Row],[Rank Sharpe]])/3</f>
        <v>380.33333333333331</v>
      </c>
    </row>
    <row r="379" spans="1:48" hidden="1" x14ac:dyDescent="0.3">
      <c r="A379" t="s">
        <v>237</v>
      </c>
      <c r="B379" t="s">
        <v>238</v>
      </c>
      <c r="C379" t="s">
        <v>3121</v>
      </c>
      <c r="D379" t="s">
        <v>54</v>
      </c>
      <c r="E379">
        <v>104243.612979</v>
      </c>
      <c r="F379">
        <v>1239.9000000000001</v>
      </c>
      <c r="G379">
        <v>-10.284226774278601</v>
      </c>
      <c r="H379">
        <f>(Table2[[#This Row],[1Y Return vs Nifty]]-AVERAGE(Table2[1Y Return vs Nifty]))/_xlfn.STDEV.P(Table2[1Y Return vs Nifty])</f>
        <v>-0.46079852539819155</v>
      </c>
      <c r="I379">
        <v>-14.018755788700201</v>
      </c>
      <c r="J379">
        <f>(Table2[[#This Row],[1M Return vs Nifty]]-AVERAGE(Table2[1M Return vs Nifty]))/_xlfn.STDEV.P(Table2[1M Return vs Nifty])</f>
        <v>-1.1097476530499335</v>
      </c>
      <c r="K379">
        <v>-7.8794854160877996</v>
      </c>
      <c r="L379">
        <f>(Table2[[#This Row],[6M Return vs Nifty]]-AVERAGE(Table2[6M Return vs Nifty]))/_xlfn.STDEV.P(Table2[6M Return vs Nifty])</f>
        <v>-0.36580316796088391</v>
      </c>
      <c r="M379">
        <v>-3.42368479492588</v>
      </c>
      <c r="N379">
        <f>(Table2[[#This Row],[1W Return vs Nifty]]-AVERAGE(Table2[1W Return vs Nifty]))/_xlfn.STDEV.P(Table2[1W Return vs Nifty])</f>
        <v>-5.1845661827965808E-2</v>
      </c>
      <c r="O379">
        <v>1275.9100000000001</v>
      </c>
      <c r="P379">
        <v>1356.80507786364</v>
      </c>
      <c r="Q379">
        <v>1329.01247036571</v>
      </c>
      <c r="R379">
        <v>45.697557063820099</v>
      </c>
      <c r="S379" s="1">
        <f>(Table2[[#This Row],[Close Price]]-Table2[[#This Row],[20D EMA]])/Table2[[#This Row],[20D EMA]]</f>
        <v>-2.8222993784828076E-2</v>
      </c>
      <c r="T379" s="1">
        <f>(Table2[[#This Row],[Close Price]]-Table2[[#This Row],[50D EMA]])/Table2[[#This Row],[50D EMA]]</f>
        <v>-8.6162028555872613E-2</v>
      </c>
      <c r="U379" s="1">
        <f>(Table2[[#This Row],[Close Price]]-Table2[[#This Row],[200D EMA]])/Table2[[#This Row],[200D EMA]]</f>
        <v>-6.7051643496760002E-2</v>
      </c>
      <c r="V379">
        <v>1.15227177907651</v>
      </c>
      <c r="W379">
        <v>1230.8499999999999</v>
      </c>
      <c r="X379">
        <v>1263.0999999999999</v>
      </c>
      <c r="Y379">
        <v>1230.8499999999999</v>
      </c>
      <c r="Z379">
        <v>1263.0999999999999</v>
      </c>
      <c r="AA379">
        <v>1181.1500000000001</v>
      </c>
      <c r="AB379">
        <v>1320</v>
      </c>
      <c r="AC379" s="1">
        <f>(Table2[[#This Row],[Close Price]]/Table2[[#This Row],[Day Low]])-1</f>
        <v>7.3526424828371795E-3</v>
      </c>
      <c r="AD379" s="1">
        <f>(Table2[[#This Row],[Day High]]/Table2[[#This Row],[Close Price]])-1</f>
        <v>1.8711186385998779E-2</v>
      </c>
      <c r="AE379" s="1">
        <f>(Table2[[#This Row],[Close Price]]/Table2[[#This Row],[Current Week Low]])-1</f>
        <v>7.3526424828371795E-3</v>
      </c>
      <c r="AF379" s="1">
        <f>(Table2[[#This Row],[Current Week High]]/Table2[[#This Row],[Close Price]])-1</f>
        <v>1.8711186385998779E-2</v>
      </c>
      <c r="AG379" s="1">
        <f>(Table2[[#This Row],[Close Price]]/Table2[[#This Row],[Current Month Low]])-1</f>
        <v>4.9739660500359717E-2</v>
      </c>
      <c r="AH379" s="1">
        <f>(Table2[[#This Row],[Current Month High]]/Table2[[#This Row],[Close Price]])-1</f>
        <v>6.4601984030970172E-2</v>
      </c>
      <c r="AI379">
        <v>33.236551334784998</v>
      </c>
      <c r="AJ379">
        <v>22.616693037974599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-0.17</v>
      </c>
      <c r="AM379" t="s">
        <v>3166</v>
      </c>
      <c r="AN379">
        <v>-3.36</v>
      </c>
      <c r="AO379" t="s">
        <v>3166</v>
      </c>
      <c r="AP379">
        <v>9.6035152151057998E-2</v>
      </c>
      <c r="AQ379">
        <f>(Table2[[#This Row],[Sharpe Ratio]]-AVERAGE(Table2[Sharpe Ratio]))/_xlfn.STDEV.P(Table2[Sharpe Ratio])</f>
        <v>0.47093165375928764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468</v>
      </c>
      <c r="AT379">
        <f>_xlfn.RANK.AVG(Table2[[#This Row],[6M Return vs Nifty Z-Score]],Table2[6M Return vs Nifty Z-Score])</f>
        <v>445</v>
      </c>
      <c r="AU379">
        <f>_xlfn.RANK.AVG(Table2[[#This Row],[Sharpe Ratio Z-Score]],Table2[Sharpe Ratio Z-Score])</f>
        <v>228</v>
      </c>
      <c r="AV379">
        <f>(Table2[[#This Row],[Rank 1Y]]+Table2[[#This Row],[Rank 6M]]+Table2[[#This Row],[Rank Sharpe]])/3</f>
        <v>380.33333333333331</v>
      </c>
    </row>
    <row r="380" spans="1:48" hidden="1" x14ac:dyDescent="0.3">
      <c r="A380" t="s">
        <v>1104</v>
      </c>
      <c r="B380" t="s">
        <v>1105</v>
      </c>
      <c r="C380" t="s">
        <v>3121</v>
      </c>
      <c r="D380" t="s">
        <v>568</v>
      </c>
      <c r="E380">
        <v>11241.537003125</v>
      </c>
      <c r="F380">
        <v>844.25</v>
      </c>
      <c r="G380">
        <v>-10.8693530464741</v>
      </c>
      <c r="H380">
        <f>(Table2[[#This Row],[1Y Return vs Nifty]]-AVERAGE(Table2[1Y Return vs Nifty]))/_xlfn.STDEV.P(Table2[1Y Return vs Nifty])</f>
        <v>-0.47239086628123167</v>
      </c>
      <c r="I380">
        <v>-1.7580125332027099</v>
      </c>
      <c r="J380">
        <f>(Table2[[#This Row],[1M Return vs Nifty]]-AVERAGE(Table2[1M Return vs Nifty]))/_xlfn.STDEV.P(Table2[1M Return vs Nifty])</f>
        <v>0.10396211709348255</v>
      </c>
      <c r="K380">
        <v>8.2709167742044301</v>
      </c>
      <c r="L380">
        <f>(Table2[[#This Row],[6M Return vs Nifty]]-AVERAGE(Table2[6M Return vs Nifty]))/_xlfn.STDEV.P(Table2[6M Return vs Nifty])</f>
        <v>0.16678456986725224</v>
      </c>
      <c r="M380">
        <v>-0.48819375881153199</v>
      </c>
      <c r="N380">
        <f>(Table2[[#This Row],[1W Return vs Nifty]]-AVERAGE(Table2[1W Return vs Nifty]))/_xlfn.STDEV.P(Table2[1W Return vs Nifty])</f>
        <v>0.55768018773390082</v>
      </c>
      <c r="O380">
        <v>844.57</v>
      </c>
      <c r="P380">
        <v>852.88908764162795</v>
      </c>
      <c r="Q380">
        <v>823.59554637831798</v>
      </c>
      <c r="R380">
        <v>52.733147928257601</v>
      </c>
      <c r="S380" s="1">
        <f>(Table2[[#This Row],[Close Price]]-Table2[[#This Row],[20D EMA]])/Table2[[#This Row],[20D EMA]]</f>
        <v>-3.7889103330694912E-4</v>
      </c>
      <c r="T380" s="1">
        <f>(Table2[[#This Row],[Close Price]]-Table2[[#This Row],[50D EMA]])/Table2[[#This Row],[50D EMA]]</f>
        <v>-1.0129204097940079E-2</v>
      </c>
      <c r="U380" s="1">
        <f>(Table2[[#This Row],[Close Price]]-Table2[[#This Row],[200D EMA]])/Table2[[#This Row],[200D EMA]]</f>
        <v>2.5078394015737446E-2</v>
      </c>
      <c r="V380">
        <v>0.43810931682374199</v>
      </c>
      <c r="W380">
        <v>840</v>
      </c>
      <c r="X380">
        <v>873.65</v>
      </c>
      <c r="Y380">
        <v>840</v>
      </c>
      <c r="Z380">
        <v>873.65</v>
      </c>
      <c r="AA380">
        <v>810.5</v>
      </c>
      <c r="AB380">
        <v>891.9</v>
      </c>
      <c r="AC380" s="1">
        <f>(Table2[[#This Row],[Close Price]]/Table2[[#This Row],[Day Low]])-1</f>
        <v>5.0595238095239026E-3</v>
      </c>
      <c r="AD380" s="1">
        <f>(Table2[[#This Row],[Day High]]/Table2[[#This Row],[Close Price]])-1</f>
        <v>3.4823808113710442E-2</v>
      </c>
      <c r="AE380" s="1">
        <f>(Table2[[#This Row],[Close Price]]/Table2[[#This Row],[Current Week Low]])-1</f>
        <v>5.0595238095239026E-3</v>
      </c>
      <c r="AF380" s="1">
        <f>(Table2[[#This Row],[Current Week High]]/Table2[[#This Row],[Close Price]])-1</f>
        <v>3.4823808113710442E-2</v>
      </c>
      <c r="AG380" s="1">
        <f>(Table2[[#This Row],[Close Price]]/Table2[[#This Row],[Current Month Low]])-1</f>
        <v>4.1640962368908019E-2</v>
      </c>
      <c r="AH380" s="1">
        <f>(Table2[[#This Row],[Current Month High]]/Table2[[#This Row],[Close Price]])-1</f>
        <v>5.6440627776132679E-2</v>
      </c>
      <c r="AI380">
        <v>12.7331951436185</v>
      </c>
      <c r="AJ380">
        <v>24.154411764705799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-0.05</v>
      </c>
      <c r="AM380" t="s">
        <v>3166</v>
      </c>
      <c r="AN380">
        <v>-2.4900000000000002</v>
      </c>
      <c r="AO380" t="s">
        <v>3166</v>
      </c>
      <c r="AP380">
        <v>2.9939281438028001E-2</v>
      </c>
      <c r="AQ380">
        <f>(Table2[[#This Row],[Sharpe Ratio]]-AVERAGE(Table2[Sharpe Ratio]))/_xlfn.STDEV.P(Table2[Sharpe Ratio])</f>
        <v>-0.29211997976887205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474</v>
      </c>
      <c r="AT380">
        <f>_xlfn.RANK.AVG(Table2[[#This Row],[6M Return vs Nifty Z-Score]],Table2[6M Return vs Nifty Z-Score])</f>
        <v>250</v>
      </c>
      <c r="AU380">
        <f>_xlfn.RANK.AVG(Table2[[#This Row],[Sharpe Ratio Z-Score]],Table2[Sharpe Ratio Z-Score])</f>
        <v>422</v>
      </c>
      <c r="AV380">
        <f>(Table2[[#This Row],[Rank 1Y]]+Table2[[#This Row],[Rank 6M]]+Table2[[#This Row],[Rank Sharpe]])/3</f>
        <v>382</v>
      </c>
    </row>
    <row r="381" spans="1:48" x14ac:dyDescent="0.3">
      <c r="A381" t="s">
        <v>638</v>
      </c>
      <c r="B381" t="s">
        <v>639</v>
      </c>
      <c r="C381" t="s">
        <v>3121</v>
      </c>
      <c r="D381" t="s">
        <v>494</v>
      </c>
      <c r="E381">
        <v>28378.516092279999</v>
      </c>
      <c r="F381">
        <v>873.05</v>
      </c>
      <c r="G381">
        <v>8.3109627208491794</v>
      </c>
      <c r="H381">
        <f>(Table2[[#This Row],[1Y Return vs Nifty]]-AVERAGE(Table2[1Y Return vs Nifty]))/_xlfn.STDEV.P(Table2[1Y Return vs Nifty])</f>
        <v>-9.2396377596107707E-2</v>
      </c>
      <c r="I381">
        <v>1.7097071808617601</v>
      </c>
      <c r="J381">
        <f>(Table2[[#This Row],[1M Return vs Nifty]]-AVERAGE(Table2[1M Return vs Nifty]))/_xlfn.STDEV.P(Table2[1M Return vs Nifty])</f>
        <v>0.44723700747925332</v>
      </c>
      <c r="K381">
        <v>14.770265432632</v>
      </c>
      <c r="L381">
        <f>(Table2[[#This Row],[6M Return vs Nifty]]-AVERAGE(Table2[6M Return vs Nifty]))/_xlfn.STDEV.P(Table2[6M Return vs Nifty])</f>
        <v>0.38111195060758524</v>
      </c>
      <c r="M381">
        <v>-1.9412187719000999</v>
      </c>
      <c r="N381">
        <f>(Table2[[#This Row],[1W Return vs Nifty]]-AVERAGE(Table2[1W Return vs Nifty]))/_xlfn.STDEV.P(Table2[1W Return vs Nifty])</f>
        <v>0.25597383106596239</v>
      </c>
      <c r="O381">
        <v>851.25</v>
      </c>
      <c r="P381">
        <v>846.94702804585597</v>
      </c>
      <c r="Q381">
        <v>787.92587194566499</v>
      </c>
      <c r="R381">
        <v>70.880908717719905</v>
      </c>
      <c r="S381" s="1">
        <f>(Table2[[#This Row],[Close Price]]-Table2[[#This Row],[20D EMA]])/Table2[[#This Row],[20D EMA]]</f>
        <v>2.5609397944199652E-2</v>
      </c>
      <c r="T381" s="1">
        <f>(Table2[[#This Row],[Close Price]]-Table2[[#This Row],[50D EMA]])/Table2[[#This Row],[50D EMA]]</f>
        <v>3.0820076214649279E-2</v>
      </c>
      <c r="U381" s="1">
        <f>(Table2[[#This Row],[Close Price]]-Table2[[#This Row],[200D EMA]])/Table2[[#This Row],[200D EMA]]</f>
        <v>0.10803570625766314</v>
      </c>
      <c r="V381">
        <v>0.47302196811637998</v>
      </c>
      <c r="W381">
        <v>852.1</v>
      </c>
      <c r="X381">
        <v>882</v>
      </c>
      <c r="Y381">
        <v>852.1</v>
      </c>
      <c r="Z381">
        <v>882</v>
      </c>
      <c r="AA381">
        <v>828</v>
      </c>
      <c r="AB381">
        <v>882</v>
      </c>
      <c r="AC381" s="1">
        <f>(Table2[[#This Row],[Close Price]]/Table2[[#This Row],[Day Low]])-1</f>
        <v>2.4586316160075006E-2</v>
      </c>
      <c r="AD381" s="1">
        <f>(Table2[[#This Row],[Day High]]/Table2[[#This Row],[Close Price]])-1</f>
        <v>1.0251417444590905E-2</v>
      </c>
      <c r="AE381" s="1">
        <f>(Table2[[#This Row],[Close Price]]/Table2[[#This Row],[Current Week Low]])-1</f>
        <v>2.4586316160075006E-2</v>
      </c>
      <c r="AF381" s="1">
        <f>(Table2[[#This Row],[Current Week High]]/Table2[[#This Row],[Close Price]])-1</f>
        <v>1.0251417444590905E-2</v>
      </c>
      <c r="AG381" s="1">
        <f>(Table2[[#This Row],[Close Price]]/Table2[[#This Row],[Current Month Low]])-1</f>
        <v>5.4408212560386415E-2</v>
      </c>
      <c r="AH381" s="1">
        <f>(Table2[[#This Row],[Current Month High]]/Table2[[#This Row],[Close Price]])-1</f>
        <v>1.0251417444590905E-2</v>
      </c>
      <c r="AI381">
        <v>5.6583242655059802</v>
      </c>
      <c r="AJ381">
        <v>33.493883792048898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0.05</v>
      </c>
      <c r="AM381" t="s">
        <v>3167</v>
      </c>
      <c r="AN381">
        <v>1.29</v>
      </c>
      <c r="AO381" t="s">
        <v>3167</v>
      </c>
      <c r="AP381">
        <v>-2.6379414762999001E-2</v>
      </c>
      <c r="AQ381">
        <f>(Table2[[#This Row],[Sharpe Ratio]]-AVERAGE(Table2[Sharpe Ratio]))/_xlfn.STDEV.P(Table2[Sharpe Ratio])</f>
        <v>-0.94229786033498741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4.9628551221705897E-2</v>
      </c>
      <c r="AS381">
        <f>_xlfn.RANK.AVG(Table2[[#This Row],[1Y Return vs Nifty Z-Score]],Table2[1Y Return vs Nifty Z-Score])</f>
        <v>342</v>
      </c>
      <c r="AT381">
        <f>_xlfn.RANK.AVG(Table2[[#This Row],[6M Return vs Nifty Z-Score]],Table2[6M Return vs Nifty Z-Score])</f>
        <v>190</v>
      </c>
      <c r="AU381">
        <f>_xlfn.RANK.AVG(Table2[[#This Row],[Sharpe Ratio Z-Score]],Table2[Sharpe Ratio Z-Score])</f>
        <v>614</v>
      </c>
      <c r="AV381">
        <f>(Table2[[#This Row],[Rank 1Y]]+Table2[[#This Row],[Rank 6M]]+Table2[[#This Row],[Rank Sharpe]])/3</f>
        <v>382</v>
      </c>
    </row>
    <row r="382" spans="1:48" hidden="1" x14ac:dyDescent="0.3">
      <c r="A382" t="s">
        <v>198</v>
      </c>
      <c r="B382" t="s">
        <v>199</v>
      </c>
      <c r="C382" t="s">
        <v>3134</v>
      </c>
      <c r="D382" t="s">
        <v>131</v>
      </c>
      <c r="E382">
        <v>122320.6191614</v>
      </c>
      <c r="F382">
        <v>1227.25</v>
      </c>
      <c r="G382">
        <v>18.778753118704799</v>
      </c>
      <c r="H382">
        <f>(Table2[[#This Row],[1Y Return vs Nifty]]-AVERAGE(Table2[1Y Return vs Nifty]))/_xlfn.STDEV.P(Table2[1Y Return vs Nifty])</f>
        <v>0.11498825090270179</v>
      </c>
      <c r="I382">
        <v>17.847664112002001</v>
      </c>
      <c r="J382">
        <f>(Table2[[#This Row],[1M Return vs Nifty]]-AVERAGE(Table2[1M Return vs Nifty]))/_xlfn.STDEV.P(Table2[1M Return vs Nifty])</f>
        <v>2.0447581030046988</v>
      </c>
      <c r="K382">
        <v>-14.564947822323299</v>
      </c>
      <c r="L382">
        <f>(Table2[[#This Row],[6M Return vs Nifty]]-AVERAGE(Table2[6M Return vs Nifty]))/_xlfn.STDEV.P(Table2[6M Return vs Nifty])</f>
        <v>-0.58626797480094106</v>
      </c>
      <c r="M382">
        <v>-3.6869490487682302</v>
      </c>
      <c r="N382">
        <f>(Table2[[#This Row],[1W Return vs Nifty]]-AVERAGE(Table2[1W Return vs Nifty]))/_xlfn.STDEV.P(Table2[1W Return vs Nifty])</f>
        <v>-0.1065098955143802</v>
      </c>
      <c r="O382">
        <v>1210.6400000000001</v>
      </c>
      <c r="P382">
        <v>1217.3542577086</v>
      </c>
      <c r="Q382">
        <v>1195.0167914715601</v>
      </c>
      <c r="R382">
        <v>53.140436888547299</v>
      </c>
      <c r="S382" s="1">
        <f>(Table2[[#This Row],[Close Price]]-Table2[[#This Row],[20D EMA]])/Table2[[#This Row],[20D EMA]]</f>
        <v>1.372001585938008E-2</v>
      </c>
      <c r="T382" s="1">
        <f>(Table2[[#This Row],[Close Price]]-Table2[[#This Row],[50D EMA]])/Table2[[#This Row],[50D EMA]]</f>
        <v>8.1288928253526859E-3</v>
      </c>
      <c r="U382" s="1">
        <f>(Table2[[#This Row],[Close Price]]-Table2[[#This Row],[200D EMA]])/Table2[[#This Row],[200D EMA]]</f>
        <v>2.69730172483581E-2</v>
      </c>
      <c r="V382">
        <v>1.4976118409263199</v>
      </c>
      <c r="W382">
        <v>1212.1500000000001</v>
      </c>
      <c r="X382">
        <v>1324.95</v>
      </c>
      <c r="Y382">
        <v>1212.1500000000001</v>
      </c>
      <c r="Z382">
        <v>1324.95</v>
      </c>
      <c r="AA382">
        <v>1152.05</v>
      </c>
      <c r="AB382">
        <v>1324.95</v>
      </c>
      <c r="AC382" s="1">
        <f>(Table2[[#This Row],[Close Price]]/Table2[[#This Row],[Day Low]])-1</f>
        <v>1.2457204141401501E-2</v>
      </c>
      <c r="AD382" s="1">
        <f>(Table2[[#This Row],[Day High]]/Table2[[#This Row],[Close Price]])-1</f>
        <v>7.9608881645956364E-2</v>
      </c>
      <c r="AE382" s="1">
        <f>(Table2[[#This Row],[Close Price]]/Table2[[#This Row],[Current Week Low]])-1</f>
        <v>1.2457204141401501E-2</v>
      </c>
      <c r="AF382" s="1">
        <f>(Table2[[#This Row],[Current Week High]]/Table2[[#This Row],[Close Price]])-1</f>
        <v>7.9608881645956364E-2</v>
      </c>
      <c r="AG382" s="1">
        <f>(Table2[[#This Row],[Close Price]]/Table2[[#This Row],[Current Month Low]])-1</f>
        <v>6.5274944663860079E-2</v>
      </c>
      <c r="AH382" s="1">
        <f>(Table2[[#This Row],[Current Month High]]/Table2[[#This Row],[Close Price]])-1</f>
        <v>7.9608881645956364E-2</v>
      </c>
      <c r="AI382">
        <v>34.442860052963901</v>
      </c>
      <c r="AJ382">
        <v>45.365709209357398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0.03</v>
      </c>
      <c r="AM382" t="s">
        <v>3167</v>
      </c>
      <c r="AN382">
        <v>5.64</v>
      </c>
      <c r="AO382" t="s">
        <v>3167</v>
      </c>
      <c r="AP382">
        <v>5.6004001966188002E-2</v>
      </c>
      <c r="AQ382">
        <f>(Table2[[#This Row],[Sharpe Ratio]]-AVERAGE(Table2[Sharpe Ratio]))/_xlfn.STDEV.P(Table2[Sharpe Ratio])</f>
        <v>8.7872836034315616E-3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271</v>
      </c>
      <c r="AT382">
        <f>_xlfn.RANK.AVG(Table2[[#This Row],[6M Return vs Nifty Z-Score]],Table2[6M Return vs Nifty Z-Score])</f>
        <v>528</v>
      </c>
      <c r="AU382">
        <f>_xlfn.RANK.AVG(Table2[[#This Row],[Sharpe Ratio Z-Score]],Table2[Sharpe Ratio Z-Score])</f>
        <v>349</v>
      </c>
      <c r="AV382">
        <f>(Table2[[#This Row],[Rank 1Y]]+Table2[[#This Row],[Rank 6M]]+Table2[[#This Row],[Rank Sharpe]])/3</f>
        <v>382.66666666666669</v>
      </c>
    </row>
    <row r="383" spans="1:48" hidden="1" x14ac:dyDescent="0.3">
      <c r="A383" t="s">
        <v>1428</v>
      </c>
      <c r="B383" t="s">
        <v>1429</v>
      </c>
      <c r="C383" t="s">
        <v>3138</v>
      </c>
      <c r="D383" t="s">
        <v>1430</v>
      </c>
      <c r="E383">
        <v>7256.1474719999997</v>
      </c>
      <c r="F383">
        <v>948</v>
      </c>
      <c r="G383">
        <v>-3.6578441640327499</v>
      </c>
      <c r="H383">
        <f>(Table2[[#This Row],[1Y Return vs Nifty]]-AVERAGE(Table2[1Y Return vs Nifty]))/_xlfn.STDEV.P(Table2[1Y Return vs Nifty])</f>
        <v>-0.32951868087643632</v>
      </c>
      <c r="I383">
        <v>6.3481201624079597</v>
      </c>
      <c r="J383">
        <f>(Table2[[#This Row],[1M Return vs Nifty]]-AVERAGE(Table2[1M Return vs Nifty]))/_xlfn.STDEV.P(Table2[1M Return vs Nifty])</f>
        <v>0.90640061904402758</v>
      </c>
      <c r="K383">
        <v>35.446656070333802</v>
      </c>
      <c r="L383">
        <f>(Table2[[#This Row],[6M Return vs Nifty]]-AVERAGE(Table2[6M Return vs Nifty]))/_xlfn.STDEV.P(Table2[6M Return vs Nifty])</f>
        <v>1.0629520674316484</v>
      </c>
      <c r="M383">
        <v>-1.2681859244265301</v>
      </c>
      <c r="N383">
        <f>(Table2[[#This Row],[1W Return vs Nifty]]-AVERAGE(Table2[1W Return vs Nifty]))/_xlfn.STDEV.P(Table2[1W Return vs Nifty])</f>
        <v>0.39572248404852595</v>
      </c>
      <c r="O383">
        <v>920.55</v>
      </c>
      <c r="P383">
        <v>927.54571840557196</v>
      </c>
      <c r="Q383">
        <v>867.18096757148498</v>
      </c>
      <c r="R383">
        <v>63.263502345651297</v>
      </c>
      <c r="S383" s="1">
        <f>(Table2[[#This Row],[Close Price]]-Table2[[#This Row],[20D EMA]])/Table2[[#This Row],[20D EMA]]</f>
        <v>2.9819129868013737E-2</v>
      </c>
      <c r="T383" s="1">
        <f>(Table2[[#This Row],[Close Price]]-Table2[[#This Row],[50D EMA]])/Table2[[#This Row],[50D EMA]]</f>
        <v>2.2052046803243769E-2</v>
      </c>
      <c r="U383" s="1">
        <f>(Table2[[#This Row],[Close Price]]-Table2[[#This Row],[200D EMA]])/Table2[[#This Row],[200D EMA]]</f>
        <v>9.3197424125723557E-2</v>
      </c>
      <c r="V383">
        <v>0.59673622706064999</v>
      </c>
      <c r="W383">
        <v>920</v>
      </c>
      <c r="X383">
        <v>959</v>
      </c>
      <c r="Y383">
        <v>920</v>
      </c>
      <c r="Z383">
        <v>959</v>
      </c>
      <c r="AA383">
        <v>872.15</v>
      </c>
      <c r="AB383">
        <v>967</v>
      </c>
      <c r="AC383" s="1">
        <f>(Table2[[#This Row],[Close Price]]/Table2[[#This Row],[Day Low]])-1</f>
        <v>3.0434782608695699E-2</v>
      </c>
      <c r="AD383" s="1">
        <f>(Table2[[#This Row],[Day High]]/Table2[[#This Row],[Close Price]])-1</f>
        <v>1.1603375527426074E-2</v>
      </c>
      <c r="AE383" s="1">
        <f>(Table2[[#This Row],[Close Price]]/Table2[[#This Row],[Current Week Low]])-1</f>
        <v>3.0434782608695699E-2</v>
      </c>
      <c r="AF383" s="1">
        <f>(Table2[[#This Row],[Current Week High]]/Table2[[#This Row],[Close Price]])-1</f>
        <v>1.1603375527426074E-2</v>
      </c>
      <c r="AG383" s="1">
        <f>(Table2[[#This Row],[Close Price]]/Table2[[#This Row],[Current Month Low]])-1</f>
        <v>8.6968984693000184E-2</v>
      </c>
      <c r="AH383" s="1">
        <f>(Table2[[#This Row],[Current Month High]]/Table2[[#This Row],[Close Price]])-1</f>
        <v>2.0042194092827037E-2</v>
      </c>
      <c r="AI383">
        <v>17.827004219409201</v>
      </c>
      <c r="AJ383">
        <v>60.270498732037197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-0.02</v>
      </c>
      <c r="AM383" t="s">
        <v>3166</v>
      </c>
      <c r="AN383">
        <v>2.36</v>
      </c>
      <c r="AO383" t="s">
        <v>3167</v>
      </c>
      <c r="AP383">
        <v>-3.7929032762399999E-2</v>
      </c>
      <c r="AQ383">
        <f>(Table2[[#This Row],[Sharpe Ratio]]-AVERAGE(Table2[Sharpe Ratio]))/_xlfn.STDEV.P(Table2[Sharpe Ratio])</f>
        <v>-1.0756337977543247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424</v>
      </c>
      <c r="AT383">
        <f>_xlfn.RANK.AVG(Table2[[#This Row],[6M Return vs Nifty Z-Score]],Table2[6M Return vs Nifty Z-Score])</f>
        <v>93</v>
      </c>
      <c r="AU383">
        <f>_xlfn.RANK.AVG(Table2[[#This Row],[Sharpe Ratio Z-Score]],Table2[Sharpe Ratio Z-Score])</f>
        <v>632</v>
      </c>
      <c r="AV383">
        <f>(Table2[[#This Row],[Rank 1Y]]+Table2[[#This Row],[Rank 6M]]+Table2[[#This Row],[Rank Sharpe]])/3</f>
        <v>383</v>
      </c>
    </row>
    <row r="384" spans="1:48" hidden="1" x14ac:dyDescent="0.3">
      <c r="A384" t="s">
        <v>296</v>
      </c>
      <c r="B384" t="s">
        <v>297</v>
      </c>
      <c r="C384" t="s">
        <v>3131</v>
      </c>
      <c r="D384" t="s">
        <v>117</v>
      </c>
      <c r="E384">
        <v>88758.349444050007</v>
      </c>
      <c r="F384">
        <v>877.25</v>
      </c>
      <c r="G384">
        <v>8.8806770182336994</v>
      </c>
      <c r="H384">
        <f>(Table2[[#This Row],[1Y Return vs Nifty]]-AVERAGE(Table2[1Y Return vs Nifty]))/_xlfn.STDEV.P(Table2[1Y Return vs Nifty])</f>
        <v>-8.1109373995256806E-2</v>
      </c>
      <c r="I384">
        <v>-5.1534839672549699</v>
      </c>
      <c r="J384">
        <f>(Table2[[#This Row],[1M Return vs Nifty]]-AVERAGE(Table2[1M Return vs Nifty]))/_xlfn.STDEV.P(Table2[1M Return vs Nifty])</f>
        <v>-0.23216080529984554</v>
      </c>
      <c r="K384">
        <v>-22.695284142181599</v>
      </c>
      <c r="L384">
        <f>(Table2[[#This Row],[6M Return vs Nifty]]-AVERAGE(Table2[6M Return vs Nifty]))/_xlfn.STDEV.P(Table2[6M Return vs Nifty])</f>
        <v>-0.85438002410817349</v>
      </c>
      <c r="M384">
        <v>-3.8405919018707699</v>
      </c>
      <c r="N384">
        <f>(Table2[[#This Row],[1W Return vs Nifty]]-AVERAGE(Table2[1W Return vs Nifty]))/_xlfn.STDEV.P(Table2[1W Return vs Nifty])</f>
        <v>-0.13841232322214672</v>
      </c>
      <c r="O384">
        <v>903.59</v>
      </c>
      <c r="P384">
        <v>935.95249320965399</v>
      </c>
      <c r="Q384">
        <v>913.03069145930499</v>
      </c>
      <c r="R384">
        <v>40.524382587364101</v>
      </c>
      <c r="S384" s="1">
        <f>(Table2[[#This Row],[Close Price]]-Table2[[#This Row],[20D EMA]])/Table2[[#This Row],[20D EMA]]</f>
        <v>-2.9150389003862406E-2</v>
      </c>
      <c r="T384" s="1">
        <f>(Table2[[#This Row],[Close Price]]-Table2[[#This Row],[50D EMA]])/Table2[[#This Row],[50D EMA]]</f>
        <v>-6.2719522235948136E-2</v>
      </c>
      <c r="U384" s="1">
        <f>(Table2[[#This Row],[Close Price]]-Table2[[#This Row],[200D EMA]])/Table2[[#This Row],[200D EMA]]</f>
        <v>-3.9188925185106749E-2</v>
      </c>
      <c r="V384">
        <v>0.94484827298722596</v>
      </c>
      <c r="W384">
        <v>870.05</v>
      </c>
      <c r="X384">
        <v>898.15</v>
      </c>
      <c r="Y384">
        <v>870.05</v>
      </c>
      <c r="Z384">
        <v>898.15</v>
      </c>
      <c r="AA384">
        <v>855</v>
      </c>
      <c r="AB384">
        <v>968.95</v>
      </c>
      <c r="AC384" s="1">
        <f>(Table2[[#This Row],[Close Price]]/Table2[[#This Row],[Day Low]])-1</f>
        <v>8.2753864720419568E-3</v>
      </c>
      <c r="AD384" s="1">
        <f>(Table2[[#This Row],[Day High]]/Table2[[#This Row],[Close Price]])-1</f>
        <v>2.3824451410658254E-2</v>
      </c>
      <c r="AE384" s="1">
        <f>(Table2[[#This Row],[Close Price]]/Table2[[#This Row],[Current Week Low]])-1</f>
        <v>8.2753864720419568E-3</v>
      </c>
      <c r="AF384" s="1">
        <f>(Table2[[#This Row],[Current Week High]]/Table2[[#This Row],[Close Price]])-1</f>
        <v>2.3824451410658254E-2</v>
      </c>
      <c r="AG384" s="1">
        <f>(Table2[[#This Row],[Close Price]]/Table2[[#This Row],[Current Month Low]])-1</f>
        <v>2.6023391812865393E-2</v>
      </c>
      <c r="AH384" s="1">
        <f>(Table2[[#This Row],[Current Month High]]/Table2[[#This Row],[Close Price]])-1</f>
        <v>0.1045312054716443</v>
      </c>
      <c r="AI384">
        <v>25.049871758335701</v>
      </c>
      <c r="AJ384">
        <v>33.829138062547599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-0.04</v>
      </c>
      <c r="AM384" t="s">
        <v>3166</v>
      </c>
      <c r="AN384">
        <v>-6.28</v>
      </c>
      <c r="AO384" t="s">
        <v>3166</v>
      </c>
      <c r="AP384">
        <v>0.108261256370905</v>
      </c>
      <c r="AQ384">
        <f>(Table2[[#This Row],[Sharpe Ratio]]-AVERAGE(Table2[Sharpe Ratio]))/_xlfn.STDEV.P(Table2[Sharpe Ratio])</f>
        <v>0.61207736673649271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335</v>
      </c>
      <c r="AT384">
        <f>_xlfn.RANK.AVG(Table2[[#This Row],[6M Return vs Nifty Z-Score]],Table2[6M Return vs Nifty Z-Score])</f>
        <v>626</v>
      </c>
      <c r="AU384">
        <f>_xlfn.RANK.AVG(Table2[[#This Row],[Sharpe Ratio Z-Score]],Table2[Sharpe Ratio Z-Score])</f>
        <v>193</v>
      </c>
      <c r="AV384">
        <f>(Table2[[#This Row],[Rank 1Y]]+Table2[[#This Row],[Rank 6M]]+Table2[[#This Row],[Rank Sharpe]])/3</f>
        <v>384.66666666666669</v>
      </c>
    </row>
    <row r="385" spans="1:48" hidden="1" x14ac:dyDescent="0.3">
      <c r="A385" t="s">
        <v>115</v>
      </c>
      <c r="B385" t="s">
        <v>116</v>
      </c>
      <c r="C385" t="s">
        <v>3131</v>
      </c>
      <c r="D385" t="s">
        <v>117</v>
      </c>
      <c r="E385">
        <v>232564.81401747899</v>
      </c>
      <c r="F385">
        <v>953.3</v>
      </c>
      <c r="G385">
        <v>-0.51474868079022296</v>
      </c>
      <c r="H385">
        <f>(Table2[[#This Row],[1Y Return vs Nifty]]-AVERAGE(Table2[1Y Return vs Nifty]))/_xlfn.STDEV.P(Table2[1Y Return vs Nifty])</f>
        <v>-0.26724864447390501</v>
      </c>
      <c r="I385">
        <v>1.88714942656408</v>
      </c>
      <c r="J385">
        <f>(Table2[[#This Row],[1M Return vs Nifty]]-AVERAGE(Table2[1M Return vs Nifty]))/_xlfn.STDEV.P(Table2[1M Return vs Nifty])</f>
        <v>0.46480228739395424</v>
      </c>
      <c r="K385">
        <v>0.183813569094323</v>
      </c>
      <c r="L385">
        <f>(Table2[[#This Row],[6M Return vs Nifty]]-AVERAGE(Table2[6M Return vs Nifty]))/_xlfn.STDEV.P(Table2[6M Return vs Nifty])</f>
        <v>-9.9901791923861005E-2</v>
      </c>
      <c r="M385">
        <v>1.0313476428006101</v>
      </c>
      <c r="N385">
        <f>(Table2[[#This Row],[1W Return vs Nifty]]-AVERAGE(Table2[1W Return vs Nifty]))/_xlfn.STDEV.P(Table2[1W Return vs Nifty])</f>
        <v>0.87319801843661804</v>
      </c>
      <c r="O385">
        <v>964.63</v>
      </c>
      <c r="P385">
        <v>965.63998312719002</v>
      </c>
      <c r="Q385">
        <v>913.07340505416505</v>
      </c>
      <c r="R385">
        <v>45.891035615085102</v>
      </c>
      <c r="S385" s="1">
        <f>(Table2[[#This Row],[Close Price]]-Table2[[#This Row],[20D EMA]])/Table2[[#This Row],[20D EMA]]</f>
        <v>-1.1745436073935127E-2</v>
      </c>
      <c r="T385" s="1">
        <f>(Table2[[#This Row],[Close Price]]-Table2[[#This Row],[50D EMA]])/Table2[[#This Row],[50D EMA]]</f>
        <v>-1.2779072265864012E-2</v>
      </c>
      <c r="U385" s="1">
        <f>(Table2[[#This Row],[Close Price]]-Table2[[#This Row],[200D EMA]])/Table2[[#This Row],[200D EMA]]</f>
        <v>4.4056255196096301E-2</v>
      </c>
      <c r="V385">
        <v>0.75048411759693101</v>
      </c>
      <c r="W385">
        <v>945.65</v>
      </c>
      <c r="X385">
        <v>980.45</v>
      </c>
      <c r="Y385">
        <v>945.65</v>
      </c>
      <c r="Z385">
        <v>980.45</v>
      </c>
      <c r="AA385">
        <v>928.05</v>
      </c>
      <c r="AB385">
        <v>1018.95</v>
      </c>
      <c r="AC385" s="1">
        <f>(Table2[[#This Row],[Close Price]]/Table2[[#This Row],[Day Low]])-1</f>
        <v>8.0896737693649801E-3</v>
      </c>
      <c r="AD385" s="1">
        <f>(Table2[[#This Row],[Day High]]/Table2[[#This Row],[Close Price]])-1</f>
        <v>2.8480016783803741E-2</v>
      </c>
      <c r="AE385" s="1">
        <f>(Table2[[#This Row],[Close Price]]/Table2[[#This Row],[Current Week Low]])-1</f>
        <v>8.0896737693649801E-3</v>
      </c>
      <c r="AF385" s="1">
        <f>(Table2[[#This Row],[Current Week High]]/Table2[[#This Row],[Close Price]])-1</f>
        <v>2.8480016783803741E-2</v>
      </c>
      <c r="AG385" s="1">
        <f>(Table2[[#This Row],[Close Price]]/Table2[[#This Row],[Current Month Low]])-1</f>
        <v>2.7207585798179057E-2</v>
      </c>
      <c r="AH385" s="1">
        <f>(Table2[[#This Row],[Current Month High]]/Table2[[#This Row],[Close Price]])-1</f>
        <v>6.8866044267282156E-2</v>
      </c>
      <c r="AI385">
        <v>11.507395363474201</v>
      </c>
      <c r="AJ385">
        <v>25.146045290449599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0.06</v>
      </c>
      <c r="AM385" t="s">
        <v>3167</v>
      </c>
      <c r="AN385">
        <v>-4.62</v>
      </c>
      <c r="AO385" t="s">
        <v>3166</v>
      </c>
      <c r="AP385">
        <v>2.9208273633468E-2</v>
      </c>
      <c r="AQ385">
        <f>(Table2[[#This Row],[Sharpe Ratio]]-AVERAGE(Table2[Sharpe Ratio]))/_xlfn.STDEV.P(Table2[Sharpe Ratio])</f>
        <v>-0.30055918623326894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401</v>
      </c>
      <c r="AT385">
        <f>_xlfn.RANK.AVG(Table2[[#This Row],[6M Return vs Nifty Z-Score]],Table2[6M Return vs Nifty Z-Score])</f>
        <v>335</v>
      </c>
      <c r="AU385">
        <f>_xlfn.RANK.AVG(Table2[[#This Row],[Sharpe Ratio Z-Score]],Table2[Sharpe Ratio Z-Score])</f>
        <v>423</v>
      </c>
      <c r="AV385">
        <f>(Table2[[#This Row],[Rank 1Y]]+Table2[[#This Row],[Rank 6M]]+Table2[[#This Row],[Rank Sharpe]])/3</f>
        <v>386.33333333333331</v>
      </c>
    </row>
    <row r="386" spans="1:48" hidden="1" x14ac:dyDescent="0.3">
      <c r="A386" t="s">
        <v>1824</v>
      </c>
      <c r="B386" t="s">
        <v>1825</v>
      </c>
      <c r="C386" t="s">
        <v>3126</v>
      </c>
      <c r="D386" t="s">
        <v>215</v>
      </c>
      <c r="E386">
        <v>4153.6716898049999</v>
      </c>
      <c r="F386">
        <v>163.35</v>
      </c>
      <c r="G386">
        <v>-4.4233444393340298</v>
      </c>
      <c r="H386">
        <f>(Table2[[#This Row],[1Y Return vs Nifty]]-AVERAGE(Table2[1Y Return vs Nifty]))/_xlfn.STDEV.P(Table2[1Y Return vs Nifty])</f>
        <v>-0.34468453576799152</v>
      </c>
      <c r="I386">
        <v>-5.9437790864377202</v>
      </c>
      <c r="J386">
        <f>(Table2[[#This Row],[1M Return vs Nifty]]-AVERAGE(Table2[1M Return vs Nifty]))/_xlfn.STDEV.P(Table2[1M Return vs Nifty])</f>
        <v>-0.31039333064195129</v>
      </c>
      <c r="K386">
        <v>-4.0182603571977999</v>
      </c>
      <c r="L386">
        <f>(Table2[[#This Row],[6M Return vs Nifty]]-AVERAGE(Table2[6M Return vs Nifty]))/_xlfn.STDEV.P(Table2[6M Return vs Nifty])</f>
        <v>-0.23847252348965006</v>
      </c>
      <c r="M386">
        <v>-4.6518103035186904</v>
      </c>
      <c r="N386">
        <f>(Table2[[#This Row],[1W Return vs Nifty]]-AVERAGE(Table2[1W Return vs Nifty]))/_xlfn.STDEV.P(Table2[1W Return vs Nifty])</f>
        <v>-0.30685384777851993</v>
      </c>
      <c r="O386">
        <v>165.87</v>
      </c>
      <c r="P386">
        <v>170.664431579092</v>
      </c>
      <c r="Q386">
        <v>170.885584221757</v>
      </c>
      <c r="R386">
        <v>46.621267658826802</v>
      </c>
      <c r="S386" s="1">
        <f>(Table2[[#This Row],[Close Price]]-Table2[[#This Row],[20D EMA]])/Table2[[#This Row],[20D EMA]]</f>
        <v>-1.5192620727075482E-2</v>
      </c>
      <c r="T386" s="1">
        <f>(Table2[[#This Row],[Close Price]]-Table2[[#This Row],[50D EMA]])/Table2[[#This Row],[50D EMA]]</f>
        <v>-4.285855881869699E-2</v>
      </c>
      <c r="U386" s="1">
        <f>(Table2[[#This Row],[Close Price]]-Table2[[#This Row],[200D EMA]])/Table2[[#This Row],[200D EMA]]</f>
        <v>-4.4097249373464598E-2</v>
      </c>
      <c r="V386">
        <v>0.59199112447872604</v>
      </c>
      <c r="W386">
        <v>159.1</v>
      </c>
      <c r="X386">
        <v>164.4</v>
      </c>
      <c r="Y386">
        <v>159.1</v>
      </c>
      <c r="Z386">
        <v>164.4</v>
      </c>
      <c r="AA386">
        <v>155.55000000000001</v>
      </c>
      <c r="AB386">
        <v>175.6</v>
      </c>
      <c r="AC386" s="1">
        <f>(Table2[[#This Row],[Close Price]]/Table2[[#This Row],[Day Low]])-1</f>
        <v>2.6712759270898889E-2</v>
      </c>
      <c r="AD386" s="1">
        <f>(Table2[[#This Row],[Day High]]/Table2[[#This Row],[Close Price]])-1</f>
        <v>6.4279155188247117E-3</v>
      </c>
      <c r="AE386" s="1">
        <f>(Table2[[#This Row],[Close Price]]/Table2[[#This Row],[Current Week Low]])-1</f>
        <v>2.6712759270898889E-2</v>
      </c>
      <c r="AF386" s="1">
        <f>(Table2[[#This Row],[Current Week High]]/Table2[[#This Row],[Close Price]])-1</f>
        <v>6.4279155188247117E-3</v>
      </c>
      <c r="AG386" s="1">
        <f>(Table2[[#This Row],[Close Price]]/Table2[[#This Row],[Current Month Low]])-1</f>
        <v>5.0144648023143557E-2</v>
      </c>
      <c r="AH386" s="1">
        <f>(Table2[[#This Row],[Current Month High]]/Table2[[#This Row],[Close Price]])-1</f>
        <v>7.4992347719620378E-2</v>
      </c>
      <c r="AI386">
        <v>38.169574533210898</v>
      </c>
      <c r="AJ386">
        <v>23.8438210765731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0.06</v>
      </c>
      <c r="AM386" t="s">
        <v>3167</v>
      </c>
      <c r="AN386">
        <v>-5.24</v>
      </c>
      <c r="AO386" t="s">
        <v>3166</v>
      </c>
      <c r="AP386">
        <v>5.7349325168819999E-2</v>
      </c>
      <c r="AQ386">
        <f>(Table2[[#This Row],[Sharpe Ratio]]-AVERAGE(Table2[Sharpe Ratio]))/_xlfn.STDEV.P(Table2[Sharpe Ratio])</f>
        <v>2.431852717912605E-2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427</v>
      </c>
      <c r="AT386">
        <f>_xlfn.RANK.AVG(Table2[[#This Row],[6M Return vs Nifty Z-Score]],Table2[6M Return vs Nifty Z-Score])</f>
        <v>389</v>
      </c>
      <c r="AU386">
        <f>_xlfn.RANK.AVG(Table2[[#This Row],[Sharpe Ratio Z-Score]],Table2[Sharpe Ratio Z-Score])</f>
        <v>343</v>
      </c>
      <c r="AV386">
        <f>(Table2[[#This Row],[Rank 1Y]]+Table2[[#This Row],[Rank 6M]]+Table2[[#This Row],[Rank Sharpe]])/3</f>
        <v>386.33333333333331</v>
      </c>
    </row>
    <row r="387" spans="1:48" hidden="1" x14ac:dyDescent="0.3">
      <c r="A387" t="s">
        <v>70</v>
      </c>
      <c r="B387" t="s">
        <v>71</v>
      </c>
      <c r="C387" t="s">
        <v>3119</v>
      </c>
      <c r="D387" t="s">
        <v>72</v>
      </c>
      <c r="E387">
        <v>324445.40072273999</v>
      </c>
      <c r="F387">
        <v>257.89999999999998</v>
      </c>
      <c r="G387">
        <v>10.606832864541399</v>
      </c>
      <c r="H387">
        <f>(Table2[[#This Row],[1Y Return vs Nifty]]-AVERAGE(Table2[1Y Return vs Nifty]))/_xlfn.STDEV.P(Table2[1Y Return vs Nifty])</f>
        <v>-4.691130780251912E-2</v>
      </c>
      <c r="I387">
        <v>-8.6306479077642493</v>
      </c>
      <c r="J387">
        <f>(Table2[[#This Row],[1M Return vs Nifty]]-AVERAGE(Table2[1M Return vs Nifty]))/_xlfn.STDEV.P(Table2[1M Return vs Nifty])</f>
        <v>-0.57637059413905001</v>
      </c>
      <c r="K387">
        <v>-12.622678781098699</v>
      </c>
      <c r="L387">
        <f>(Table2[[#This Row],[6M Return vs Nifty]]-AVERAGE(Table2[6M Return vs Nifty]))/_xlfn.STDEV.P(Table2[6M Return vs Nifty])</f>
        <v>-0.52221825871763439</v>
      </c>
      <c r="M387">
        <v>-5.5431543810404103</v>
      </c>
      <c r="N387">
        <f>(Table2[[#This Row],[1W Return vs Nifty]]-AVERAGE(Table2[1W Return vs Nifty]))/_xlfn.STDEV.P(Table2[1W Return vs Nifty])</f>
        <v>-0.49193268107058702</v>
      </c>
      <c r="O387">
        <v>259.33999999999997</v>
      </c>
      <c r="P387">
        <v>274.02357042715499</v>
      </c>
      <c r="Q387">
        <v>272.72371536764302</v>
      </c>
      <c r="R387">
        <v>53.970817438778397</v>
      </c>
      <c r="S387" s="1">
        <f>(Table2[[#This Row],[Close Price]]-Table2[[#This Row],[20D EMA]])/Table2[[#This Row],[20D EMA]]</f>
        <v>-5.5525564895503891E-3</v>
      </c>
      <c r="T387" s="1">
        <f>(Table2[[#This Row],[Close Price]]-Table2[[#This Row],[50D EMA]])/Table2[[#This Row],[50D EMA]]</f>
        <v>-5.8840085916774164E-2</v>
      </c>
      <c r="U387" s="1">
        <f>(Table2[[#This Row],[Close Price]]-Table2[[#This Row],[200D EMA]])/Table2[[#This Row],[200D EMA]]</f>
        <v>-5.435433199368106E-2</v>
      </c>
      <c r="V387">
        <v>1.044496678587</v>
      </c>
      <c r="W387">
        <v>247.95</v>
      </c>
      <c r="X387">
        <v>260.5</v>
      </c>
      <c r="Y387">
        <v>247.95</v>
      </c>
      <c r="Z387">
        <v>260.5</v>
      </c>
      <c r="AA387">
        <v>240.8</v>
      </c>
      <c r="AB387">
        <v>274.35000000000002</v>
      </c>
      <c r="AC387" s="1">
        <f>(Table2[[#This Row],[Close Price]]/Table2[[#This Row],[Day Low]])-1</f>
        <v>4.0129058277878604E-2</v>
      </c>
      <c r="AD387" s="1">
        <f>(Table2[[#This Row],[Day High]]/Table2[[#This Row],[Close Price]])-1</f>
        <v>1.0081426909654967E-2</v>
      </c>
      <c r="AE387" s="1">
        <f>(Table2[[#This Row],[Close Price]]/Table2[[#This Row],[Current Week Low]])-1</f>
        <v>4.0129058277878604E-2</v>
      </c>
      <c r="AF387" s="1">
        <f>(Table2[[#This Row],[Current Week High]]/Table2[[#This Row],[Close Price]])-1</f>
        <v>1.0081426909654967E-2</v>
      </c>
      <c r="AG387" s="1">
        <f>(Table2[[#This Row],[Close Price]]/Table2[[#This Row],[Current Month Low]])-1</f>
        <v>7.1013289036544691E-2</v>
      </c>
      <c r="AH387" s="1">
        <f>(Table2[[#This Row],[Current Month High]]/Table2[[#This Row],[Close Price]])-1</f>
        <v>6.3784412563009152E-2</v>
      </c>
      <c r="AI387">
        <v>33.772780147343902</v>
      </c>
      <c r="AJ387">
        <v>36.889596602972297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-0.04</v>
      </c>
      <c r="AM387" t="s">
        <v>3166</v>
      </c>
      <c r="AN387">
        <v>-3.55</v>
      </c>
      <c r="AO387" t="s">
        <v>3166</v>
      </c>
      <c r="AP387">
        <v>5.7055689648298998E-2</v>
      </c>
      <c r="AQ387">
        <f>(Table2[[#This Row],[Sharpe Ratio]]-AVERAGE(Table2[Sharpe Ratio]))/_xlfn.STDEV.P(Table2[Sharpe Ratio])</f>
        <v>2.0928617020165526E-2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316</v>
      </c>
      <c r="AT387">
        <f>_xlfn.RANK.AVG(Table2[[#This Row],[6M Return vs Nifty Z-Score]],Table2[6M Return vs Nifty Z-Score])</f>
        <v>499</v>
      </c>
      <c r="AU387">
        <f>_xlfn.RANK.AVG(Table2[[#This Row],[Sharpe Ratio Z-Score]],Table2[Sharpe Ratio Z-Score])</f>
        <v>345</v>
      </c>
      <c r="AV387">
        <f>(Table2[[#This Row],[Rank 1Y]]+Table2[[#This Row],[Rank 6M]]+Table2[[#This Row],[Rank Sharpe]])/3</f>
        <v>386.66666666666669</v>
      </c>
    </row>
    <row r="388" spans="1:48" hidden="1" x14ac:dyDescent="0.3">
      <c r="A388" t="s">
        <v>619</v>
      </c>
      <c r="B388" t="s">
        <v>620</v>
      </c>
      <c r="C388" t="s">
        <v>3138</v>
      </c>
      <c r="D388" t="s">
        <v>621</v>
      </c>
      <c r="E388">
        <v>29926.786042799999</v>
      </c>
      <c r="F388">
        <v>741.65</v>
      </c>
      <c r="G388">
        <v>-12.442653997426101</v>
      </c>
      <c r="H388">
        <f>(Table2[[#This Row],[1Y Return vs Nifty]]-AVERAGE(Table2[1Y Return vs Nifty]))/_xlfn.STDEV.P(Table2[1Y Return vs Nifty])</f>
        <v>-0.50356061852396328</v>
      </c>
      <c r="I388">
        <v>0.310995076309597</v>
      </c>
      <c r="J388">
        <f>(Table2[[#This Row],[1M Return vs Nifty]]-AVERAGE(Table2[1M Return vs Nifty]))/_xlfn.STDEV.P(Table2[1M Return vs Nifty])</f>
        <v>0.30877635207391052</v>
      </c>
      <c r="K388">
        <v>10.9831716638167</v>
      </c>
      <c r="L388">
        <f>(Table2[[#This Row],[6M Return vs Nifty]]-AVERAGE(Table2[6M Return vs Nifty]))/_xlfn.STDEV.P(Table2[6M Return vs Nifty])</f>
        <v>0.25622591498373337</v>
      </c>
      <c r="M388">
        <v>-1.94279984805774</v>
      </c>
      <c r="N388">
        <f>(Table2[[#This Row],[1W Return vs Nifty]]-AVERAGE(Table2[1W Return vs Nifty]))/_xlfn.STDEV.P(Table2[1W Return vs Nifty])</f>
        <v>0.25564553614822921</v>
      </c>
      <c r="O388">
        <v>746.46</v>
      </c>
      <c r="P388">
        <v>765.86109938847096</v>
      </c>
      <c r="Q388">
        <v>735.47159169986298</v>
      </c>
      <c r="R388">
        <v>62.015451632881103</v>
      </c>
      <c r="S388" s="1">
        <f>(Table2[[#This Row],[Close Price]]-Table2[[#This Row],[20D EMA]])/Table2[[#This Row],[20D EMA]]</f>
        <v>-6.4437478230582471E-3</v>
      </c>
      <c r="T388" s="1">
        <f>(Table2[[#This Row],[Close Price]]-Table2[[#This Row],[50D EMA]])/Table2[[#This Row],[50D EMA]]</f>
        <v>-3.1612911803201908E-2</v>
      </c>
      <c r="U388" s="1">
        <f>(Table2[[#This Row],[Close Price]]-Table2[[#This Row],[200D EMA]])/Table2[[#This Row],[200D EMA]]</f>
        <v>8.4006076779350666E-3</v>
      </c>
      <c r="V388">
        <v>0.86104853584180796</v>
      </c>
      <c r="W388">
        <v>748</v>
      </c>
      <c r="X388">
        <v>773.3</v>
      </c>
      <c r="Y388">
        <v>748</v>
      </c>
      <c r="Z388">
        <v>773.3</v>
      </c>
      <c r="AA388">
        <v>702.35</v>
      </c>
      <c r="AB388">
        <v>773.3</v>
      </c>
      <c r="AC388" s="1">
        <f>(Table2[[#This Row],[Close Price]]/Table2[[#This Row],[Day Low]])-1</f>
        <v>-8.4893048128342752E-3</v>
      </c>
      <c r="AD388" s="1">
        <f>(Table2[[#This Row],[Day High]]/Table2[[#This Row],[Close Price]])-1</f>
        <v>4.2675116294748072E-2</v>
      </c>
      <c r="AE388" s="1">
        <f>(Table2[[#This Row],[Close Price]]/Table2[[#This Row],[Current Week Low]])-1</f>
        <v>-8.4893048128342752E-3</v>
      </c>
      <c r="AF388" s="1">
        <f>(Table2[[#This Row],[Current Week High]]/Table2[[#This Row],[Close Price]])-1</f>
        <v>4.2675116294748072E-2</v>
      </c>
      <c r="AG388" s="1">
        <f>(Table2[[#This Row],[Close Price]]/Table2[[#This Row],[Current Month Low]])-1</f>
        <v>5.5955008186801436E-2</v>
      </c>
      <c r="AH388" s="1">
        <f>(Table2[[#This Row],[Current Month High]]/Table2[[#This Row],[Close Price]])-1</f>
        <v>4.2675116294748072E-2</v>
      </c>
      <c r="AI388">
        <v>24.1825659003573</v>
      </c>
      <c r="AJ388">
        <v>30.664200140944299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0.01</v>
      </c>
      <c r="AM388" t="s">
        <v>3167</v>
      </c>
      <c r="AN388">
        <v>1.94</v>
      </c>
      <c r="AO388" t="s">
        <v>3167</v>
      </c>
      <c r="AP388">
        <v>2.1477048145833001E-2</v>
      </c>
      <c r="AQ388">
        <f>(Table2[[#This Row],[Sharpe Ratio]]-AVERAGE(Table2[Sharpe Ratio]))/_xlfn.STDEV.P(Table2[Sharpe Ratio])</f>
        <v>-0.38981323756618302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492</v>
      </c>
      <c r="AT388">
        <f>_xlfn.RANK.AVG(Table2[[#This Row],[6M Return vs Nifty Z-Score]],Table2[6M Return vs Nifty Z-Score])</f>
        <v>223</v>
      </c>
      <c r="AU388">
        <f>_xlfn.RANK.AVG(Table2[[#This Row],[Sharpe Ratio Z-Score]],Table2[Sharpe Ratio Z-Score])</f>
        <v>447</v>
      </c>
      <c r="AV388">
        <f>(Table2[[#This Row],[Rank 1Y]]+Table2[[#This Row],[Rank 6M]]+Table2[[#This Row],[Rank Sharpe]])/3</f>
        <v>387.33333333333331</v>
      </c>
    </row>
    <row r="389" spans="1:48" hidden="1" x14ac:dyDescent="0.3">
      <c r="A389" t="s">
        <v>95</v>
      </c>
      <c r="B389" t="s">
        <v>96</v>
      </c>
      <c r="C389" t="s">
        <v>3119</v>
      </c>
      <c r="D389" t="s">
        <v>97</v>
      </c>
      <c r="E389">
        <v>257263.09401061499</v>
      </c>
      <c r="F389">
        <v>417.45</v>
      </c>
      <c r="G389">
        <v>-0.28633135394511899</v>
      </c>
      <c r="H389">
        <f>(Table2[[#This Row],[1Y Return vs Nifty]]-AVERAGE(Table2[1Y Return vs Nifty]))/_xlfn.STDEV.P(Table2[1Y Return vs Nifty])</f>
        <v>-0.26272331098230517</v>
      </c>
      <c r="I389">
        <v>-13.5758045516483</v>
      </c>
      <c r="J389">
        <f>(Table2[[#This Row],[1M Return vs Nifty]]-AVERAGE(Table2[1M Return vs Nifty]))/_xlfn.STDEV.P(Table2[1M Return vs Nifty])</f>
        <v>-1.065899231065732</v>
      </c>
      <c r="K389">
        <v>-21.082265407854599</v>
      </c>
      <c r="L389">
        <f>(Table2[[#This Row],[6M Return vs Nifty]]-AVERAGE(Table2[6M Return vs Nifty]))/_xlfn.STDEV.P(Table2[6M Return vs Nifty])</f>
        <v>-0.80118791231630759</v>
      </c>
      <c r="M389">
        <v>-2.9599884188469598</v>
      </c>
      <c r="N389">
        <f>(Table2[[#This Row],[1W Return vs Nifty]]-AVERAGE(Table2[1W Return vs Nifty]))/_xlfn.STDEV.P(Table2[1W Return vs Nifty])</f>
        <v>4.4436331232514101E-2</v>
      </c>
      <c r="O389">
        <v>430.68</v>
      </c>
      <c r="P389">
        <v>457.33166642486799</v>
      </c>
      <c r="Q389">
        <v>452.43977247546201</v>
      </c>
      <c r="R389">
        <v>41.974868092750803</v>
      </c>
      <c r="S389" s="1">
        <f>(Table2[[#This Row],[Close Price]]-Table2[[#This Row],[20D EMA]])/Table2[[#This Row],[20D EMA]]</f>
        <v>-3.071886319309004E-2</v>
      </c>
      <c r="T389" s="1">
        <f>(Table2[[#This Row],[Close Price]]-Table2[[#This Row],[50D EMA]])/Table2[[#This Row],[50D EMA]]</f>
        <v>-8.7205127815963068E-2</v>
      </c>
      <c r="U389" s="1">
        <f>(Table2[[#This Row],[Close Price]]-Table2[[#This Row],[200D EMA]])/Table2[[#This Row],[200D EMA]]</f>
        <v>-7.7335757384944942E-2</v>
      </c>
      <c r="V389">
        <v>0.97138626632486902</v>
      </c>
      <c r="W389">
        <v>415.7</v>
      </c>
      <c r="X389">
        <v>427.45</v>
      </c>
      <c r="Y389">
        <v>415.7</v>
      </c>
      <c r="Z389">
        <v>427.45</v>
      </c>
      <c r="AA389">
        <v>402.6</v>
      </c>
      <c r="AB389">
        <v>459.55</v>
      </c>
      <c r="AC389" s="1">
        <f>(Table2[[#This Row],[Close Price]]/Table2[[#This Row],[Day Low]])-1</f>
        <v>4.2097666586480287E-3</v>
      </c>
      <c r="AD389" s="1">
        <f>(Table2[[#This Row],[Day High]]/Table2[[#This Row],[Close Price]])-1</f>
        <v>2.3954964666427214E-2</v>
      </c>
      <c r="AE389" s="1">
        <f>(Table2[[#This Row],[Close Price]]/Table2[[#This Row],[Current Week Low]])-1</f>
        <v>4.2097666586480287E-3</v>
      </c>
      <c r="AF389" s="1">
        <f>(Table2[[#This Row],[Current Week High]]/Table2[[#This Row],[Close Price]])-1</f>
        <v>2.3954964666427214E-2</v>
      </c>
      <c r="AG389" s="1">
        <f>(Table2[[#This Row],[Close Price]]/Table2[[#This Row],[Current Month Low]])-1</f>
        <v>3.688524590163933E-2</v>
      </c>
      <c r="AH389" s="1">
        <f>(Table2[[#This Row],[Current Month High]]/Table2[[#This Row],[Close Price]])-1</f>
        <v>0.10085040124565814</v>
      </c>
      <c r="AI389">
        <v>30.207210444364499</v>
      </c>
      <c r="AJ389">
        <v>25.247524752475201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-0.14000000000000001</v>
      </c>
      <c r="AM389" t="s">
        <v>3166</v>
      </c>
      <c r="AN389">
        <v>-4.01</v>
      </c>
      <c r="AO389" t="s">
        <v>3166</v>
      </c>
      <c r="AP389">
        <v>0.118266057216086</v>
      </c>
      <c r="AQ389">
        <f>(Table2[[#This Row],[Sharpe Ratio]]-AVERAGE(Table2[Sharpe Ratio]))/_xlfn.STDEV.P(Table2[Sharpe Ratio])</f>
        <v>0.72757897895043522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399</v>
      </c>
      <c r="AT389">
        <f>_xlfn.RANK.AVG(Table2[[#This Row],[6M Return vs Nifty Z-Score]],Table2[6M Return vs Nifty Z-Score])</f>
        <v>606</v>
      </c>
      <c r="AU389">
        <f>_xlfn.RANK.AVG(Table2[[#This Row],[Sharpe Ratio Z-Score]],Table2[Sharpe Ratio Z-Score])</f>
        <v>162</v>
      </c>
      <c r="AV389">
        <f>(Table2[[#This Row],[Rank 1Y]]+Table2[[#This Row],[Rank 6M]]+Table2[[#This Row],[Rank Sharpe]])/3</f>
        <v>389</v>
      </c>
    </row>
    <row r="390" spans="1:48" hidden="1" x14ac:dyDescent="0.3">
      <c r="A390" t="s">
        <v>1894</v>
      </c>
      <c r="B390" t="s">
        <v>1895</v>
      </c>
      <c r="C390" t="s">
        <v>3124</v>
      </c>
      <c r="D390" t="s">
        <v>46</v>
      </c>
      <c r="E390">
        <v>3809.6843835049999</v>
      </c>
      <c r="F390">
        <v>550.54999999999995</v>
      </c>
      <c r="G390">
        <v>-50.590600632301701</v>
      </c>
      <c r="H390">
        <f>(Table2[[#This Row],[1Y Return vs Nifty]]-AVERAGE(Table2[1Y Return vs Nifty]))/_xlfn.STDEV.P(Table2[1Y Return vs Nifty])</f>
        <v>-1.2593359483860092</v>
      </c>
      <c r="I390">
        <v>-9.4251629421249294</v>
      </c>
      <c r="J390">
        <f>(Table2[[#This Row],[1M Return vs Nifty]]-AVERAGE(Table2[1M Return vs Nifty]))/_xlfn.STDEV.P(Table2[1M Return vs Nifty])</f>
        <v>-0.65502085535359833</v>
      </c>
      <c r="K390">
        <v>5.4214818995280396</v>
      </c>
      <c r="L390">
        <f>(Table2[[#This Row],[6M Return vs Nifty]]-AVERAGE(Table2[6M Return vs Nifty]))/_xlfn.STDEV.P(Table2[6M Return vs Nifty])</f>
        <v>7.2819474997683681E-2</v>
      </c>
      <c r="M390">
        <v>-6.1140087232709401</v>
      </c>
      <c r="N390">
        <f>(Table2[[#This Row],[1W Return vs Nifty]]-AVERAGE(Table2[1W Return vs Nifty]))/_xlfn.STDEV.P(Table2[1W Return vs Nifty])</f>
        <v>-0.61046497213992701</v>
      </c>
      <c r="O390">
        <v>582.91999999999996</v>
      </c>
      <c r="P390">
        <v>616.98149150233405</v>
      </c>
      <c r="Q390">
        <v>620.60725113361502</v>
      </c>
      <c r="R390">
        <v>36.551527408285502</v>
      </c>
      <c r="S390" s="1">
        <f>(Table2[[#This Row],[Close Price]]-Table2[[#This Row],[20D EMA]])/Table2[[#This Row],[20D EMA]]</f>
        <v>-5.553077609277432E-2</v>
      </c>
      <c r="T390" s="1">
        <f>(Table2[[#This Row],[Close Price]]-Table2[[#This Row],[50D EMA]])/Table2[[#This Row],[50D EMA]]</f>
        <v>-0.10767177365495215</v>
      </c>
      <c r="U390" s="1">
        <f>(Table2[[#This Row],[Close Price]]-Table2[[#This Row],[200D EMA]])/Table2[[#This Row],[200D EMA]]</f>
        <v>-0.11288500256103508</v>
      </c>
      <c r="V390">
        <v>0.89463141410744396</v>
      </c>
      <c r="W390">
        <v>536</v>
      </c>
      <c r="X390">
        <v>572</v>
      </c>
      <c r="Y390">
        <v>536</v>
      </c>
      <c r="Z390">
        <v>572</v>
      </c>
      <c r="AA390">
        <v>529.9</v>
      </c>
      <c r="AB390">
        <v>649</v>
      </c>
      <c r="AC390" s="1">
        <f>(Table2[[#This Row],[Close Price]]/Table2[[#This Row],[Day Low]])-1</f>
        <v>2.7145522388059673E-2</v>
      </c>
      <c r="AD390" s="1">
        <f>(Table2[[#This Row],[Day High]]/Table2[[#This Row],[Close Price]])-1</f>
        <v>3.8961038961039085E-2</v>
      </c>
      <c r="AE390" s="1">
        <f>(Table2[[#This Row],[Close Price]]/Table2[[#This Row],[Current Week Low]])-1</f>
        <v>2.7145522388059673E-2</v>
      </c>
      <c r="AF390" s="1">
        <f>(Table2[[#This Row],[Current Week High]]/Table2[[#This Row],[Close Price]])-1</f>
        <v>3.8961038961039085E-2</v>
      </c>
      <c r="AG390" s="1">
        <f>(Table2[[#This Row],[Close Price]]/Table2[[#This Row],[Current Month Low]])-1</f>
        <v>3.8969616908850702E-2</v>
      </c>
      <c r="AH390" s="1">
        <f>(Table2[[#This Row],[Current Month High]]/Table2[[#This Row],[Close Price]])-1</f>
        <v>0.17882117882117887</v>
      </c>
      <c r="AI390">
        <v>83.280356007628697</v>
      </c>
      <c r="AJ390">
        <v>29.009958992384298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-0.16</v>
      </c>
      <c r="AM390" t="s">
        <v>3166</v>
      </c>
      <c r="AN390">
        <v>-11.91</v>
      </c>
      <c r="AO390" t="s">
        <v>3166</v>
      </c>
      <c r="AP390">
        <v>0.111391149993217</v>
      </c>
      <c r="AQ390">
        <f>(Table2[[#This Row],[Sharpe Ratio]]-AVERAGE(Table2[Sharpe Ratio]))/_xlfn.STDEV.P(Table2[Sharpe Ratio])</f>
        <v>0.6482107955802362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709</v>
      </c>
      <c r="AT390">
        <f>_xlfn.RANK.AVG(Table2[[#This Row],[6M Return vs Nifty Z-Score]],Table2[6M Return vs Nifty Z-Score])</f>
        <v>275</v>
      </c>
      <c r="AU390">
        <f>_xlfn.RANK.AVG(Table2[[#This Row],[Sharpe Ratio Z-Score]],Table2[Sharpe Ratio Z-Score])</f>
        <v>184</v>
      </c>
      <c r="AV390">
        <f>(Table2[[#This Row],[Rank 1Y]]+Table2[[#This Row],[Rank 6M]]+Table2[[#This Row],[Rank Sharpe]])/3</f>
        <v>389.33333333333331</v>
      </c>
    </row>
    <row r="391" spans="1:48" x14ac:dyDescent="0.3">
      <c r="A391" t="s">
        <v>436</v>
      </c>
      <c r="B391" t="s">
        <v>437</v>
      </c>
      <c r="C391" t="s">
        <v>565</v>
      </c>
      <c r="D391" t="s">
        <v>438</v>
      </c>
      <c r="E391">
        <v>50736.853589940001</v>
      </c>
      <c r="F391">
        <v>45488.1</v>
      </c>
      <c r="G391">
        <v>-1.5580051602610501</v>
      </c>
      <c r="H391">
        <f>(Table2[[#This Row],[1Y Return vs Nifty]]-AVERAGE(Table2[1Y Return vs Nifty]))/_xlfn.STDEV.P(Table2[1Y Return vs Nifty])</f>
        <v>-0.287917319447408</v>
      </c>
      <c r="I391">
        <v>3.5119583714551501</v>
      </c>
      <c r="J391">
        <f>(Table2[[#This Row],[1M Return vs Nifty]]-AVERAGE(Table2[1M Return vs Nifty]))/_xlfn.STDEV.P(Table2[1M Return vs Nifty])</f>
        <v>0.62564461562283036</v>
      </c>
      <c r="K391">
        <v>18.7481989228611</v>
      </c>
      <c r="L391">
        <f>(Table2[[#This Row],[6M Return vs Nifty]]-AVERAGE(Table2[6M Return vs Nifty]))/_xlfn.STDEV.P(Table2[6M Return vs Nifty])</f>
        <v>0.51229125957026589</v>
      </c>
      <c r="M391">
        <v>-4.3761577382536698</v>
      </c>
      <c r="N391">
        <f>(Table2[[#This Row],[1W Return vs Nifty]]-AVERAGE(Table2[1W Return vs Nifty]))/_xlfn.STDEV.P(Table2[1W Return vs Nifty])</f>
        <v>-0.24961730303693869</v>
      </c>
      <c r="O391">
        <v>44803.56</v>
      </c>
      <c r="P391">
        <v>43870.306156497099</v>
      </c>
      <c r="Q391">
        <v>40815.818573761499</v>
      </c>
      <c r="R391">
        <v>55.949104549925401</v>
      </c>
      <c r="S391" s="1">
        <f>(Table2[[#This Row],[Close Price]]-Table2[[#This Row],[20D EMA]])/Table2[[#This Row],[20D EMA]]</f>
        <v>1.5278696603573486E-2</v>
      </c>
      <c r="T391" s="1">
        <f>(Table2[[#This Row],[Close Price]]-Table2[[#This Row],[50D EMA]])/Table2[[#This Row],[50D EMA]]</f>
        <v>3.6876739308173423E-2</v>
      </c>
      <c r="U391" s="1">
        <f>(Table2[[#This Row],[Close Price]]-Table2[[#This Row],[200D EMA]])/Table2[[#This Row],[200D EMA]]</f>
        <v>0.11447231954431712</v>
      </c>
      <c r="V391">
        <v>1.42146228301735</v>
      </c>
      <c r="W391">
        <v>45101</v>
      </c>
      <c r="X391">
        <v>46189.5</v>
      </c>
      <c r="Y391">
        <v>45101</v>
      </c>
      <c r="Z391">
        <v>46189.5</v>
      </c>
      <c r="AA391">
        <v>42621.05</v>
      </c>
      <c r="AB391">
        <v>48393.7</v>
      </c>
      <c r="AC391" s="1">
        <f>(Table2[[#This Row],[Close Price]]/Table2[[#This Row],[Day Low]])-1</f>
        <v>8.5829582492626955E-3</v>
      </c>
      <c r="AD391" s="1">
        <f>(Table2[[#This Row],[Day High]]/Table2[[#This Row],[Close Price]])-1</f>
        <v>1.5419417386085543E-2</v>
      </c>
      <c r="AE391" s="1">
        <f>(Table2[[#This Row],[Close Price]]/Table2[[#This Row],[Current Week Low]])-1</f>
        <v>8.5829582492626955E-3</v>
      </c>
      <c r="AF391" s="1">
        <f>(Table2[[#This Row],[Current Week High]]/Table2[[#This Row],[Close Price]])-1</f>
        <v>1.5419417386085543E-2</v>
      </c>
      <c r="AG391" s="1">
        <f>(Table2[[#This Row],[Close Price]]/Table2[[#This Row],[Current Month Low]])-1</f>
        <v>6.7268403758236728E-2</v>
      </c>
      <c r="AH391" s="1">
        <f>(Table2[[#This Row],[Current Month High]]/Table2[[#This Row],[Close Price]])-1</f>
        <v>6.3876046702324274E-2</v>
      </c>
      <c r="AI391">
        <v>6.3876046702324203</v>
      </c>
      <c r="AJ391">
        <v>37.550744555874502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0.17</v>
      </c>
      <c r="AM391" t="s">
        <v>3167</v>
      </c>
      <c r="AN391">
        <v>4.87</v>
      </c>
      <c r="AO391" t="s">
        <v>3167</v>
      </c>
      <c r="AP391">
        <v>-1.8813025918091E-2</v>
      </c>
      <c r="AQ391">
        <f>(Table2[[#This Row],[Sharpe Ratio]]-AVERAGE(Table2[Sharpe Ratio]))/_xlfn.STDEV.P(Table2[Sharpe Ratio])</f>
        <v>-0.85494678521134715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-0.25454553250259754</v>
      </c>
      <c r="AS391">
        <f>_xlfn.RANK.AVG(Table2[[#This Row],[1Y Return vs Nifty Z-Score]],Table2[1Y Return vs Nifty Z-Score])</f>
        <v>404</v>
      </c>
      <c r="AT391">
        <f>_xlfn.RANK.AVG(Table2[[#This Row],[6M Return vs Nifty Z-Score]],Table2[6M Return vs Nifty Z-Score])</f>
        <v>169</v>
      </c>
      <c r="AU391">
        <f>_xlfn.RANK.AVG(Table2[[#This Row],[Sharpe Ratio Z-Score]],Table2[Sharpe Ratio Z-Score])</f>
        <v>596</v>
      </c>
      <c r="AV391">
        <f>(Table2[[#This Row],[Rank 1Y]]+Table2[[#This Row],[Rank 6M]]+Table2[[#This Row],[Rank Sharpe]])/3</f>
        <v>389.66666666666669</v>
      </c>
    </row>
    <row r="392" spans="1:48" x14ac:dyDescent="0.3">
      <c r="A392" t="s">
        <v>1902</v>
      </c>
      <c r="B392" t="s">
        <v>1903</v>
      </c>
      <c r="C392" t="s">
        <v>3130</v>
      </c>
      <c r="D392" t="s">
        <v>292</v>
      </c>
      <c r="E392">
        <v>3792.36637191</v>
      </c>
      <c r="F392">
        <v>1208.05</v>
      </c>
      <c r="G392">
        <v>-3.1873653730829399</v>
      </c>
      <c r="H392">
        <f>(Table2[[#This Row],[1Y Return vs Nifty]]-AVERAGE(Table2[1Y Return vs Nifty]))/_xlfn.STDEV.P(Table2[1Y Return vs Nifty])</f>
        <v>-0.32019770046230017</v>
      </c>
      <c r="I392">
        <v>1.9369364069387101</v>
      </c>
      <c r="J392">
        <f>(Table2[[#This Row],[1M Return vs Nifty]]-AVERAGE(Table2[1M Return vs Nifty]))/_xlfn.STDEV.P(Table2[1M Return vs Nifty])</f>
        <v>0.46973077690290249</v>
      </c>
      <c r="K392">
        <v>40.047554586796302</v>
      </c>
      <c r="L392">
        <f>(Table2[[#This Row],[6M Return vs Nifty]]-AVERAGE(Table2[6M Return vs Nifty]))/_xlfn.STDEV.P(Table2[6M Return vs Nifty])</f>
        <v>1.2146747368728144</v>
      </c>
      <c r="M392">
        <v>-4.6608140630036896</v>
      </c>
      <c r="N392">
        <f>(Table2[[#This Row],[1W Return vs Nifty]]-AVERAGE(Table2[1W Return vs Nifty]))/_xlfn.STDEV.P(Table2[1W Return vs Nifty])</f>
        <v>-0.30872338990344128</v>
      </c>
      <c r="O392">
        <v>1182.46</v>
      </c>
      <c r="P392">
        <v>1168.7824245762199</v>
      </c>
      <c r="Q392">
        <v>1104.2865027456</v>
      </c>
      <c r="R392">
        <v>56.256648403275101</v>
      </c>
      <c r="S392" s="1">
        <f>(Table2[[#This Row],[Close Price]]-Table2[[#This Row],[20D EMA]])/Table2[[#This Row],[20D EMA]]</f>
        <v>2.1641324019417079E-2</v>
      </c>
      <c r="T392" s="1">
        <f>(Table2[[#This Row],[Close Price]]-Table2[[#This Row],[50D EMA]])/Table2[[#This Row],[50D EMA]]</f>
        <v>3.3596993416475936E-2</v>
      </c>
      <c r="U392" s="1">
        <f>(Table2[[#This Row],[Close Price]]-Table2[[#This Row],[200D EMA]])/Table2[[#This Row],[200D EMA]]</f>
        <v>9.3964290060968375E-2</v>
      </c>
      <c r="V392">
        <v>1.24101986047468</v>
      </c>
      <c r="W392">
        <v>1181.1500000000001</v>
      </c>
      <c r="X392">
        <v>1219.9000000000001</v>
      </c>
      <c r="Y392">
        <v>1181.1500000000001</v>
      </c>
      <c r="Z392">
        <v>1219.9000000000001</v>
      </c>
      <c r="AA392">
        <v>1103.1500000000001</v>
      </c>
      <c r="AB392">
        <v>1269</v>
      </c>
      <c r="AC392" s="1">
        <f>(Table2[[#This Row],[Close Price]]/Table2[[#This Row],[Day Low]])-1</f>
        <v>2.2774414765271089E-2</v>
      </c>
      <c r="AD392" s="1">
        <f>(Table2[[#This Row],[Day High]]/Table2[[#This Row],[Close Price]])-1</f>
        <v>9.8091966392119812E-3</v>
      </c>
      <c r="AE392" s="1">
        <f>(Table2[[#This Row],[Close Price]]/Table2[[#This Row],[Current Week Low]])-1</f>
        <v>2.2774414765271089E-2</v>
      </c>
      <c r="AF392" s="1">
        <f>(Table2[[#This Row],[Current Week High]]/Table2[[#This Row],[Close Price]])-1</f>
        <v>9.8091966392119812E-3</v>
      </c>
      <c r="AG392" s="1">
        <f>(Table2[[#This Row],[Close Price]]/Table2[[#This Row],[Current Month Low]])-1</f>
        <v>9.5091329374971556E-2</v>
      </c>
      <c r="AH392" s="1">
        <f>(Table2[[#This Row],[Current Month High]]/Table2[[#This Row],[Close Price]])-1</f>
        <v>5.0453209718140934E-2</v>
      </c>
      <c r="AI392">
        <v>13.8197922271429</v>
      </c>
      <c r="AJ392">
        <v>60.719749883589401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0.04</v>
      </c>
      <c r="AM392" t="s">
        <v>3167</v>
      </c>
      <c r="AN392">
        <v>6.35</v>
      </c>
      <c r="AO392" t="s">
        <v>3167</v>
      </c>
      <c r="AP392">
        <v>-6.0667619638103999E-2</v>
      </c>
      <c r="AQ392">
        <f>(Table2[[#This Row],[Sharpe Ratio]]-AVERAGE(Table2[Sharpe Ratio]))/_xlfn.STDEV.P(Table2[Sharpe Ratio])</f>
        <v>-1.3381421159359537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-0.28265769252597839</v>
      </c>
      <c r="AS392">
        <f>_xlfn.RANK.AVG(Table2[[#This Row],[1Y Return vs Nifty Z-Score]],Table2[1Y Return vs Nifty Z-Score])</f>
        <v>421</v>
      </c>
      <c r="AT392">
        <f>_xlfn.RANK.AVG(Table2[[#This Row],[6M Return vs Nifty Z-Score]],Table2[6M Return vs Nifty Z-Score])</f>
        <v>75</v>
      </c>
      <c r="AU392">
        <f>_xlfn.RANK.AVG(Table2[[#This Row],[Sharpe Ratio Z-Score]],Table2[Sharpe Ratio Z-Score])</f>
        <v>673</v>
      </c>
      <c r="AV392">
        <f>(Table2[[#This Row],[Rank 1Y]]+Table2[[#This Row],[Rank 6M]]+Table2[[#This Row],[Rank Sharpe]])/3</f>
        <v>389.66666666666669</v>
      </c>
    </row>
    <row r="393" spans="1:48" hidden="1" x14ac:dyDescent="0.3">
      <c r="A393" t="s">
        <v>251</v>
      </c>
      <c r="B393" t="s">
        <v>252</v>
      </c>
      <c r="C393" t="s">
        <v>3121</v>
      </c>
      <c r="D393" t="s">
        <v>43</v>
      </c>
      <c r="E393">
        <v>99361.240718514993</v>
      </c>
      <c r="F393">
        <v>687.65</v>
      </c>
      <c r="G393">
        <v>2.2287423773725599</v>
      </c>
      <c r="H393">
        <f>(Table2[[#This Row],[1Y Return vs Nifty]]-AVERAGE(Table2[1Y Return vs Nifty]))/_xlfn.STDEV.P(Table2[1Y Return vs Nifty])</f>
        <v>-0.21289544745121258</v>
      </c>
      <c r="I393">
        <v>-11.015843978819101</v>
      </c>
      <c r="J393">
        <f>(Table2[[#This Row],[1M Return vs Nifty]]-AVERAGE(Table2[1M Return vs Nifty]))/_xlfn.STDEV.P(Table2[1M Return vs Nifty])</f>
        <v>-0.81248480963319858</v>
      </c>
      <c r="K393">
        <v>14.520266914574099</v>
      </c>
      <c r="L393">
        <f>(Table2[[#This Row],[6M Return vs Nifty]]-AVERAGE(Table2[6M Return vs Nifty]))/_xlfn.STDEV.P(Table2[6M Return vs Nifty])</f>
        <v>0.37286781255925383</v>
      </c>
      <c r="M393">
        <v>-3.70960567003742</v>
      </c>
      <c r="N393">
        <f>(Table2[[#This Row],[1W Return vs Nifty]]-AVERAGE(Table2[1W Return vs Nifty]))/_xlfn.STDEV.P(Table2[1W Return vs Nifty])</f>
        <v>-0.1112143201429712</v>
      </c>
      <c r="O393">
        <v>709.27</v>
      </c>
      <c r="P393">
        <v>723.68840871312398</v>
      </c>
      <c r="Q393">
        <v>665.33285721756999</v>
      </c>
      <c r="R393">
        <v>33.785381193400099</v>
      </c>
      <c r="S393" s="1">
        <f>(Table2[[#This Row],[Close Price]]-Table2[[#This Row],[20D EMA]])/Table2[[#This Row],[20D EMA]]</f>
        <v>-3.0482044919424203E-2</v>
      </c>
      <c r="T393" s="1">
        <f>(Table2[[#This Row],[Close Price]]-Table2[[#This Row],[50D EMA]])/Table2[[#This Row],[50D EMA]]</f>
        <v>-4.9798239517485375E-2</v>
      </c>
      <c r="U393" s="1">
        <f>(Table2[[#This Row],[Close Price]]-Table2[[#This Row],[200D EMA]])/Table2[[#This Row],[200D EMA]]</f>
        <v>3.3542823776598889E-2</v>
      </c>
      <c r="V393">
        <v>0.79157549443397501</v>
      </c>
      <c r="W393">
        <v>685.55</v>
      </c>
      <c r="X393">
        <v>699.45</v>
      </c>
      <c r="Y393">
        <v>685.55</v>
      </c>
      <c r="Z393">
        <v>699.45</v>
      </c>
      <c r="AA393">
        <v>668.3</v>
      </c>
      <c r="AB393">
        <v>750</v>
      </c>
      <c r="AC393" s="1">
        <f>(Table2[[#This Row],[Close Price]]/Table2[[#This Row],[Day Low]])-1</f>
        <v>3.0632338997884645E-3</v>
      </c>
      <c r="AD393" s="1">
        <f>(Table2[[#This Row],[Day High]]/Table2[[#This Row],[Close Price]])-1</f>
        <v>1.7159892387115683E-2</v>
      </c>
      <c r="AE393" s="1">
        <f>(Table2[[#This Row],[Close Price]]/Table2[[#This Row],[Current Week Low]])-1</f>
        <v>3.0632338997884645E-3</v>
      </c>
      <c r="AF393" s="1">
        <f>(Table2[[#This Row],[Current Week High]]/Table2[[#This Row],[Close Price]])-1</f>
        <v>1.7159892387115683E-2</v>
      </c>
      <c r="AG393" s="1">
        <f>(Table2[[#This Row],[Close Price]]/Table2[[#This Row],[Current Month Low]])-1</f>
        <v>2.8954062546760584E-2</v>
      </c>
      <c r="AH393" s="1">
        <f>(Table2[[#This Row],[Current Month High]]/Table2[[#This Row],[Close Price]])-1</f>
        <v>9.0671126299716409E-2</v>
      </c>
      <c r="AI393">
        <v>15.8729004580818</v>
      </c>
      <c r="AJ393">
        <v>48.376308123853697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-0.11</v>
      </c>
      <c r="AM393" t="s">
        <v>3166</v>
      </c>
      <c r="AN393">
        <v>-6.08</v>
      </c>
      <c r="AO393" t="s">
        <v>3166</v>
      </c>
      <c r="AP393">
        <v>-2.1359030540399001E-2</v>
      </c>
      <c r="AQ393">
        <f>(Table2[[#This Row],[Sharpe Ratio]]-AVERAGE(Table2[Sharpe Ratio]))/_xlfn.STDEV.P(Table2[Sharpe Ratio])</f>
        <v>-0.88433943811181615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378</v>
      </c>
      <c r="AT393">
        <f>_xlfn.RANK.AVG(Table2[[#This Row],[6M Return vs Nifty Z-Score]],Table2[6M Return vs Nifty Z-Score])</f>
        <v>192</v>
      </c>
      <c r="AU393">
        <f>_xlfn.RANK.AVG(Table2[[#This Row],[Sharpe Ratio Z-Score]],Table2[Sharpe Ratio Z-Score])</f>
        <v>601</v>
      </c>
      <c r="AV393">
        <f>(Table2[[#This Row],[Rank 1Y]]+Table2[[#This Row],[Rank 6M]]+Table2[[#This Row],[Rank Sharpe]])/3</f>
        <v>390.33333333333331</v>
      </c>
    </row>
    <row r="394" spans="1:48" hidden="1" x14ac:dyDescent="0.3">
      <c r="A394" t="s">
        <v>399</v>
      </c>
      <c r="B394" t="s">
        <v>400</v>
      </c>
      <c r="C394" t="s">
        <v>3120</v>
      </c>
      <c r="D394" t="s">
        <v>21</v>
      </c>
      <c r="E394">
        <v>56488.3061619199</v>
      </c>
      <c r="F394">
        <v>2982.4</v>
      </c>
      <c r="G394">
        <v>7.3152591058494503</v>
      </c>
      <c r="H394">
        <f>(Table2[[#This Row],[1Y Return vs Nifty]]-AVERAGE(Table2[1Y Return vs Nifty]))/_xlfn.STDEV.P(Table2[1Y Return vs Nifty])</f>
        <v>-0.1121229499139812</v>
      </c>
      <c r="I394">
        <v>-7.1297178888361499</v>
      </c>
      <c r="J394">
        <f>(Table2[[#This Row],[1M Return vs Nifty]]-AVERAGE(Table2[1M Return vs Nifty]))/_xlfn.STDEV.P(Table2[1M Return vs Nifty])</f>
        <v>-0.42779123069321962</v>
      </c>
      <c r="K394">
        <v>16.6625204895449</v>
      </c>
      <c r="L394">
        <f>(Table2[[#This Row],[6M Return vs Nifty]]-AVERAGE(Table2[6M Return vs Nifty]))/_xlfn.STDEV.P(Table2[6M Return vs Nifty])</f>
        <v>0.4435123681501813</v>
      </c>
      <c r="M394">
        <v>-1.74149834454286</v>
      </c>
      <c r="N394">
        <f>(Table2[[#This Row],[1W Return vs Nifty]]-AVERAGE(Table2[1W Return vs Nifty]))/_xlfn.STDEV.P(Table2[1W Return vs Nifty])</f>
        <v>0.29744381399628628</v>
      </c>
      <c r="O394">
        <v>2885.81</v>
      </c>
      <c r="P394">
        <v>2914.6296243903798</v>
      </c>
      <c r="Q394">
        <v>2726.92866412884</v>
      </c>
      <c r="R394">
        <v>68.393080432914303</v>
      </c>
      <c r="S394" s="1">
        <f>(Table2[[#This Row],[Close Price]]-Table2[[#This Row],[20D EMA]])/Table2[[#This Row],[20D EMA]]</f>
        <v>3.3470672012363999E-2</v>
      </c>
      <c r="T394" s="1">
        <f>(Table2[[#This Row],[Close Price]]-Table2[[#This Row],[50D EMA]])/Table2[[#This Row],[50D EMA]]</f>
        <v>2.3251796743744078E-2</v>
      </c>
      <c r="U394" s="1">
        <f>(Table2[[#This Row],[Close Price]]-Table2[[#This Row],[200D EMA]])/Table2[[#This Row],[200D EMA]]</f>
        <v>9.368464207800406E-2</v>
      </c>
      <c r="V394">
        <v>0.88509409011477302</v>
      </c>
      <c r="W394">
        <v>2898</v>
      </c>
      <c r="X394">
        <v>3016.25</v>
      </c>
      <c r="Y394">
        <v>2898</v>
      </c>
      <c r="Z394">
        <v>3016.25</v>
      </c>
      <c r="AA394">
        <v>2751.05</v>
      </c>
      <c r="AB394">
        <v>3016.25</v>
      </c>
      <c r="AC394" s="1">
        <f>(Table2[[#This Row],[Close Price]]/Table2[[#This Row],[Day Low]])-1</f>
        <v>2.9123533471359542E-2</v>
      </c>
      <c r="AD394" s="1">
        <f>(Table2[[#This Row],[Day High]]/Table2[[#This Row],[Close Price]])-1</f>
        <v>1.134991952789699E-2</v>
      </c>
      <c r="AE394" s="1">
        <f>(Table2[[#This Row],[Close Price]]/Table2[[#This Row],[Current Week Low]])-1</f>
        <v>2.9123533471359542E-2</v>
      </c>
      <c r="AF394" s="1">
        <f>(Table2[[#This Row],[Current Week High]]/Table2[[#This Row],[Close Price]])-1</f>
        <v>1.134991952789699E-2</v>
      </c>
      <c r="AG394" s="1">
        <f>(Table2[[#This Row],[Close Price]]/Table2[[#This Row],[Current Month Low]])-1</f>
        <v>8.4095163664782424E-2</v>
      </c>
      <c r="AH394" s="1">
        <f>(Table2[[#This Row],[Current Month High]]/Table2[[#This Row],[Close Price]])-1</f>
        <v>1.134991952789699E-2</v>
      </c>
      <c r="AI394">
        <v>6.8870708154506497</v>
      </c>
      <c r="AJ394">
        <v>36.369455875628702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-0.06</v>
      </c>
      <c r="AM394" t="s">
        <v>3166</v>
      </c>
      <c r="AN394">
        <v>4.3600000000000003</v>
      </c>
      <c r="AO394" t="s">
        <v>3167</v>
      </c>
      <c r="AP394">
        <v>-4.1393894909529001E-2</v>
      </c>
      <c r="AQ394">
        <f>(Table2[[#This Row],[Sharpe Ratio]]-AVERAGE(Table2[Sharpe Ratio]))/_xlfn.STDEV.P(Table2[Sharpe Ratio])</f>
        <v>-1.1156343105366677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348</v>
      </c>
      <c r="AT394">
        <f>_xlfn.RANK.AVG(Table2[[#This Row],[6M Return vs Nifty Z-Score]],Table2[6M Return vs Nifty Z-Score])</f>
        <v>183</v>
      </c>
      <c r="AU394">
        <f>_xlfn.RANK.AVG(Table2[[#This Row],[Sharpe Ratio Z-Score]],Table2[Sharpe Ratio Z-Score])</f>
        <v>640</v>
      </c>
      <c r="AV394">
        <f>(Table2[[#This Row],[Rank 1Y]]+Table2[[#This Row],[Rank 6M]]+Table2[[#This Row],[Rank Sharpe]])/3</f>
        <v>390.33333333333331</v>
      </c>
    </row>
    <row r="395" spans="1:48" x14ac:dyDescent="0.3">
      <c r="A395" t="s">
        <v>1040</v>
      </c>
      <c r="B395" t="s">
        <v>1041</v>
      </c>
      <c r="C395" t="s">
        <v>3121</v>
      </c>
      <c r="D395" t="s">
        <v>24</v>
      </c>
      <c r="E395">
        <v>12872.87769152</v>
      </c>
      <c r="F395">
        <v>173.8</v>
      </c>
      <c r="G395">
        <v>-4.455134945288</v>
      </c>
      <c r="H395">
        <f>(Table2[[#This Row],[1Y Return vs Nifty]]-AVERAGE(Table2[1Y Return vs Nifty]))/_xlfn.STDEV.P(Table2[1Y Return vs Nifty])</f>
        <v>-0.34531435944772471</v>
      </c>
      <c r="I395">
        <v>1.67364890912471</v>
      </c>
      <c r="J395">
        <f>(Table2[[#This Row],[1M Return vs Nifty]]-AVERAGE(Table2[1M Return vs Nifty]))/_xlfn.STDEV.P(Table2[1M Return vs Nifty])</f>
        <v>0.44366754388395946</v>
      </c>
      <c r="K395">
        <v>14.767409933066199</v>
      </c>
      <c r="L395">
        <f>(Table2[[#This Row],[6M Return vs Nifty]]-AVERAGE(Table2[6M Return vs Nifty]))/_xlfn.STDEV.P(Table2[6M Return vs Nifty])</f>
        <v>0.38101778551892679</v>
      </c>
      <c r="M395">
        <v>-3.0474244002646298</v>
      </c>
      <c r="N395">
        <f>(Table2[[#This Row],[1W Return vs Nifty]]-AVERAGE(Table2[1W Return vs Nifty]))/_xlfn.STDEV.P(Table2[1W Return vs Nifty])</f>
        <v>2.6281109431385476E-2</v>
      </c>
      <c r="O395">
        <v>171.96</v>
      </c>
      <c r="P395">
        <v>168.82552396959801</v>
      </c>
      <c r="Q395">
        <v>159.276966459031</v>
      </c>
      <c r="R395">
        <v>55.458025365106899</v>
      </c>
      <c r="S395" s="1">
        <f>(Table2[[#This Row],[Close Price]]-Table2[[#This Row],[20D EMA]])/Table2[[#This Row],[20D EMA]]</f>
        <v>1.0700162828564801E-2</v>
      </c>
      <c r="T395" s="1">
        <f>(Table2[[#This Row],[Close Price]]-Table2[[#This Row],[50D EMA]])/Table2[[#This Row],[50D EMA]]</f>
        <v>2.9465189347185453E-2</v>
      </c>
      <c r="U395" s="1">
        <f>(Table2[[#This Row],[Close Price]]-Table2[[#This Row],[200D EMA]])/Table2[[#This Row],[200D EMA]]</f>
        <v>9.1181002902290989E-2</v>
      </c>
      <c r="V395">
        <v>0.61515995774685395</v>
      </c>
      <c r="W395">
        <v>172.52</v>
      </c>
      <c r="X395">
        <v>174.65</v>
      </c>
      <c r="Y395">
        <v>172.52</v>
      </c>
      <c r="Z395">
        <v>174.65</v>
      </c>
      <c r="AA395">
        <v>166.72</v>
      </c>
      <c r="AB395">
        <v>182.24</v>
      </c>
      <c r="AC395" s="1">
        <f>(Table2[[#This Row],[Close Price]]/Table2[[#This Row],[Day Low]])-1</f>
        <v>7.4194296313470076E-3</v>
      </c>
      <c r="AD395" s="1">
        <f>(Table2[[#This Row],[Day High]]/Table2[[#This Row],[Close Price]])-1</f>
        <v>4.890678941311899E-3</v>
      </c>
      <c r="AE395" s="1">
        <f>(Table2[[#This Row],[Close Price]]/Table2[[#This Row],[Current Week Low]])-1</f>
        <v>7.4194296313470076E-3</v>
      </c>
      <c r="AF395" s="1">
        <f>(Table2[[#This Row],[Current Week High]]/Table2[[#This Row],[Close Price]])-1</f>
        <v>4.890678941311899E-3</v>
      </c>
      <c r="AG395" s="1">
        <f>(Table2[[#This Row],[Close Price]]/Table2[[#This Row],[Current Month Low]])-1</f>
        <v>4.2466410748560612E-2</v>
      </c>
      <c r="AH395" s="1">
        <f>(Table2[[#This Row],[Current Month High]]/Table2[[#This Row],[Close Price]])-1</f>
        <v>4.8561565017261277E-2</v>
      </c>
      <c r="AI395">
        <v>4.8561565017261197</v>
      </c>
      <c r="AJ395">
        <v>38.5964912280701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0.02</v>
      </c>
      <c r="AM395" t="s">
        <v>3167</v>
      </c>
      <c r="AN395">
        <v>-2.86</v>
      </c>
      <c r="AO395" t="s">
        <v>3166</v>
      </c>
      <c r="AP395">
        <v>-4.8816672837100002E-4</v>
      </c>
      <c r="AQ395">
        <f>(Table2[[#This Row],[Sharpe Ratio]]-AVERAGE(Table2[Sharpe Ratio]))/_xlfn.STDEV.P(Table2[Sharpe Ratio])</f>
        <v>-0.64339327077776221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-0.13774119139121518</v>
      </c>
      <c r="AS395">
        <f>_xlfn.RANK.AVG(Table2[[#This Row],[1Y Return vs Nifty Z-Score]],Table2[1Y Return vs Nifty Z-Score])</f>
        <v>429</v>
      </c>
      <c r="AT395">
        <f>_xlfn.RANK.AVG(Table2[[#This Row],[6M Return vs Nifty Z-Score]],Table2[6M Return vs Nifty Z-Score])</f>
        <v>191</v>
      </c>
      <c r="AU395">
        <f>_xlfn.RANK.AVG(Table2[[#This Row],[Sharpe Ratio Z-Score]],Table2[Sharpe Ratio Z-Score])</f>
        <v>553</v>
      </c>
      <c r="AV395">
        <f>(Table2[[#This Row],[Rank 1Y]]+Table2[[#This Row],[Rank 6M]]+Table2[[#This Row],[Rank Sharpe]])/3</f>
        <v>391</v>
      </c>
    </row>
    <row r="396" spans="1:48" hidden="1" x14ac:dyDescent="0.3">
      <c r="A396" t="s">
        <v>691</v>
      </c>
      <c r="B396" t="s">
        <v>692</v>
      </c>
      <c r="C396" t="s">
        <v>3121</v>
      </c>
      <c r="D396" t="s">
        <v>494</v>
      </c>
      <c r="E396">
        <v>25241.79707216</v>
      </c>
      <c r="F396">
        <v>2799.05</v>
      </c>
      <c r="G396">
        <v>-31.1734930472652</v>
      </c>
      <c r="H396">
        <f>(Table2[[#This Row],[1Y Return vs Nifty]]-AVERAGE(Table2[1Y Return vs Nifty]))/_xlfn.STDEV.P(Table2[1Y Return vs Nifty])</f>
        <v>-0.87465021338417681</v>
      </c>
      <c r="I396">
        <v>-7.4987861530605002</v>
      </c>
      <c r="J396">
        <f>(Table2[[#This Row],[1M Return vs Nifty]]-AVERAGE(Table2[1M Return vs Nifty]))/_xlfn.STDEV.P(Table2[1M Return vs Nifty])</f>
        <v>-0.46432586393726177</v>
      </c>
      <c r="K396">
        <v>2.8653876324618901</v>
      </c>
      <c r="L396">
        <f>(Table2[[#This Row],[6M Return vs Nifty]]-AVERAGE(Table2[6M Return vs Nifty]))/_xlfn.STDEV.P(Table2[6M Return vs Nifty])</f>
        <v>-1.1472200672815264E-2</v>
      </c>
      <c r="M396">
        <v>-3.6943950843564601</v>
      </c>
      <c r="N396">
        <f>(Table2[[#This Row],[1W Return vs Nifty]]-AVERAGE(Table2[1W Return vs Nifty]))/_xlfn.STDEV.P(Table2[1W Return vs Nifty])</f>
        <v>-0.10805599158892021</v>
      </c>
      <c r="O396">
        <v>2787.23</v>
      </c>
      <c r="P396">
        <v>2745.0550584856001</v>
      </c>
      <c r="Q396">
        <v>2606.6449758887102</v>
      </c>
      <c r="R396">
        <v>53.746742225955003</v>
      </c>
      <c r="S396" s="1">
        <f>(Table2[[#This Row],[Close Price]]-Table2[[#This Row],[20D EMA]])/Table2[[#This Row],[20D EMA]]</f>
        <v>4.2407695095130881E-3</v>
      </c>
      <c r="T396" s="1">
        <f>(Table2[[#This Row],[Close Price]]-Table2[[#This Row],[50D EMA]])/Table2[[#This Row],[50D EMA]]</f>
        <v>1.9669893814147469E-2</v>
      </c>
      <c r="U396" s="1">
        <f>(Table2[[#This Row],[Close Price]]-Table2[[#This Row],[200D EMA]])/Table2[[#This Row],[200D EMA]]</f>
        <v>7.3813283316686185E-2</v>
      </c>
      <c r="V396">
        <v>0.57270366775204395</v>
      </c>
      <c r="W396">
        <v>2733.05</v>
      </c>
      <c r="X396">
        <v>2882</v>
      </c>
      <c r="Y396">
        <v>2733.05</v>
      </c>
      <c r="Z396">
        <v>2882</v>
      </c>
      <c r="AA396">
        <v>2605</v>
      </c>
      <c r="AB396">
        <v>3100</v>
      </c>
      <c r="AC396" s="1">
        <f>(Table2[[#This Row],[Close Price]]/Table2[[#This Row],[Day Low]])-1</f>
        <v>2.4148844697316152E-2</v>
      </c>
      <c r="AD396" s="1">
        <f>(Table2[[#This Row],[Day High]]/Table2[[#This Row],[Close Price]])-1</f>
        <v>2.9635054750718925E-2</v>
      </c>
      <c r="AE396" s="1">
        <f>(Table2[[#This Row],[Close Price]]/Table2[[#This Row],[Current Week Low]])-1</f>
        <v>2.4148844697316152E-2</v>
      </c>
      <c r="AF396" s="1">
        <f>(Table2[[#This Row],[Current Week High]]/Table2[[#This Row],[Close Price]])-1</f>
        <v>2.9635054750718925E-2</v>
      </c>
      <c r="AG396" s="1">
        <f>(Table2[[#This Row],[Close Price]]/Table2[[#This Row],[Current Month Low]])-1</f>
        <v>7.4491362763915658E-2</v>
      </c>
      <c r="AH396" s="1">
        <f>(Table2[[#This Row],[Current Month High]]/Table2[[#This Row],[Close Price]])-1</f>
        <v>0.1075186223897393</v>
      </c>
      <c r="AI396">
        <v>39.190082349368502</v>
      </c>
      <c r="AJ396">
        <v>38.2246913580247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0.09</v>
      </c>
      <c r="AM396" t="s">
        <v>3167</v>
      </c>
      <c r="AN396">
        <v>-4.01</v>
      </c>
      <c r="AO396" t="s">
        <v>3166</v>
      </c>
      <c r="AP396">
        <v>9.0163596625048997E-2</v>
      </c>
      <c r="AQ396">
        <f>(Table2[[#This Row],[Sharpe Ratio]]-AVERAGE(Table2[Sharpe Ratio]))/_xlfn.STDEV.P(Table2[Sharpe Ratio])</f>
        <v>0.40314678328039366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-1.0553574863027804</v>
      </c>
      <c r="AS396">
        <f>_xlfn.RANK.AVG(Table2[[#This Row],[1Y Return vs Nifty Z-Score]],Table2[1Y Return vs Nifty Z-Score])</f>
        <v>627</v>
      </c>
      <c r="AT396">
        <f>_xlfn.RANK.AVG(Table2[[#This Row],[6M Return vs Nifty Z-Score]],Table2[6M Return vs Nifty Z-Score])</f>
        <v>303</v>
      </c>
      <c r="AU396">
        <f>_xlfn.RANK.AVG(Table2[[#This Row],[Sharpe Ratio Z-Score]],Table2[Sharpe Ratio Z-Score])</f>
        <v>246</v>
      </c>
      <c r="AV396">
        <f>(Table2[[#This Row],[Rank 1Y]]+Table2[[#This Row],[Rank 6M]]+Table2[[#This Row],[Rank Sharpe]])/3</f>
        <v>392</v>
      </c>
    </row>
    <row r="397" spans="1:48" hidden="1" x14ac:dyDescent="0.3">
      <c r="A397" t="s">
        <v>377</v>
      </c>
      <c r="B397" t="s">
        <v>378</v>
      </c>
      <c r="C397" t="s">
        <v>3135</v>
      </c>
      <c r="D397" t="s">
        <v>169</v>
      </c>
      <c r="E397">
        <v>62578.160534540002</v>
      </c>
      <c r="F397">
        <v>4125.1000000000004</v>
      </c>
      <c r="G397">
        <v>-12.079112189017</v>
      </c>
      <c r="H397">
        <f>(Table2[[#This Row],[1Y Return vs Nifty]]-AVERAGE(Table2[1Y Return vs Nifty]))/_xlfn.STDEV.P(Table2[1Y Return vs Nifty])</f>
        <v>-0.49635824056116501</v>
      </c>
      <c r="I397">
        <v>-5.2506705079821403</v>
      </c>
      <c r="J397">
        <f>(Table2[[#This Row],[1M Return vs Nifty]]-AVERAGE(Table2[1M Return vs Nifty]))/_xlfn.STDEV.P(Table2[1M Return vs Nifty])</f>
        <v>-0.24178144994992565</v>
      </c>
      <c r="K397">
        <v>8.5886184388564093</v>
      </c>
      <c r="L397">
        <f>(Table2[[#This Row],[6M Return vs Nifty]]-AVERAGE(Table2[6M Return vs Nifty]))/_xlfn.STDEV.P(Table2[6M Return vs Nifty])</f>
        <v>0.1772613374974068</v>
      </c>
      <c r="M397">
        <v>-6.52755477608049</v>
      </c>
      <c r="N397">
        <f>(Table2[[#This Row],[1W Return vs Nifty]]-AVERAGE(Table2[1W Return vs Nifty]))/_xlfn.STDEV.P(Table2[1W Return vs Nifty])</f>
        <v>-0.69633374369146739</v>
      </c>
      <c r="O397">
        <v>4355.34</v>
      </c>
      <c r="P397">
        <v>4418.6793848409598</v>
      </c>
      <c r="Q397">
        <v>4115.0466971323303</v>
      </c>
      <c r="R397">
        <v>23.5523562583267</v>
      </c>
      <c r="S397" s="1">
        <f>(Table2[[#This Row],[Close Price]]-Table2[[#This Row],[20D EMA]])/Table2[[#This Row],[20D EMA]]</f>
        <v>-5.286384071048409E-2</v>
      </c>
      <c r="T397" s="1">
        <f>(Table2[[#This Row],[Close Price]]-Table2[[#This Row],[50D EMA]])/Table2[[#This Row],[50D EMA]]</f>
        <v>-6.6440526517523316E-2</v>
      </c>
      <c r="U397" s="1">
        <f>(Table2[[#This Row],[Close Price]]-Table2[[#This Row],[200D EMA]])/Table2[[#This Row],[200D EMA]]</f>
        <v>2.4430592427240046E-3</v>
      </c>
      <c r="V397">
        <v>1.8172289650787501</v>
      </c>
      <c r="W397">
        <v>4112.5</v>
      </c>
      <c r="X397">
        <v>4215.3999999999996</v>
      </c>
      <c r="Y397">
        <v>4112.5</v>
      </c>
      <c r="Z397">
        <v>4215.3999999999996</v>
      </c>
      <c r="AA397">
        <v>4045.85</v>
      </c>
      <c r="AB397">
        <v>4715</v>
      </c>
      <c r="AC397" s="1">
        <f>(Table2[[#This Row],[Close Price]]/Table2[[#This Row],[Day Low]])-1</f>
        <v>3.0638297872340736E-3</v>
      </c>
      <c r="AD397" s="1">
        <f>(Table2[[#This Row],[Day High]]/Table2[[#This Row],[Close Price]])-1</f>
        <v>2.1890378415068579E-2</v>
      </c>
      <c r="AE397" s="1">
        <f>(Table2[[#This Row],[Close Price]]/Table2[[#This Row],[Current Week Low]])-1</f>
        <v>3.0638297872340736E-3</v>
      </c>
      <c r="AF397" s="1">
        <f>(Table2[[#This Row],[Current Week High]]/Table2[[#This Row],[Close Price]])-1</f>
        <v>2.1890378415068579E-2</v>
      </c>
      <c r="AG397" s="1">
        <f>(Table2[[#This Row],[Close Price]]/Table2[[#This Row],[Current Month Low]])-1</f>
        <v>1.9587972861079939E-2</v>
      </c>
      <c r="AH397" s="1">
        <f>(Table2[[#This Row],[Current Month High]]/Table2[[#This Row],[Close Price]])-1</f>
        <v>0.14300259387651204</v>
      </c>
      <c r="AI397">
        <v>16.458994933456101</v>
      </c>
      <c r="AJ397">
        <v>28.1086956521739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0.03</v>
      </c>
      <c r="AM397" t="s">
        <v>3167</v>
      </c>
      <c r="AN397">
        <v>-9.1</v>
      </c>
      <c r="AO397" t="s">
        <v>3166</v>
      </c>
      <c r="AP397">
        <v>2.1998662821406001E-2</v>
      </c>
      <c r="AQ397">
        <f>(Table2[[#This Row],[Sharpe Ratio]]-AVERAGE(Table2[Sharpe Ratio]))/_xlfn.STDEV.P(Table2[Sharpe Ratio])</f>
        <v>-0.38379139496127462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488</v>
      </c>
      <c r="AT397">
        <f>_xlfn.RANK.AVG(Table2[[#This Row],[6M Return vs Nifty Z-Score]],Table2[6M Return vs Nifty Z-Score])</f>
        <v>246</v>
      </c>
      <c r="AU397">
        <f>_xlfn.RANK.AVG(Table2[[#This Row],[Sharpe Ratio Z-Score]],Table2[Sharpe Ratio Z-Score])</f>
        <v>444</v>
      </c>
      <c r="AV397">
        <f>(Table2[[#This Row],[Rank 1Y]]+Table2[[#This Row],[Rank 6M]]+Table2[[#This Row],[Rank Sharpe]])/3</f>
        <v>392.66666666666669</v>
      </c>
    </row>
    <row r="398" spans="1:48" hidden="1" x14ac:dyDescent="0.3">
      <c r="A398" t="s">
        <v>1189</v>
      </c>
      <c r="B398" t="s">
        <v>1190</v>
      </c>
      <c r="C398" t="s">
        <v>3133</v>
      </c>
      <c r="D398" t="s">
        <v>505</v>
      </c>
      <c r="E398">
        <v>10013.758502639999</v>
      </c>
      <c r="F398">
        <v>312.60000000000002</v>
      </c>
      <c r="G398">
        <v>-10.7027857784591</v>
      </c>
      <c r="H398">
        <f>(Table2[[#This Row],[1Y Return vs Nifty]]-AVERAGE(Table2[1Y Return vs Nifty]))/_xlfn.STDEV.P(Table2[1Y Return vs Nifty])</f>
        <v>-0.46909088704163704</v>
      </c>
      <c r="I398">
        <v>-9.3186161677998403</v>
      </c>
      <c r="J398">
        <f>(Table2[[#This Row],[1M Return vs Nifty]]-AVERAGE(Table2[1M Return vs Nifty]))/_xlfn.STDEV.P(Table2[1M Return vs Nifty])</f>
        <v>-0.64447362683075626</v>
      </c>
      <c r="K398">
        <v>6.0378385424539101</v>
      </c>
      <c r="L398">
        <f>(Table2[[#This Row],[6M Return vs Nifty]]-AVERAGE(Table2[6M Return vs Nifty]))/_xlfn.STDEV.P(Table2[6M Return vs Nifty])</f>
        <v>9.3144912487317724E-2</v>
      </c>
      <c r="M398">
        <v>-4.1493922099627598</v>
      </c>
      <c r="N398">
        <f>(Table2[[#This Row],[1W Return vs Nifty]]-AVERAGE(Table2[1W Return vs Nifty]))/_xlfn.STDEV.P(Table2[1W Return vs Nifty])</f>
        <v>-0.20253167082672391</v>
      </c>
      <c r="O398">
        <v>316.69</v>
      </c>
      <c r="P398">
        <v>326.43338141364802</v>
      </c>
      <c r="Q398">
        <v>313.91137172851597</v>
      </c>
      <c r="R398">
        <v>50.160898179568598</v>
      </c>
      <c r="S398" s="1">
        <f>(Table2[[#This Row],[Close Price]]-Table2[[#This Row],[20D EMA]])/Table2[[#This Row],[20D EMA]]</f>
        <v>-1.291483785405278E-2</v>
      </c>
      <c r="T398" s="1">
        <f>(Table2[[#This Row],[Close Price]]-Table2[[#This Row],[50D EMA]])/Table2[[#This Row],[50D EMA]]</f>
        <v>-4.237734925803649E-2</v>
      </c>
      <c r="U398" s="1">
        <f>(Table2[[#This Row],[Close Price]]-Table2[[#This Row],[200D EMA]])/Table2[[#This Row],[200D EMA]]</f>
        <v>-4.1775222136587057E-3</v>
      </c>
      <c r="V398">
        <v>0.26970832319106303</v>
      </c>
      <c r="W398">
        <v>301.55</v>
      </c>
      <c r="X398">
        <v>320.2</v>
      </c>
      <c r="Y398">
        <v>301.55</v>
      </c>
      <c r="Z398">
        <v>320.2</v>
      </c>
      <c r="AA398">
        <v>297.05</v>
      </c>
      <c r="AB398">
        <v>334.35</v>
      </c>
      <c r="AC398" s="1">
        <f>(Table2[[#This Row],[Close Price]]/Table2[[#This Row],[Day Low]])-1</f>
        <v>3.6644005969159288E-2</v>
      </c>
      <c r="AD398" s="1">
        <f>(Table2[[#This Row],[Day High]]/Table2[[#This Row],[Close Price]])-1</f>
        <v>2.4312220089571124E-2</v>
      </c>
      <c r="AE398" s="1">
        <f>(Table2[[#This Row],[Close Price]]/Table2[[#This Row],[Current Week Low]])-1</f>
        <v>3.6644005969159288E-2</v>
      </c>
      <c r="AF398" s="1">
        <f>(Table2[[#This Row],[Current Week High]]/Table2[[#This Row],[Close Price]])-1</f>
        <v>2.4312220089571124E-2</v>
      </c>
      <c r="AG398" s="1">
        <f>(Table2[[#This Row],[Close Price]]/Table2[[#This Row],[Current Month Low]])-1</f>
        <v>5.2348089547214371E-2</v>
      </c>
      <c r="AH398" s="1">
        <f>(Table2[[#This Row],[Current Month High]]/Table2[[#This Row],[Close Price]])-1</f>
        <v>6.9577735124760176E-2</v>
      </c>
      <c r="AI398">
        <v>28.2789507357645</v>
      </c>
      <c r="AJ398">
        <v>20.550692221665098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0.03</v>
      </c>
      <c r="AM398" t="s">
        <v>3167</v>
      </c>
      <c r="AN398">
        <v>-2.69</v>
      </c>
      <c r="AO398" t="s">
        <v>3166</v>
      </c>
      <c r="AP398">
        <v>2.3679943927731002E-2</v>
      </c>
      <c r="AQ398">
        <f>(Table2[[#This Row],[Sharpe Ratio]]-AVERAGE(Table2[Sharpe Ratio]))/_xlfn.STDEV.P(Table2[Sharpe Ratio])</f>
        <v>-0.36438164544497975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471</v>
      </c>
      <c r="AT398">
        <f>_xlfn.RANK.AVG(Table2[[#This Row],[6M Return vs Nifty Z-Score]],Table2[6M Return vs Nifty Z-Score])</f>
        <v>269</v>
      </c>
      <c r="AU398">
        <f>_xlfn.RANK.AVG(Table2[[#This Row],[Sharpe Ratio Z-Score]],Table2[Sharpe Ratio Z-Score])</f>
        <v>439</v>
      </c>
      <c r="AV398">
        <f>(Table2[[#This Row],[Rank 1Y]]+Table2[[#This Row],[Rank 6M]]+Table2[[#This Row],[Rank Sharpe]])/3</f>
        <v>393</v>
      </c>
    </row>
    <row r="399" spans="1:48" hidden="1" x14ac:dyDescent="0.3">
      <c r="A399" t="s">
        <v>365</v>
      </c>
      <c r="B399" t="s">
        <v>366</v>
      </c>
      <c r="C399" t="s">
        <v>3125</v>
      </c>
      <c r="D399" t="s">
        <v>51</v>
      </c>
      <c r="E399">
        <v>65501.293949999999</v>
      </c>
      <c r="F399">
        <v>5478.3</v>
      </c>
      <c r="G399">
        <v>-2.0744228979536401</v>
      </c>
      <c r="H399">
        <f>(Table2[[#This Row],[1Y Return vs Nifty]]-AVERAGE(Table2[1Y Return vs Nifty]))/_xlfn.STDEV.P(Table2[1Y Return vs Nifty])</f>
        <v>-0.29814842807788966</v>
      </c>
      <c r="I399">
        <v>-7.0139935550867598</v>
      </c>
      <c r="J399">
        <f>(Table2[[#This Row],[1M Return vs Nifty]]-AVERAGE(Table2[1M Return vs Nifty]))/_xlfn.STDEV.P(Table2[1M Return vs Nifty])</f>
        <v>-0.41633550149409493</v>
      </c>
      <c r="K399">
        <v>-2.8676215036522099</v>
      </c>
      <c r="L399">
        <f>(Table2[[#This Row],[6M Return vs Nifty]]-AVERAGE(Table2[6M Return vs Nifty]))/_xlfn.STDEV.P(Table2[6M Return vs Nifty])</f>
        <v>-0.20052819635485208</v>
      </c>
      <c r="M399">
        <v>-3.4715760027485798</v>
      </c>
      <c r="N399">
        <f>(Table2[[#This Row],[1W Return vs Nifty]]-AVERAGE(Table2[1W Return vs Nifty]))/_xlfn.STDEV.P(Table2[1W Return vs Nifty])</f>
        <v>-6.1789800227827693E-2</v>
      </c>
      <c r="O399">
        <v>5689.55</v>
      </c>
      <c r="P399">
        <v>5817.8781649684697</v>
      </c>
      <c r="Q399">
        <v>5411.9868741520204</v>
      </c>
      <c r="R399">
        <v>32.390347888751101</v>
      </c>
      <c r="S399" s="1">
        <f>(Table2[[#This Row],[Close Price]]-Table2[[#This Row],[20D EMA]])/Table2[[#This Row],[20D EMA]]</f>
        <v>-3.7129474211492999E-2</v>
      </c>
      <c r="T399" s="1">
        <f>(Table2[[#This Row],[Close Price]]-Table2[[#This Row],[50D EMA]])/Table2[[#This Row],[50D EMA]]</f>
        <v>-5.8368043355254744E-2</v>
      </c>
      <c r="U399" s="1">
        <f>(Table2[[#This Row],[Close Price]]-Table2[[#This Row],[200D EMA]])/Table2[[#This Row],[200D EMA]]</f>
        <v>1.225300936421249E-2</v>
      </c>
      <c r="V399">
        <v>3.1550841796856499</v>
      </c>
      <c r="W399">
        <v>5374.2</v>
      </c>
      <c r="X399">
        <v>5718.5</v>
      </c>
      <c r="Y399">
        <v>5374.2</v>
      </c>
      <c r="Z399">
        <v>5718.5</v>
      </c>
      <c r="AA399">
        <v>5361.05</v>
      </c>
      <c r="AB399">
        <v>5958.9</v>
      </c>
      <c r="AC399" s="1">
        <f>(Table2[[#This Row],[Close Price]]/Table2[[#This Row],[Day Low]])-1</f>
        <v>1.9370324885564338E-2</v>
      </c>
      <c r="AD399" s="1">
        <f>(Table2[[#This Row],[Day High]]/Table2[[#This Row],[Close Price]])-1</f>
        <v>4.3845718562327773E-2</v>
      </c>
      <c r="AE399" s="1">
        <f>(Table2[[#This Row],[Close Price]]/Table2[[#This Row],[Current Week Low]])-1</f>
        <v>1.9370324885564338E-2</v>
      </c>
      <c r="AF399" s="1">
        <f>(Table2[[#This Row],[Current Week High]]/Table2[[#This Row],[Close Price]])-1</f>
        <v>4.3845718562327773E-2</v>
      </c>
      <c r="AG399" s="1">
        <f>(Table2[[#This Row],[Close Price]]/Table2[[#This Row],[Current Month Low]])-1</f>
        <v>2.1870715624737747E-2</v>
      </c>
      <c r="AH399" s="1">
        <f>(Table2[[#This Row],[Current Month High]]/Table2[[#This Row],[Close Price]])-1</f>
        <v>8.7727944800394253E-2</v>
      </c>
      <c r="AI399">
        <v>17.552890495226599</v>
      </c>
      <c r="AJ399">
        <v>24.307643434950801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-0.08</v>
      </c>
      <c r="AM399" t="s">
        <v>3166</v>
      </c>
      <c r="AN399">
        <v>-3.39</v>
      </c>
      <c r="AO399" t="s">
        <v>3166</v>
      </c>
      <c r="AP399">
        <v>3.9438093214446003E-2</v>
      </c>
      <c r="AQ399">
        <f>(Table2[[#This Row],[Sharpe Ratio]]-AVERAGE(Table2[Sharpe Ratio]))/_xlfn.STDEV.P(Table2[Sharpe Ratio])</f>
        <v>-0.18245981848525036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409</v>
      </c>
      <c r="AT399">
        <f>_xlfn.RANK.AVG(Table2[[#This Row],[6M Return vs Nifty Z-Score]],Table2[6M Return vs Nifty Z-Score])</f>
        <v>371</v>
      </c>
      <c r="AU399">
        <f>_xlfn.RANK.AVG(Table2[[#This Row],[Sharpe Ratio Z-Score]],Table2[Sharpe Ratio Z-Score])</f>
        <v>400</v>
      </c>
      <c r="AV399">
        <f>(Table2[[#This Row],[Rank 1Y]]+Table2[[#This Row],[Rank 6M]]+Table2[[#This Row],[Rank Sharpe]])/3</f>
        <v>393.33333333333331</v>
      </c>
    </row>
    <row r="400" spans="1:48" x14ac:dyDescent="0.3">
      <c r="A400" t="s">
        <v>697</v>
      </c>
      <c r="B400" t="s">
        <v>698</v>
      </c>
      <c r="C400" t="s">
        <v>3121</v>
      </c>
      <c r="D400" t="s">
        <v>411</v>
      </c>
      <c r="E400">
        <v>24874.03595985</v>
      </c>
      <c r="F400">
        <v>1107.75</v>
      </c>
      <c r="G400">
        <v>-0.40697872101467703</v>
      </c>
      <c r="H400">
        <f>(Table2[[#This Row],[1Y Return vs Nifty]]-AVERAGE(Table2[1Y Return vs Nifty]))/_xlfn.STDEV.P(Table2[1Y Return vs Nifty])</f>
        <v>-0.26511353933500564</v>
      </c>
      <c r="I400">
        <v>2.5846688319192999</v>
      </c>
      <c r="J400">
        <f>(Table2[[#This Row],[1M Return vs Nifty]]-AVERAGE(Table2[1M Return vs Nifty]))/_xlfn.STDEV.P(Table2[1M Return vs Nifty])</f>
        <v>0.53385080260241546</v>
      </c>
      <c r="K400">
        <v>28.050998436198899</v>
      </c>
      <c r="L400">
        <f>(Table2[[#This Row],[6M Return vs Nifty]]-AVERAGE(Table2[6M Return vs Nifty]))/_xlfn.STDEV.P(Table2[6M Return vs Nifty])</f>
        <v>0.81906733176340163</v>
      </c>
      <c r="M400">
        <v>1.5081003262015999</v>
      </c>
      <c r="N400">
        <f>(Table2[[#This Row],[1W Return vs Nifty]]-AVERAGE(Table2[1W Return vs Nifty]))/_xlfn.STDEV.P(Table2[1W Return vs Nifty])</f>
        <v>0.97219102533250712</v>
      </c>
      <c r="O400">
        <v>1060.8399999999999</v>
      </c>
      <c r="P400">
        <v>1052.2116369048399</v>
      </c>
      <c r="Q400">
        <v>987.86073077986305</v>
      </c>
      <c r="R400">
        <v>70.636440460025</v>
      </c>
      <c r="S400" s="1">
        <f>(Table2[[#This Row],[Close Price]]-Table2[[#This Row],[20D EMA]])/Table2[[#This Row],[20D EMA]]</f>
        <v>4.4219674974548553E-2</v>
      </c>
      <c r="T400" s="1">
        <f>(Table2[[#This Row],[Close Price]]-Table2[[#This Row],[50D EMA]])/Table2[[#This Row],[50D EMA]]</f>
        <v>5.2782502252617533E-2</v>
      </c>
      <c r="U400" s="1">
        <f>(Table2[[#This Row],[Close Price]]-Table2[[#This Row],[200D EMA]])/Table2[[#This Row],[200D EMA]]</f>
        <v>0.12136252154237451</v>
      </c>
      <c r="V400">
        <v>0.85485504425855796</v>
      </c>
      <c r="W400">
        <v>1088.3499999999999</v>
      </c>
      <c r="X400">
        <v>1121.2</v>
      </c>
      <c r="Y400">
        <v>1088.3499999999999</v>
      </c>
      <c r="Z400">
        <v>1121.2</v>
      </c>
      <c r="AA400">
        <v>994.05</v>
      </c>
      <c r="AB400">
        <v>1121.2</v>
      </c>
      <c r="AC400" s="1">
        <f>(Table2[[#This Row],[Close Price]]/Table2[[#This Row],[Day Low]])-1</f>
        <v>1.7825148160058868E-2</v>
      </c>
      <c r="AD400" s="1">
        <f>(Table2[[#This Row],[Day High]]/Table2[[#This Row],[Close Price]])-1</f>
        <v>1.2141728729406553E-2</v>
      </c>
      <c r="AE400" s="1">
        <f>(Table2[[#This Row],[Close Price]]/Table2[[#This Row],[Current Week Low]])-1</f>
        <v>1.7825148160058868E-2</v>
      </c>
      <c r="AF400" s="1">
        <f>(Table2[[#This Row],[Current Week High]]/Table2[[#This Row],[Close Price]])-1</f>
        <v>1.2141728729406553E-2</v>
      </c>
      <c r="AG400" s="1">
        <f>(Table2[[#This Row],[Close Price]]/Table2[[#This Row],[Current Month Low]])-1</f>
        <v>0.11438056435792965</v>
      </c>
      <c r="AH400" s="1">
        <f>(Table2[[#This Row],[Current Month High]]/Table2[[#This Row],[Close Price]])-1</f>
        <v>1.2141728729406553E-2</v>
      </c>
      <c r="AI400">
        <v>3.2543443917851298</v>
      </c>
      <c r="AJ400">
        <v>50.386912842791197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0.04</v>
      </c>
      <c r="AM400" t="s">
        <v>3167</v>
      </c>
      <c r="AN400">
        <v>3.32</v>
      </c>
      <c r="AO400" t="s">
        <v>3167</v>
      </c>
      <c r="AP400">
        <v>-5.6900863162356E-2</v>
      </c>
      <c r="AQ400">
        <f>(Table2[[#This Row],[Sharpe Ratio]]-AVERAGE(Table2[Sharpe Ratio]))/_xlfn.STDEV.P(Table2[Sharpe Ratio])</f>
        <v>-1.2946563482031799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0.76533927216013875</v>
      </c>
      <c r="AS400">
        <f>_xlfn.RANK.AVG(Table2[[#This Row],[1Y Return vs Nifty Z-Score]],Table2[1Y Return vs Nifty Z-Score])</f>
        <v>400</v>
      </c>
      <c r="AT400">
        <f>_xlfn.RANK.AVG(Table2[[#This Row],[6M Return vs Nifty Z-Score]],Table2[6M Return vs Nifty Z-Score])</f>
        <v>116</v>
      </c>
      <c r="AU400">
        <f>_xlfn.RANK.AVG(Table2[[#This Row],[Sharpe Ratio Z-Score]],Table2[Sharpe Ratio Z-Score])</f>
        <v>669</v>
      </c>
      <c r="AV400">
        <f>(Table2[[#This Row],[Rank 1Y]]+Table2[[#This Row],[Rank 6M]]+Table2[[#This Row],[Rank Sharpe]])/3</f>
        <v>395</v>
      </c>
    </row>
    <row r="401" spans="1:48" x14ac:dyDescent="0.3">
      <c r="A401" t="s">
        <v>689</v>
      </c>
      <c r="B401" t="s">
        <v>690</v>
      </c>
      <c r="C401" t="s">
        <v>3125</v>
      </c>
      <c r="D401" t="s">
        <v>248</v>
      </c>
      <c r="E401">
        <v>25503.246280949999</v>
      </c>
      <c r="F401">
        <v>1255.7</v>
      </c>
      <c r="G401">
        <v>-21.889487487438199</v>
      </c>
      <c r="H401">
        <f>(Table2[[#This Row],[1Y Return vs Nifty]]-AVERAGE(Table2[1Y Return vs Nifty]))/_xlfn.STDEV.P(Table2[1Y Return vs Nifty])</f>
        <v>-0.69071836427110866</v>
      </c>
      <c r="I401">
        <v>2.5220431911353698</v>
      </c>
      <c r="J401">
        <f>(Table2[[#This Row],[1M Return vs Nifty]]-AVERAGE(Table2[1M Return vs Nifty]))/_xlfn.STDEV.P(Table2[1M Return vs Nifty])</f>
        <v>0.52765139441834241</v>
      </c>
      <c r="K401">
        <v>-3.9730599467316599</v>
      </c>
      <c r="L401">
        <f>(Table2[[#This Row],[6M Return vs Nifty]]-AVERAGE(Table2[6M Return vs Nifty]))/_xlfn.STDEV.P(Table2[6M Return vs Nifty])</f>
        <v>-0.23698196095904417</v>
      </c>
      <c r="M401">
        <v>-3.6937193513004098</v>
      </c>
      <c r="N401">
        <f>(Table2[[#This Row],[1W Return vs Nifty]]-AVERAGE(Table2[1W Return vs Nifty]))/_xlfn.STDEV.P(Table2[1W Return vs Nifty])</f>
        <v>-0.10791568226417729</v>
      </c>
      <c r="O401">
        <v>1259.67</v>
      </c>
      <c r="P401">
        <v>1255.6192699776</v>
      </c>
      <c r="Q401">
        <v>1228.96444766748</v>
      </c>
      <c r="R401">
        <v>46.913957560768203</v>
      </c>
      <c r="S401" s="1">
        <f>(Table2[[#This Row],[Close Price]]-Table2[[#This Row],[20D EMA]])/Table2[[#This Row],[20D EMA]]</f>
        <v>-3.1516190748370819E-3</v>
      </c>
      <c r="T401" s="1">
        <f>(Table2[[#This Row],[Close Price]]-Table2[[#This Row],[50D EMA]])/Table2[[#This Row],[50D EMA]]</f>
        <v>6.4294985215953041E-5</v>
      </c>
      <c r="U401" s="1">
        <f>(Table2[[#This Row],[Close Price]]-Table2[[#This Row],[200D EMA]])/Table2[[#This Row],[200D EMA]]</f>
        <v>2.1754536824285596E-2</v>
      </c>
      <c r="V401">
        <v>1.07763803537631</v>
      </c>
      <c r="W401">
        <v>1248</v>
      </c>
      <c r="X401">
        <v>1295</v>
      </c>
      <c r="Y401">
        <v>1248</v>
      </c>
      <c r="Z401">
        <v>1295</v>
      </c>
      <c r="AA401">
        <v>1185</v>
      </c>
      <c r="AB401">
        <v>1319.7</v>
      </c>
      <c r="AC401" s="1">
        <f>(Table2[[#This Row],[Close Price]]/Table2[[#This Row],[Day Low]])-1</f>
        <v>6.1698717948719395E-3</v>
      </c>
      <c r="AD401" s="1">
        <f>(Table2[[#This Row],[Day High]]/Table2[[#This Row],[Close Price]])-1</f>
        <v>3.1297284383212443E-2</v>
      </c>
      <c r="AE401" s="1">
        <f>(Table2[[#This Row],[Close Price]]/Table2[[#This Row],[Current Week Low]])-1</f>
        <v>6.1698717948719395E-3</v>
      </c>
      <c r="AF401" s="1">
        <f>(Table2[[#This Row],[Current Week High]]/Table2[[#This Row],[Close Price]])-1</f>
        <v>3.1297284383212443E-2</v>
      </c>
      <c r="AG401" s="1">
        <f>(Table2[[#This Row],[Close Price]]/Table2[[#This Row],[Current Month Low]])-1</f>
        <v>5.9662447257383899E-2</v>
      </c>
      <c r="AH401" s="1">
        <f>(Table2[[#This Row],[Current Month High]]/Table2[[#This Row],[Close Price]])-1</f>
        <v>5.0967587799633618E-2</v>
      </c>
      <c r="AI401">
        <v>15.067293143266699</v>
      </c>
      <c r="AJ401">
        <v>16.268518518518501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0.02</v>
      </c>
      <c r="AM401" t="s">
        <v>3167</v>
      </c>
      <c r="AN401">
        <v>5.04</v>
      </c>
      <c r="AO401" t="s">
        <v>3167</v>
      </c>
      <c r="AP401">
        <v>9.1441747178047997E-2</v>
      </c>
      <c r="AQ401">
        <f>(Table2[[#This Row],[Sharpe Ratio]]-AVERAGE(Table2[Sharpe Ratio]))/_xlfn.STDEV.P(Table2[Sharpe Ratio])</f>
        <v>0.41790254422036627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-9.0062068855621444E-2</v>
      </c>
      <c r="AS401">
        <f>_xlfn.RANK.AVG(Table2[[#This Row],[1Y Return vs Nifty Z-Score]],Table2[1Y Return vs Nifty Z-Score])</f>
        <v>560</v>
      </c>
      <c r="AT401">
        <f>_xlfn.RANK.AVG(Table2[[#This Row],[6M Return vs Nifty Z-Score]],Table2[6M Return vs Nifty Z-Score])</f>
        <v>386</v>
      </c>
      <c r="AU401">
        <f>_xlfn.RANK.AVG(Table2[[#This Row],[Sharpe Ratio Z-Score]],Table2[Sharpe Ratio Z-Score])</f>
        <v>241</v>
      </c>
      <c r="AV401">
        <f>(Table2[[#This Row],[Rank 1Y]]+Table2[[#This Row],[Rank 6M]]+Table2[[#This Row],[Rank Sharpe]])/3</f>
        <v>395.66666666666669</v>
      </c>
    </row>
    <row r="402" spans="1:48" x14ac:dyDescent="0.3">
      <c r="A402" t="s">
        <v>396</v>
      </c>
      <c r="B402" t="s">
        <v>397</v>
      </c>
      <c r="C402" t="s">
        <v>3121</v>
      </c>
      <c r="D402" t="s">
        <v>398</v>
      </c>
      <c r="E402">
        <v>56893.222440555001</v>
      </c>
      <c r="F402">
        <v>892.95</v>
      </c>
      <c r="G402">
        <v>-21.8817026637205</v>
      </c>
      <c r="H402">
        <f>(Table2[[#This Row],[1Y Return vs Nifty]]-AVERAGE(Table2[1Y Return vs Nifty]))/_xlfn.STDEV.P(Table2[1Y Return vs Nifty])</f>
        <v>-0.69056413374935932</v>
      </c>
      <c r="I402">
        <v>17.4091495238318</v>
      </c>
      <c r="J402">
        <f>(Table2[[#This Row],[1M Return vs Nifty]]-AVERAGE(Table2[1M Return vs Nifty]))/_xlfn.STDEV.P(Table2[1M Return vs Nifty])</f>
        <v>2.0013488716945211</v>
      </c>
      <c r="K402">
        <v>144.82701048134399</v>
      </c>
      <c r="L402">
        <f>(Table2[[#This Row],[6M Return vs Nifty]]-AVERAGE(Table2[6M Return vs Nifty]))/_xlfn.STDEV.P(Table2[6M Return vs Nifty])</f>
        <v>4.669960415100892</v>
      </c>
      <c r="M402">
        <v>13.202103310637</v>
      </c>
      <c r="N402">
        <f>(Table2[[#This Row],[1W Return vs Nifty]]-AVERAGE(Table2[1W Return vs Nifty]))/_xlfn.STDEV.P(Table2[1W Return vs Nifty])</f>
        <v>3.4003357602937547</v>
      </c>
      <c r="O402">
        <v>799.13</v>
      </c>
      <c r="P402">
        <v>734.82578145283799</v>
      </c>
      <c r="Q402">
        <v>612.72663700006797</v>
      </c>
      <c r="R402">
        <v>73.080054121130402</v>
      </c>
      <c r="S402" s="1">
        <f>(Table2[[#This Row],[Close Price]]-Table2[[#This Row],[20D EMA]])/Table2[[#This Row],[20D EMA]]</f>
        <v>0.1174026754095079</v>
      </c>
      <c r="T402" s="1">
        <f>(Table2[[#This Row],[Close Price]]-Table2[[#This Row],[50D EMA]])/Table2[[#This Row],[50D EMA]]</f>
        <v>0.2151859971958682</v>
      </c>
      <c r="U402" s="1">
        <f>(Table2[[#This Row],[Close Price]]-Table2[[#This Row],[200D EMA]])/Table2[[#This Row],[200D EMA]]</f>
        <v>0.45733830729461333</v>
      </c>
      <c r="V402">
        <v>0.87041383931235805</v>
      </c>
      <c r="W402">
        <v>881.05</v>
      </c>
      <c r="X402">
        <v>939</v>
      </c>
      <c r="Y402">
        <v>881.05</v>
      </c>
      <c r="Z402">
        <v>939</v>
      </c>
      <c r="AA402">
        <v>747</v>
      </c>
      <c r="AB402">
        <v>939</v>
      </c>
      <c r="AC402" s="1">
        <f>(Table2[[#This Row],[Close Price]]/Table2[[#This Row],[Day Low]])-1</f>
        <v>1.3506611429544346E-2</v>
      </c>
      <c r="AD402" s="1">
        <f>(Table2[[#This Row],[Day High]]/Table2[[#This Row],[Close Price]])-1</f>
        <v>5.1570636653788027E-2</v>
      </c>
      <c r="AE402" s="1">
        <f>(Table2[[#This Row],[Close Price]]/Table2[[#This Row],[Current Week Low]])-1</f>
        <v>1.3506611429544346E-2</v>
      </c>
      <c r="AF402" s="1">
        <f>(Table2[[#This Row],[Current Week High]]/Table2[[#This Row],[Close Price]])-1</f>
        <v>5.1570636653788027E-2</v>
      </c>
      <c r="AG402" s="1">
        <f>(Table2[[#This Row],[Close Price]]/Table2[[#This Row],[Current Month Low]])-1</f>
        <v>0.19538152610441784</v>
      </c>
      <c r="AH402" s="1">
        <f>(Table2[[#This Row],[Current Month High]]/Table2[[#This Row],[Close Price]])-1</f>
        <v>5.1570636653788027E-2</v>
      </c>
      <c r="AI402">
        <v>5.1570636653788</v>
      </c>
      <c r="AJ402">
        <v>188.04838709677401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0.42</v>
      </c>
      <c r="AM402" t="s">
        <v>3167</v>
      </c>
      <c r="AN402">
        <v>16.809999999999999</v>
      </c>
      <c r="AO402" t="s">
        <v>3167</v>
      </c>
      <c r="AP402">
        <v>-3.6194537142285002E-2</v>
      </c>
      <c r="AQ402">
        <f>(Table2[[#This Row],[Sharpe Ratio]]-AVERAGE(Table2[Sharpe Ratio]))/_xlfn.STDEV.P(Table2[Sharpe Ratio])</f>
        <v>-1.0556097069601733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8.3254712063796354</v>
      </c>
      <c r="AS402">
        <f>_xlfn.RANK.AVG(Table2[[#This Row],[1Y Return vs Nifty Z-Score]],Table2[1Y Return vs Nifty Z-Score])</f>
        <v>559</v>
      </c>
      <c r="AT402">
        <f>_xlfn.RANK.AVG(Table2[[#This Row],[6M Return vs Nifty Z-Score]],Table2[6M Return vs Nifty Z-Score])</f>
        <v>4</v>
      </c>
      <c r="AU402">
        <f>_xlfn.RANK.AVG(Table2[[#This Row],[Sharpe Ratio Z-Score]],Table2[Sharpe Ratio Z-Score])</f>
        <v>627</v>
      </c>
      <c r="AV402">
        <f>(Table2[[#This Row],[Rank 1Y]]+Table2[[#This Row],[Rank 6M]]+Table2[[#This Row],[Rank Sharpe]])/3</f>
        <v>396.66666666666669</v>
      </c>
    </row>
    <row r="403" spans="1:48" x14ac:dyDescent="0.3">
      <c r="A403" t="s">
        <v>510</v>
      </c>
      <c r="B403" t="s">
        <v>511</v>
      </c>
      <c r="C403" t="s">
        <v>3121</v>
      </c>
      <c r="D403" t="s">
        <v>43</v>
      </c>
      <c r="E403">
        <v>40371.52591158</v>
      </c>
      <c r="F403">
        <v>1169.8</v>
      </c>
      <c r="G403">
        <v>-6.0023080620972697</v>
      </c>
      <c r="H403">
        <f>(Table2[[#This Row],[1Y Return vs Nifty]]-AVERAGE(Table2[1Y Return vs Nifty]))/_xlfn.STDEV.P(Table2[1Y Return vs Nifty])</f>
        <v>-0.37596647511471065</v>
      </c>
      <c r="I403">
        <v>-10.525794954574099</v>
      </c>
      <c r="J403">
        <f>(Table2[[#This Row],[1M Return vs Nifty]]-AVERAGE(Table2[1M Return vs Nifty]))/_xlfn.STDEV.P(Table2[1M Return vs Nifty])</f>
        <v>-0.76397410549552569</v>
      </c>
      <c r="K403">
        <v>16.631026631300099</v>
      </c>
      <c r="L403">
        <f>(Table2[[#This Row],[6M Return vs Nifty]]-AVERAGE(Table2[6M Return vs Nifty]))/_xlfn.STDEV.P(Table2[6M Return vs Nifty])</f>
        <v>0.4424738031336295</v>
      </c>
      <c r="M403">
        <v>-8.6992000724030305</v>
      </c>
      <c r="N403">
        <f>(Table2[[#This Row],[1W Return vs Nifty]]-AVERAGE(Table2[1W Return vs Nifty]))/_xlfn.STDEV.P(Table2[1W Return vs Nifty])</f>
        <v>-1.1472545361256181</v>
      </c>
      <c r="O403">
        <v>1210.25</v>
      </c>
      <c r="P403">
        <v>1191.0448585950201</v>
      </c>
      <c r="Q403">
        <v>1074.7700654744001</v>
      </c>
      <c r="R403">
        <v>33.742093350368698</v>
      </c>
      <c r="S403" s="1">
        <f>(Table2[[#This Row],[Close Price]]-Table2[[#This Row],[20D EMA]])/Table2[[#This Row],[20D EMA]]</f>
        <v>-3.342284651931423E-2</v>
      </c>
      <c r="T403" s="1">
        <f>(Table2[[#This Row],[Close Price]]-Table2[[#This Row],[50D EMA]])/Table2[[#This Row],[50D EMA]]</f>
        <v>-1.7837160743115046E-2</v>
      </c>
      <c r="U403" s="1">
        <f>(Table2[[#This Row],[Close Price]]-Table2[[#This Row],[200D EMA]])/Table2[[#This Row],[200D EMA]]</f>
        <v>8.8418851229964193E-2</v>
      </c>
      <c r="V403">
        <v>0.597002739383104</v>
      </c>
      <c r="W403">
        <v>1161.25</v>
      </c>
      <c r="X403">
        <v>1194.95</v>
      </c>
      <c r="Y403">
        <v>1161.25</v>
      </c>
      <c r="Z403">
        <v>1194.95</v>
      </c>
      <c r="AA403">
        <v>1150.9000000000001</v>
      </c>
      <c r="AB403">
        <v>1299</v>
      </c>
      <c r="AC403" s="1">
        <f>(Table2[[#This Row],[Close Price]]/Table2[[#This Row],[Day Low]])-1</f>
        <v>7.3627556512378955E-3</v>
      </c>
      <c r="AD403" s="1">
        <f>(Table2[[#This Row],[Day High]]/Table2[[#This Row],[Close Price]])-1</f>
        <v>2.1499401607112389E-2</v>
      </c>
      <c r="AE403" s="1">
        <f>(Table2[[#This Row],[Close Price]]/Table2[[#This Row],[Current Week Low]])-1</f>
        <v>7.3627556512378955E-3</v>
      </c>
      <c r="AF403" s="1">
        <f>(Table2[[#This Row],[Current Week High]]/Table2[[#This Row],[Close Price]])-1</f>
        <v>2.1499401607112389E-2</v>
      </c>
      <c r="AG403" s="1">
        <f>(Table2[[#This Row],[Close Price]]/Table2[[#This Row],[Current Month Low]])-1</f>
        <v>1.6421930662959383E-2</v>
      </c>
      <c r="AH403" s="1">
        <f>(Table2[[#This Row],[Current Month High]]/Table2[[#This Row],[Close Price]])-1</f>
        <v>0.1104462301248077</v>
      </c>
      <c r="AI403">
        <v>11.6814840143614</v>
      </c>
      <c r="AJ403">
        <v>36.938835235586701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0.02</v>
      </c>
      <c r="AM403" t="s">
        <v>3167</v>
      </c>
      <c r="AN403">
        <v>-6.49</v>
      </c>
      <c r="AO403" t="s">
        <v>3166</v>
      </c>
      <c r="AP403">
        <v>-6.5113279011670003E-3</v>
      </c>
      <c r="AQ403">
        <f>(Table2[[#This Row],[Sharpe Ratio]]-AVERAGE(Table2[Sharpe Ratio]))/_xlfn.STDEV.P(Table2[Sharpe Ratio])</f>
        <v>-0.71292837066107961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-2.5576496842633043</v>
      </c>
      <c r="AS403">
        <f>_xlfn.RANK.AVG(Table2[[#This Row],[1Y Return vs Nifty Z-Score]],Table2[1Y Return vs Nifty Z-Score])</f>
        <v>440</v>
      </c>
      <c r="AT403">
        <f>_xlfn.RANK.AVG(Table2[[#This Row],[6M Return vs Nifty Z-Score]],Table2[6M Return vs Nifty Z-Score])</f>
        <v>184</v>
      </c>
      <c r="AU403">
        <f>_xlfn.RANK.AVG(Table2[[#This Row],[Sharpe Ratio Z-Score]],Table2[Sharpe Ratio Z-Score])</f>
        <v>566</v>
      </c>
      <c r="AV403">
        <f>(Table2[[#This Row],[Rank 1Y]]+Table2[[#This Row],[Rank 6M]]+Table2[[#This Row],[Rank Sharpe]])/3</f>
        <v>396.66666666666669</v>
      </c>
    </row>
    <row r="404" spans="1:48" hidden="1" x14ac:dyDescent="0.3">
      <c r="A404" t="s">
        <v>286</v>
      </c>
      <c r="B404" t="s">
        <v>287</v>
      </c>
      <c r="C404" t="s">
        <v>3121</v>
      </c>
      <c r="D404" t="s">
        <v>43</v>
      </c>
      <c r="E404">
        <v>90935.322667019995</v>
      </c>
      <c r="F404">
        <v>1836.9</v>
      </c>
      <c r="G404">
        <v>4.3498162315222402</v>
      </c>
      <c r="H404">
        <f>(Table2[[#This Row],[1Y Return vs Nifty]]-AVERAGE(Table2[1Y Return vs Nifty]))/_xlfn.STDEV.P(Table2[1Y Return vs Nifty])</f>
        <v>-0.17087338772870603</v>
      </c>
      <c r="I404">
        <v>-5.8835955471831998</v>
      </c>
      <c r="J404">
        <f>(Table2[[#This Row],[1M Return vs Nifty]]-AVERAGE(Table2[1M Return vs Nifty]))/_xlfn.STDEV.P(Table2[1M Return vs Nifty])</f>
        <v>-0.3044356698319291</v>
      </c>
      <c r="K404">
        <v>7.6315498699105699</v>
      </c>
      <c r="L404">
        <f>(Table2[[#This Row],[6M Return vs Nifty]]-AVERAGE(Table2[6M Return vs Nifty]))/_xlfn.STDEV.P(Table2[6M Return vs Nifty])</f>
        <v>0.14570032879462272</v>
      </c>
      <c r="M404">
        <v>-5.0155442200203204</v>
      </c>
      <c r="N404">
        <f>(Table2[[#This Row],[1W Return vs Nifty]]-AVERAGE(Table2[1W Return vs Nifty]))/_xlfn.STDEV.P(Table2[1W Return vs Nifty])</f>
        <v>-0.38237961901834222</v>
      </c>
      <c r="O404">
        <v>1895.86</v>
      </c>
      <c r="P404">
        <v>1966.58413721335</v>
      </c>
      <c r="Q404">
        <v>1845.1245126009301</v>
      </c>
      <c r="R404">
        <v>35.206908760672498</v>
      </c>
      <c r="S404" s="1">
        <f>(Table2[[#This Row],[Close Price]]-Table2[[#This Row],[20D EMA]])/Table2[[#This Row],[20D EMA]]</f>
        <v>-3.1099342778475106E-2</v>
      </c>
      <c r="T404" s="1">
        <f>(Table2[[#This Row],[Close Price]]-Table2[[#This Row],[50D EMA]])/Table2[[#This Row],[50D EMA]]</f>
        <v>-6.5943853995035454E-2</v>
      </c>
      <c r="U404" s="1">
        <f>(Table2[[#This Row],[Close Price]]-Table2[[#This Row],[200D EMA]])/Table2[[#This Row],[200D EMA]]</f>
        <v>-4.4574295906656845E-3</v>
      </c>
      <c r="V404">
        <v>0.82300961842229103</v>
      </c>
      <c r="W404">
        <v>1826.15</v>
      </c>
      <c r="X404">
        <v>1864.8</v>
      </c>
      <c r="Y404">
        <v>1826.15</v>
      </c>
      <c r="Z404">
        <v>1864.8</v>
      </c>
      <c r="AA404">
        <v>1789.05</v>
      </c>
      <c r="AB404">
        <v>2003.75</v>
      </c>
      <c r="AC404" s="1">
        <f>(Table2[[#This Row],[Close Price]]/Table2[[#This Row],[Day Low]])-1</f>
        <v>5.886701530542382E-3</v>
      </c>
      <c r="AD404" s="1">
        <f>(Table2[[#This Row],[Day High]]/Table2[[#This Row],[Close Price]])-1</f>
        <v>1.5188633023027753E-2</v>
      </c>
      <c r="AE404" s="1">
        <f>(Table2[[#This Row],[Close Price]]/Table2[[#This Row],[Current Week Low]])-1</f>
        <v>5.886701530542382E-3</v>
      </c>
      <c r="AF404" s="1">
        <f>(Table2[[#This Row],[Current Week High]]/Table2[[#This Row],[Close Price]])-1</f>
        <v>1.5188633023027753E-2</v>
      </c>
      <c r="AG404" s="1">
        <f>(Table2[[#This Row],[Close Price]]/Table2[[#This Row],[Current Month Low]])-1</f>
        <v>2.6746038400268457E-2</v>
      </c>
      <c r="AH404" s="1">
        <f>(Table2[[#This Row],[Current Month High]]/Table2[[#This Row],[Close Price]])-1</f>
        <v>9.0832380641297839E-2</v>
      </c>
      <c r="AI404">
        <v>25.3143883717132</v>
      </c>
      <c r="AJ404">
        <v>35.7148134466198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-0.19</v>
      </c>
      <c r="AM404" t="s">
        <v>3166</v>
      </c>
      <c r="AN404">
        <v>-4.13</v>
      </c>
      <c r="AO404" t="s">
        <v>3166</v>
      </c>
      <c r="AP404">
        <v>-9.2044682325460002E-3</v>
      </c>
      <c r="AQ404">
        <f>(Table2[[#This Row],[Sharpe Ratio]]-AVERAGE(Table2[Sharpe Ratio]))/_xlfn.STDEV.P(Table2[Sharpe Ratio])</f>
        <v>-0.74401964923885311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364</v>
      </c>
      <c r="AT404">
        <f>_xlfn.RANK.AVG(Table2[[#This Row],[6M Return vs Nifty Z-Score]],Table2[6M Return vs Nifty Z-Score])</f>
        <v>258</v>
      </c>
      <c r="AU404">
        <f>_xlfn.RANK.AVG(Table2[[#This Row],[Sharpe Ratio Z-Score]],Table2[Sharpe Ratio Z-Score])</f>
        <v>572</v>
      </c>
      <c r="AV404">
        <f>(Table2[[#This Row],[Rank 1Y]]+Table2[[#This Row],[Rank 6M]]+Table2[[#This Row],[Rank Sharpe]])/3</f>
        <v>398</v>
      </c>
    </row>
    <row r="405" spans="1:48" hidden="1" x14ac:dyDescent="0.3">
      <c r="A405" t="s">
        <v>1455</v>
      </c>
      <c r="B405" t="s">
        <v>1456</v>
      </c>
      <c r="C405" t="s">
        <v>3121</v>
      </c>
      <c r="D405" t="s">
        <v>568</v>
      </c>
      <c r="E405">
        <v>7057.8316593899899</v>
      </c>
      <c r="F405">
        <v>656.1</v>
      </c>
      <c r="G405">
        <v>-1.9139579589145701</v>
      </c>
      <c r="H405">
        <f>(Table2[[#This Row],[1Y Return vs Nifty]]-AVERAGE(Table2[1Y Return vs Nifty]))/_xlfn.STDEV.P(Table2[1Y Return vs Nifty])</f>
        <v>-0.29496934629416205</v>
      </c>
      <c r="I405">
        <v>-8.7076101741078595</v>
      </c>
      <c r="J405">
        <f>(Table2[[#This Row],[1M Return vs Nifty]]-AVERAGE(Table2[1M Return vs Nifty]))/_xlfn.STDEV.P(Table2[1M Return vs Nifty])</f>
        <v>-0.58398920686481082</v>
      </c>
      <c r="K405">
        <v>6.91348571611901</v>
      </c>
      <c r="L405">
        <f>(Table2[[#This Row],[6M Return vs Nifty]]-AVERAGE(Table2[6M Return vs Nifty]))/_xlfn.STDEV.P(Table2[6M Return vs Nifty])</f>
        <v>0.12202090838283904</v>
      </c>
      <c r="M405">
        <v>-5.7057182795374501</v>
      </c>
      <c r="N405">
        <f>(Table2[[#This Row],[1W Return vs Nifty]]-AVERAGE(Table2[1W Return vs Nifty]))/_xlfn.STDEV.P(Table2[1W Return vs Nifty])</f>
        <v>-0.52568747613569367</v>
      </c>
      <c r="O405">
        <v>670.02</v>
      </c>
      <c r="P405">
        <v>694.11087311638096</v>
      </c>
      <c r="Q405">
        <v>658.72261366784403</v>
      </c>
      <c r="R405">
        <v>46.0172864241216</v>
      </c>
      <c r="S405" s="1">
        <f>(Table2[[#This Row],[Close Price]]-Table2[[#This Row],[20D EMA]])/Table2[[#This Row],[20D EMA]]</f>
        <v>-2.077549923882863E-2</v>
      </c>
      <c r="T405" s="1">
        <f>(Table2[[#This Row],[Close Price]]-Table2[[#This Row],[50D EMA]])/Table2[[#This Row],[50D EMA]]</f>
        <v>-5.4761961796855017E-2</v>
      </c>
      <c r="U405" s="1">
        <f>(Table2[[#This Row],[Close Price]]-Table2[[#This Row],[200D EMA]])/Table2[[#This Row],[200D EMA]]</f>
        <v>-3.9813627366472046E-3</v>
      </c>
      <c r="V405">
        <v>0.80778715968912695</v>
      </c>
      <c r="W405">
        <v>636.65</v>
      </c>
      <c r="X405">
        <v>679.2</v>
      </c>
      <c r="Y405">
        <v>636.65</v>
      </c>
      <c r="Z405">
        <v>679.2</v>
      </c>
      <c r="AA405">
        <v>630.6</v>
      </c>
      <c r="AB405">
        <v>719.9</v>
      </c>
      <c r="AC405" s="1">
        <f>(Table2[[#This Row],[Close Price]]/Table2[[#This Row],[Day Low]])-1</f>
        <v>3.05505379721982E-2</v>
      </c>
      <c r="AD405" s="1">
        <f>(Table2[[#This Row],[Day High]]/Table2[[#This Row],[Close Price]])-1</f>
        <v>3.520804755372664E-2</v>
      </c>
      <c r="AE405" s="1">
        <f>(Table2[[#This Row],[Close Price]]/Table2[[#This Row],[Current Week Low]])-1</f>
        <v>3.05505379721982E-2</v>
      </c>
      <c r="AF405" s="1">
        <f>(Table2[[#This Row],[Current Week High]]/Table2[[#This Row],[Close Price]])-1</f>
        <v>3.520804755372664E-2</v>
      </c>
      <c r="AG405" s="1">
        <f>(Table2[[#This Row],[Close Price]]/Table2[[#This Row],[Current Month Low]])-1</f>
        <v>4.0437678401522348E-2</v>
      </c>
      <c r="AH405" s="1">
        <f>(Table2[[#This Row],[Current Month High]]/Table2[[#This Row],[Close Price]])-1</f>
        <v>9.72412741960067E-2</v>
      </c>
      <c r="AI405">
        <v>21.780216430422101</v>
      </c>
      <c r="AJ405">
        <v>26.379659058075699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-0.14000000000000001</v>
      </c>
      <c r="AM405" t="s">
        <v>3166</v>
      </c>
      <c r="AN405">
        <v>-5.94</v>
      </c>
      <c r="AO405" t="s">
        <v>3166</v>
      </c>
      <c r="AQ405">
        <f>(Table2[[#This Row],[Sharpe Ratio]]-AVERAGE(Table2[Sharpe Ratio]))/_xlfn.STDEV.P(Table2[Sharpe Ratio])</f>
        <v>-0.63775757197390104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407</v>
      </c>
      <c r="AT405">
        <f>_xlfn.RANK.AVG(Table2[[#This Row],[6M Return vs Nifty Z-Score]],Table2[6M Return vs Nifty Z-Score])</f>
        <v>263</v>
      </c>
      <c r="AU405">
        <f>_xlfn.RANK.AVG(Table2[[#This Row],[Sharpe Ratio Z-Score]],Table2[Sharpe Ratio Z-Score])</f>
        <v>529</v>
      </c>
      <c r="AV405">
        <f>(Table2[[#This Row],[Rank 1Y]]+Table2[[#This Row],[Rank 6M]]+Table2[[#This Row],[Rank Sharpe]])/3</f>
        <v>399.66666666666669</v>
      </c>
    </row>
    <row r="406" spans="1:48" hidden="1" x14ac:dyDescent="0.3">
      <c r="A406" t="s">
        <v>174</v>
      </c>
      <c r="B406" t="s">
        <v>175</v>
      </c>
      <c r="C406" t="s">
        <v>3131</v>
      </c>
      <c r="D406" t="s">
        <v>176</v>
      </c>
      <c r="E406">
        <v>147541.01050750501</v>
      </c>
      <c r="F406">
        <v>659.85</v>
      </c>
      <c r="G406">
        <v>5.6115313354108904</v>
      </c>
      <c r="H406">
        <f>(Table2[[#This Row],[1Y Return vs Nifty]]-AVERAGE(Table2[1Y Return vs Nifty]))/_xlfn.STDEV.P(Table2[1Y Return vs Nifty])</f>
        <v>-0.14587667799855256</v>
      </c>
      <c r="I406">
        <v>-5.1462901455061596</v>
      </c>
      <c r="J406">
        <f>(Table2[[#This Row],[1M Return vs Nifty]]-AVERAGE(Table2[1M Return vs Nifty]))/_xlfn.STDEV.P(Table2[1M Return vs Nifty])</f>
        <v>-0.23144867785705886</v>
      </c>
      <c r="K406">
        <v>-8.1648614225556901</v>
      </c>
      <c r="L406">
        <f>(Table2[[#This Row],[6M Return vs Nifty]]-AVERAGE(Table2[6M Return vs Nifty]))/_xlfn.STDEV.P(Table2[6M Return vs Nifty])</f>
        <v>-0.37521394051777535</v>
      </c>
      <c r="M406">
        <v>-3.3056097876920201</v>
      </c>
      <c r="N406">
        <f>(Table2[[#This Row],[1W Return vs Nifty]]-AVERAGE(Table2[1W Return vs Nifty]))/_xlfn.STDEV.P(Table2[1W Return vs Nifty])</f>
        <v>-2.7328547583424637E-2</v>
      </c>
      <c r="O406">
        <v>666.19</v>
      </c>
      <c r="P406">
        <v>683.59227361100898</v>
      </c>
      <c r="Q406">
        <v>645.11162889570801</v>
      </c>
      <c r="R406">
        <v>50.844860314679401</v>
      </c>
      <c r="S406" s="1">
        <f>(Table2[[#This Row],[Close Price]]-Table2[[#This Row],[20D EMA]])/Table2[[#This Row],[20D EMA]]</f>
        <v>-9.5168045152284348E-3</v>
      </c>
      <c r="T406" s="1">
        <f>(Table2[[#This Row],[Close Price]]-Table2[[#This Row],[50D EMA]])/Table2[[#This Row],[50D EMA]]</f>
        <v>-3.4731629551037389E-2</v>
      </c>
      <c r="U406" s="1">
        <f>(Table2[[#This Row],[Close Price]]-Table2[[#This Row],[200D EMA]])/Table2[[#This Row],[200D EMA]]</f>
        <v>2.284623380533525E-2</v>
      </c>
      <c r="V406">
        <v>1.2475065886929</v>
      </c>
      <c r="W406">
        <v>654.45000000000005</v>
      </c>
      <c r="X406">
        <v>663</v>
      </c>
      <c r="Y406">
        <v>654.45000000000005</v>
      </c>
      <c r="Z406">
        <v>663</v>
      </c>
      <c r="AA406">
        <v>622.54999999999995</v>
      </c>
      <c r="AB406">
        <v>714.25</v>
      </c>
      <c r="AC406" s="1">
        <f>(Table2[[#This Row],[Close Price]]/Table2[[#This Row],[Day Low]])-1</f>
        <v>8.2512033004813468E-3</v>
      </c>
      <c r="AD406" s="1">
        <f>(Table2[[#This Row],[Day High]]/Table2[[#This Row],[Close Price]])-1</f>
        <v>4.7738122300522434E-3</v>
      </c>
      <c r="AE406" s="1">
        <f>(Table2[[#This Row],[Close Price]]/Table2[[#This Row],[Current Week Low]])-1</f>
        <v>8.2512033004813468E-3</v>
      </c>
      <c r="AF406" s="1">
        <f>(Table2[[#This Row],[Current Week High]]/Table2[[#This Row],[Close Price]])-1</f>
        <v>4.7738122300522434E-3</v>
      </c>
      <c r="AG406" s="1">
        <f>(Table2[[#This Row],[Close Price]]/Table2[[#This Row],[Current Month Low]])-1</f>
        <v>5.9914866275801337E-2</v>
      </c>
      <c r="AH406" s="1">
        <f>(Table2[[#This Row],[Current Month High]]/Table2[[#This Row],[Close Price]])-1</f>
        <v>8.2442979465029875E-2</v>
      </c>
      <c r="AI406">
        <v>17.0947942714253</v>
      </c>
      <c r="AJ406">
        <v>32.940465397400999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0.02</v>
      </c>
      <c r="AM406" t="s">
        <v>3167</v>
      </c>
      <c r="AN406">
        <v>-5.4</v>
      </c>
      <c r="AO406" t="s">
        <v>3166</v>
      </c>
      <c r="AP406">
        <v>3.9554378114645003E-2</v>
      </c>
      <c r="AQ406">
        <f>(Table2[[#This Row],[Sharpe Ratio]]-AVERAGE(Table2[Sharpe Ratio]))/_xlfn.STDEV.P(Table2[Sharpe Ratio])</f>
        <v>-0.18111735363692794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356</v>
      </c>
      <c r="AT406">
        <f>_xlfn.RANK.AVG(Table2[[#This Row],[6M Return vs Nifty Z-Score]],Table2[6M Return vs Nifty Z-Score])</f>
        <v>449</v>
      </c>
      <c r="AU406">
        <f>_xlfn.RANK.AVG(Table2[[#This Row],[Sharpe Ratio Z-Score]],Table2[Sharpe Ratio Z-Score])</f>
        <v>399</v>
      </c>
      <c r="AV406">
        <f>(Table2[[#This Row],[Rank 1Y]]+Table2[[#This Row],[Rank 6M]]+Table2[[#This Row],[Rank Sharpe]])/3</f>
        <v>401.33333333333331</v>
      </c>
    </row>
    <row r="407" spans="1:48" hidden="1" x14ac:dyDescent="0.3">
      <c r="A407" t="s">
        <v>538</v>
      </c>
      <c r="B407" t="s">
        <v>539</v>
      </c>
      <c r="C407" t="s">
        <v>3135</v>
      </c>
      <c r="D407" t="s">
        <v>292</v>
      </c>
      <c r="E407">
        <v>36777.701540444999</v>
      </c>
      <c r="F407">
        <v>2696.45</v>
      </c>
      <c r="G407">
        <v>1.4468929001942601</v>
      </c>
      <c r="H407">
        <f>(Table2[[#This Row],[1Y Return vs Nifty]]-AVERAGE(Table2[1Y Return vs Nifty]))/_xlfn.STDEV.P(Table2[1Y Return vs Nifty])</f>
        <v>-0.22838520767795786</v>
      </c>
      <c r="I407">
        <v>-2.1948773963069801</v>
      </c>
      <c r="J407">
        <f>(Table2[[#This Row],[1M Return vs Nifty]]-AVERAGE(Table2[1M Return vs Nifty]))/_xlfn.STDEV.P(Table2[1M Return vs Nifty])</f>
        <v>6.0716194596551164E-2</v>
      </c>
      <c r="K407">
        <v>9.4974175158294507</v>
      </c>
      <c r="L407">
        <f>(Table2[[#This Row],[6M Return vs Nifty]]-AVERAGE(Table2[6M Return vs Nifty]))/_xlfn.STDEV.P(Table2[6M Return vs Nifty])</f>
        <v>0.20723057534315559</v>
      </c>
      <c r="M407">
        <v>-0.62298986587912797</v>
      </c>
      <c r="N407">
        <f>(Table2[[#This Row],[1W Return vs Nifty]]-AVERAGE(Table2[1W Return vs Nifty]))/_xlfn.STDEV.P(Table2[1W Return vs Nifty])</f>
        <v>0.52969110152406373</v>
      </c>
      <c r="O407">
        <v>2676.37</v>
      </c>
      <c r="P407">
        <v>2739.8581117225899</v>
      </c>
      <c r="Q407">
        <v>2614.6365264337101</v>
      </c>
      <c r="R407">
        <v>54.352391632937099</v>
      </c>
      <c r="S407" s="1">
        <f>(Table2[[#This Row],[Close Price]]-Table2[[#This Row],[20D EMA]])/Table2[[#This Row],[20D EMA]]</f>
        <v>7.5026995520051142E-3</v>
      </c>
      <c r="T407" s="1">
        <f>(Table2[[#This Row],[Close Price]]-Table2[[#This Row],[50D EMA]])/Table2[[#This Row],[50D EMA]]</f>
        <v>-1.5843196965881844E-2</v>
      </c>
      <c r="U407" s="1">
        <f>(Table2[[#This Row],[Close Price]]-Table2[[#This Row],[200D EMA]])/Table2[[#This Row],[200D EMA]]</f>
        <v>3.1290572413857083E-2</v>
      </c>
      <c r="V407">
        <v>1.46907855220173</v>
      </c>
      <c r="W407">
        <v>2685</v>
      </c>
      <c r="X407">
        <v>2727.95</v>
      </c>
      <c r="Y407">
        <v>2685</v>
      </c>
      <c r="Z407">
        <v>2727.95</v>
      </c>
      <c r="AA407">
        <v>2453</v>
      </c>
      <c r="AB407">
        <v>2885.1</v>
      </c>
      <c r="AC407" s="1">
        <f>(Table2[[#This Row],[Close Price]]/Table2[[#This Row],[Day Low]])-1</f>
        <v>4.2644320297950955E-3</v>
      </c>
      <c r="AD407" s="1">
        <f>(Table2[[#This Row],[Day High]]/Table2[[#This Row],[Close Price]])-1</f>
        <v>1.1682026368002418E-2</v>
      </c>
      <c r="AE407" s="1">
        <f>(Table2[[#This Row],[Close Price]]/Table2[[#This Row],[Current Week Low]])-1</f>
        <v>4.2644320297950955E-3</v>
      </c>
      <c r="AF407" s="1">
        <f>(Table2[[#This Row],[Current Week High]]/Table2[[#This Row],[Close Price]])-1</f>
        <v>1.1682026368002418E-2</v>
      </c>
      <c r="AG407" s="1">
        <f>(Table2[[#This Row],[Close Price]]/Table2[[#This Row],[Current Month Low]])-1</f>
        <v>9.9245821443130877E-2</v>
      </c>
      <c r="AH407" s="1">
        <f>(Table2[[#This Row],[Current Month High]]/Table2[[#This Row],[Close Price]])-1</f>
        <v>6.9962357915036577E-2</v>
      </c>
      <c r="AI407">
        <v>17.5248938419032</v>
      </c>
      <c r="AJ407">
        <v>33.421573478475899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0.02</v>
      </c>
      <c r="AM407" t="s">
        <v>3167</v>
      </c>
      <c r="AN407">
        <v>0.05</v>
      </c>
      <c r="AO407" t="s">
        <v>3167</v>
      </c>
      <c r="AP407">
        <v>-1.3334859434152999E-2</v>
      </c>
      <c r="AQ407">
        <f>(Table2[[#This Row],[Sharpe Ratio]]-AVERAGE(Table2[Sharpe Ratio]))/_xlfn.STDEV.P(Table2[Sharpe Ratio])</f>
        <v>-0.79170344127452164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381</v>
      </c>
      <c r="AT407">
        <f>_xlfn.RANK.AVG(Table2[[#This Row],[6M Return vs Nifty Z-Score]],Table2[6M Return vs Nifty Z-Score])</f>
        <v>238</v>
      </c>
      <c r="AU407">
        <f>_xlfn.RANK.AVG(Table2[[#This Row],[Sharpe Ratio Z-Score]],Table2[Sharpe Ratio Z-Score])</f>
        <v>585</v>
      </c>
      <c r="AV407">
        <f>(Table2[[#This Row],[Rank 1Y]]+Table2[[#This Row],[Rank 6M]]+Table2[[#This Row],[Rank Sharpe]])/3</f>
        <v>401.33333333333331</v>
      </c>
    </row>
    <row r="408" spans="1:48" hidden="1" x14ac:dyDescent="0.3">
      <c r="A408" t="s">
        <v>808</v>
      </c>
      <c r="B408" t="s">
        <v>809</v>
      </c>
      <c r="C408" t="s">
        <v>3119</v>
      </c>
      <c r="D408" t="s">
        <v>188</v>
      </c>
      <c r="E408">
        <v>19160.618328960001</v>
      </c>
      <c r="F408">
        <v>339.6</v>
      </c>
      <c r="G408">
        <v>-2.23823923283505</v>
      </c>
      <c r="H408">
        <f>(Table2[[#This Row],[1Y Return vs Nifty]]-AVERAGE(Table2[1Y Return vs Nifty]))/_xlfn.STDEV.P(Table2[1Y Return vs Nifty])</f>
        <v>-0.30139390668036309</v>
      </c>
      <c r="I408">
        <v>-15.1142646068079</v>
      </c>
      <c r="J408">
        <f>(Table2[[#This Row],[1M Return vs Nifty]]-AVERAGE(Table2[1M Return vs Nifty]))/_xlfn.STDEV.P(Table2[1M Return vs Nifty])</f>
        <v>-1.2181937503303246</v>
      </c>
      <c r="K408">
        <v>11.4730252910004</v>
      </c>
      <c r="L408">
        <f>(Table2[[#This Row],[6M Return vs Nifty]]-AVERAGE(Table2[6M Return vs Nifty]))/_xlfn.STDEV.P(Table2[6M Return vs Nifty])</f>
        <v>0.27237969444351001</v>
      </c>
      <c r="M408">
        <v>-8.0900823247785301</v>
      </c>
      <c r="N408">
        <f>(Table2[[#This Row],[1W Return vs Nifty]]-AVERAGE(Table2[1W Return vs Nifty]))/_xlfn.STDEV.P(Table2[1W Return vs Nifty])</f>
        <v>-1.0207772251625156</v>
      </c>
      <c r="O408">
        <v>362.81</v>
      </c>
      <c r="P408">
        <v>377.57952675085897</v>
      </c>
      <c r="Q408">
        <v>353.32330676549401</v>
      </c>
      <c r="R408">
        <v>32.789610948993698</v>
      </c>
      <c r="S408" s="1">
        <f>(Table2[[#This Row],[Close Price]]-Table2[[#This Row],[20D EMA]])/Table2[[#This Row],[20D EMA]]</f>
        <v>-6.397287836608688E-2</v>
      </c>
      <c r="T408" s="1">
        <f>(Table2[[#This Row],[Close Price]]-Table2[[#This Row],[50D EMA]])/Table2[[#This Row],[50D EMA]]</f>
        <v>-0.10058682756896206</v>
      </c>
      <c r="U408" s="1">
        <f>(Table2[[#This Row],[Close Price]]-Table2[[#This Row],[200D EMA]])/Table2[[#This Row],[200D EMA]]</f>
        <v>-3.8840649633686213E-2</v>
      </c>
      <c r="V408">
        <v>0.28566817042043302</v>
      </c>
      <c r="W408">
        <v>334.4</v>
      </c>
      <c r="X408">
        <v>342.3</v>
      </c>
      <c r="Y408">
        <v>334.4</v>
      </c>
      <c r="Z408">
        <v>342.3</v>
      </c>
      <c r="AA408">
        <v>321.05</v>
      </c>
      <c r="AB408">
        <v>401.4</v>
      </c>
      <c r="AC408" s="1">
        <f>(Table2[[#This Row],[Close Price]]/Table2[[#This Row],[Day Low]])-1</f>
        <v>1.5550239234449981E-2</v>
      </c>
      <c r="AD408" s="1">
        <f>(Table2[[#This Row],[Day High]]/Table2[[#This Row],[Close Price]])-1</f>
        <v>7.9505300353357455E-3</v>
      </c>
      <c r="AE408" s="1">
        <f>(Table2[[#This Row],[Close Price]]/Table2[[#This Row],[Current Week Low]])-1</f>
        <v>1.5550239234449981E-2</v>
      </c>
      <c r="AF408" s="1">
        <f>(Table2[[#This Row],[Current Week High]]/Table2[[#This Row],[Close Price]])-1</f>
        <v>7.9505300353357455E-3</v>
      </c>
      <c r="AG408" s="1">
        <f>(Table2[[#This Row],[Close Price]]/Table2[[#This Row],[Current Month Low]])-1</f>
        <v>5.7779162124279804E-2</v>
      </c>
      <c r="AH408" s="1">
        <f>(Table2[[#This Row],[Current Month High]]/Table2[[#This Row],[Close Price]])-1</f>
        <v>0.1819787985865724</v>
      </c>
      <c r="AI408">
        <v>38.309776207302598</v>
      </c>
      <c r="AJ408">
        <v>30.590271101711199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-0.11</v>
      </c>
      <c r="AM408" t="s">
        <v>3166</v>
      </c>
      <c r="AN408">
        <v>-11.52</v>
      </c>
      <c r="AO408" t="s">
        <v>3166</v>
      </c>
      <c r="AP408">
        <v>-9.6463922533059996E-3</v>
      </c>
      <c r="AQ408">
        <f>(Table2[[#This Row],[Sharpe Ratio]]-AVERAGE(Table2[Sharpe Ratio]))/_xlfn.STDEV.P(Table2[Sharpe Ratio])</f>
        <v>-0.74912149360974167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412</v>
      </c>
      <c r="AT408">
        <f>_xlfn.RANK.AVG(Table2[[#This Row],[6M Return vs Nifty Z-Score]],Table2[6M Return vs Nifty Z-Score])</f>
        <v>217</v>
      </c>
      <c r="AU408">
        <f>_xlfn.RANK.AVG(Table2[[#This Row],[Sharpe Ratio Z-Score]],Table2[Sharpe Ratio Z-Score])</f>
        <v>575</v>
      </c>
      <c r="AV408">
        <f>(Table2[[#This Row],[Rank 1Y]]+Table2[[#This Row],[Rank 6M]]+Table2[[#This Row],[Rank Sharpe]])/3</f>
        <v>401.33333333333331</v>
      </c>
    </row>
    <row r="409" spans="1:48" hidden="1" x14ac:dyDescent="0.3">
      <c r="A409" t="s">
        <v>1733</v>
      </c>
      <c r="B409" t="s">
        <v>1734</v>
      </c>
      <c r="C409" t="s">
        <v>3133</v>
      </c>
      <c r="D409" t="s">
        <v>1430</v>
      </c>
      <c r="E409">
        <v>4685.1194129850001</v>
      </c>
      <c r="F409">
        <v>817.95</v>
      </c>
      <c r="G409">
        <v>-37.709196865041299</v>
      </c>
      <c r="H409">
        <f>(Table2[[#This Row],[1Y Return vs Nifty]]-AVERAGE(Table2[1Y Return vs Nifty]))/_xlfn.STDEV.P(Table2[1Y Return vs Nifty])</f>
        <v>-1.0041335576920078</v>
      </c>
      <c r="I409">
        <v>-6.6846275430842299</v>
      </c>
      <c r="J409">
        <f>(Table2[[#This Row],[1M Return vs Nifty]]-AVERAGE(Table2[1M Return vs Nifty]))/_xlfn.STDEV.P(Table2[1M Return vs Nifty])</f>
        <v>-0.38373105505962607</v>
      </c>
      <c r="K409">
        <v>-9.8707045420513406</v>
      </c>
      <c r="L409">
        <f>(Table2[[#This Row],[6M Return vs Nifty]]-AVERAGE(Table2[6M Return vs Nifty]))/_xlfn.STDEV.P(Table2[6M Return vs Nifty])</f>
        <v>-0.43146709863714233</v>
      </c>
      <c r="M409">
        <v>-3.52494904876822</v>
      </c>
      <c r="N409">
        <f>(Table2[[#This Row],[1W Return vs Nifty]]-AVERAGE(Table2[1W Return vs Nifty]))/_xlfn.STDEV.P(Table2[1W Return vs Nifty])</f>
        <v>-7.2872188427482401E-2</v>
      </c>
      <c r="O409">
        <v>843.18</v>
      </c>
      <c r="P409">
        <v>857.06722167373198</v>
      </c>
      <c r="Q409">
        <v>855.720799265398</v>
      </c>
      <c r="R409">
        <v>40.9519301246943</v>
      </c>
      <c r="S409" s="1">
        <f>(Table2[[#This Row],[Close Price]]-Table2[[#This Row],[20D EMA]])/Table2[[#This Row],[20D EMA]]</f>
        <v>-2.9922436490428979E-2</v>
      </c>
      <c r="T409" s="1">
        <f>(Table2[[#This Row],[Close Price]]-Table2[[#This Row],[50D EMA]])/Table2[[#This Row],[50D EMA]]</f>
        <v>-4.564078602532657E-2</v>
      </c>
      <c r="U409" s="1">
        <f>(Table2[[#This Row],[Close Price]]-Table2[[#This Row],[200D EMA]])/Table2[[#This Row],[200D EMA]]</f>
        <v>-4.413916232703783E-2</v>
      </c>
      <c r="V409">
        <v>0.717032876028456</v>
      </c>
      <c r="W409">
        <v>820.35</v>
      </c>
      <c r="X409">
        <v>834.1</v>
      </c>
      <c r="Y409">
        <v>820.35</v>
      </c>
      <c r="Z409">
        <v>834.1</v>
      </c>
      <c r="AA409">
        <v>809.35</v>
      </c>
      <c r="AB409">
        <v>887.95</v>
      </c>
      <c r="AC409" s="1">
        <f>(Table2[[#This Row],[Close Price]]/Table2[[#This Row],[Day Low]])-1</f>
        <v>-2.9255805448893391E-3</v>
      </c>
      <c r="AD409" s="1">
        <f>(Table2[[#This Row],[Day High]]/Table2[[#This Row],[Close Price]])-1</f>
        <v>1.9744483159117365E-2</v>
      </c>
      <c r="AE409" s="1">
        <f>(Table2[[#This Row],[Close Price]]/Table2[[#This Row],[Current Week Low]])-1</f>
        <v>-2.9255805448893391E-3</v>
      </c>
      <c r="AF409" s="1">
        <f>(Table2[[#This Row],[Current Week High]]/Table2[[#This Row],[Close Price]])-1</f>
        <v>1.9744483159117365E-2</v>
      </c>
      <c r="AG409" s="1">
        <f>(Table2[[#This Row],[Close Price]]/Table2[[#This Row],[Current Month Low]])-1</f>
        <v>1.0625810835855898E-2</v>
      </c>
      <c r="AH409" s="1">
        <f>(Table2[[#This Row],[Current Month High]]/Table2[[#This Row],[Close Price]])-1</f>
        <v>8.557980316645275E-2</v>
      </c>
      <c r="AI409">
        <v>35.203863316828603</v>
      </c>
      <c r="AJ409">
        <v>6.2203753003051903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-0.01</v>
      </c>
      <c r="AM409" t="s">
        <v>3166</v>
      </c>
      <c r="AN409">
        <v>-2.5299999999999998</v>
      </c>
      <c r="AO409" t="s">
        <v>3166</v>
      </c>
      <c r="AP409">
        <v>0.16215617048471601</v>
      </c>
      <c r="AQ409">
        <f>(Table2[[#This Row],[Sharpe Ratio]]-AVERAGE(Table2[Sharpe Ratio]))/_xlfn.STDEV.P(Table2[Sharpe Ratio])</f>
        <v>1.2342736069820446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655</v>
      </c>
      <c r="AT409">
        <f>_xlfn.RANK.AVG(Table2[[#This Row],[6M Return vs Nifty Z-Score]],Table2[6M Return vs Nifty Z-Score])</f>
        <v>470</v>
      </c>
      <c r="AU409">
        <f>_xlfn.RANK.AVG(Table2[[#This Row],[Sharpe Ratio Z-Score]],Table2[Sharpe Ratio Z-Score])</f>
        <v>79</v>
      </c>
      <c r="AV409">
        <f>(Table2[[#This Row],[Rank 1Y]]+Table2[[#This Row],[Rank 6M]]+Table2[[#This Row],[Rank Sharpe]])/3</f>
        <v>401.33333333333331</v>
      </c>
    </row>
    <row r="410" spans="1:48" hidden="1" x14ac:dyDescent="0.3">
      <c r="A410" t="s">
        <v>350</v>
      </c>
      <c r="B410" t="s">
        <v>351</v>
      </c>
      <c r="C410" t="s">
        <v>3131</v>
      </c>
      <c r="D410" t="s">
        <v>352</v>
      </c>
      <c r="E410">
        <v>66466.140677999996</v>
      </c>
      <c r="F410">
        <v>226.8</v>
      </c>
      <c r="G410">
        <v>2.4899086229977301</v>
      </c>
      <c r="H410">
        <f>(Table2[[#This Row],[1Y Return vs Nifty]]-AVERAGE(Table2[1Y Return vs Nifty]))/_xlfn.STDEV.P(Table2[1Y Return vs Nifty])</f>
        <v>-0.20772130250114748</v>
      </c>
      <c r="I410">
        <v>1.80231681150574</v>
      </c>
      <c r="J410">
        <f>(Table2[[#This Row],[1M Return vs Nifty]]-AVERAGE(Table2[1M Return vs Nifty]))/_xlfn.STDEV.P(Table2[1M Return vs Nifty])</f>
        <v>0.45640457678395868</v>
      </c>
      <c r="K410">
        <v>-19.142308427643901</v>
      </c>
      <c r="L410">
        <f>(Table2[[#This Row],[6M Return vs Nifty]]-AVERAGE(Table2[6M Return vs Nifty]))/_xlfn.STDEV.P(Table2[6M Return vs Nifty])</f>
        <v>-0.73721444048565821</v>
      </c>
      <c r="M410">
        <v>-3.15250006917638</v>
      </c>
      <c r="N410">
        <f>(Table2[[#This Row],[1W Return vs Nifty]]-AVERAGE(Table2[1W Return vs Nifty]))/_xlfn.STDEV.P(Table2[1W Return vs Nifty])</f>
        <v>4.4631799695762954E-3</v>
      </c>
      <c r="O410">
        <v>225.31</v>
      </c>
      <c r="P410">
        <v>226.32906965480601</v>
      </c>
      <c r="Q410">
        <v>222.633648887211</v>
      </c>
      <c r="R410">
        <v>53.949980762414597</v>
      </c>
      <c r="S410" s="1">
        <f>(Table2[[#This Row],[Close Price]]-Table2[[#This Row],[20D EMA]])/Table2[[#This Row],[20D EMA]]</f>
        <v>6.6131108250854784E-3</v>
      </c>
      <c r="T410" s="1">
        <f>(Table2[[#This Row],[Close Price]]-Table2[[#This Row],[50D EMA]])/Table2[[#This Row],[50D EMA]]</f>
        <v>2.0807329165107354E-3</v>
      </c>
      <c r="U410" s="1">
        <f>(Table2[[#This Row],[Close Price]]-Table2[[#This Row],[200D EMA]])/Table2[[#This Row],[200D EMA]]</f>
        <v>1.8713932658489293E-2</v>
      </c>
      <c r="V410">
        <v>1.1455484976818899</v>
      </c>
      <c r="W410">
        <v>223.8</v>
      </c>
      <c r="X410">
        <v>228.15</v>
      </c>
      <c r="Y410">
        <v>223.8</v>
      </c>
      <c r="Z410">
        <v>228.15</v>
      </c>
      <c r="AA410">
        <v>215.21</v>
      </c>
      <c r="AB410">
        <v>246.24</v>
      </c>
      <c r="AC410" s="1">
        <f>(Table2[[#This Row],[Close Price]]/Table2[[#This Row],[Day Low]])-1</f>
        <v>1.3404825737265424E-2</v>
      </c>
      <c r="AD410" s="1">
        <f>(Table2[[#This Row],[Day High]]/Table2[[#This Row],[Close Price]])-1</f>
        <v>5.9523809523809312E-3</v>
      </c>
      <c r="AE410" s="1">
        <f>(Table2[[#This Row],[Close Price]]/Table2[[#This Row],[Current Week Low]])-1</f>
        <v>1.3404825737265424E-2</v>
      </c>
      <c r="AF410" s="1">
        <f>(Table2[[#This Row],[Current Week High]]/Table2[[#This Row],[Close Price]])-1</f>
        <v>5.9523809523809312E-3</v>
      </c>
      <c r="AG410" s="1">
        <f>(Table2[[#This Row],[Close Price]]/Table2[[#This Row],[Current Month Low]])-1</f>
        <v>5.385437479671018E-2</v>
      </c>
      <c r="AH410" s="1">
        <f>(Table2[[#This Row],[Current Month High]]/Table2[[#This Row],[Close Price]])-1</f>
        <v>8.5714285714285632E-2</v>
      </c>
      <c r="AI410">
        <v>26.256613756613699</v>
      </c>
      <c r="AJ410">
        <v>30.532374100719402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0.11</v>
      </c>
      <c r="AM410" t="s">
        <v>3167</v>
      </c>
      <c r="AN410">
        <v>-3.38</v>
      </c>
      <c r="AO410" t="s">
        <v>3166</v>
      </c>
      <c r="AP410">
        <v>9.0353829087383E-2</v>
      </c>
      <c r="AQ410">
        <f>(Table2[[#This Row],[Sharpe Ratio]]-AVERAGE(Table2[Sharpe Ratio]))/_xlfn.STDEV.P(Table2[Sharpe Ratio])</f>
        <v>0.40534294454687092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377</v>
      </c>
      <c r="AT410">
        <f>_xlfn.RANK.AVG(Table2[[#This Row],[6M Return vs Nifty Z-Score]],Table2[6M Return vs Nifty Z-Score])</f>
        <v>584</v>
      </c>
      <c r="AU410">
        <f>_xlfn.RANK.AVG(Table2[[#This Row],[Sharpe Ratio Z-Score]],Table2[Sharpe Ratio Z-Score])</f>
        <v>245</v>
      </c>
      <c r="AV410">
        <f>(Table2[[#This Row],[Rank 1Y]]+Table2[[#This Row],[Rank 6M]]+Table2[[#This Row],[Rank Sharpe]])/3</f>
        <v>402</v>
      </c>
    </row>
    <row r="411" spans="1:48" hidden="1" x14ac:dyDescent="0.3">
      <c r="A411" t="s">
        <v>387</v>
      </c>
      <c r="B411" t="s">
        <v>388</v>
      </c>
      <c r="C411" t="s">
        <v>3125</v>
      </c>
      <c r="D411" t="s">
        <v>51</v>
      </c>
      <c r="E411">
        <v>58984.237477640003</v>
      </c>
      <c r="F411">
        <v>27758.2</v>
      </c>
      <c r="G411">
        <v>-5.2312556079178201</v>
      </c>
      <c r="H411">
        <f>(Table2[[#This Row],[1Y Return vs Nifty]]-AVERAGE(Table2[1Y Return vs Nifty]))/_xlfn.STDEV.P(Table2[1Y Return vs Nifty])</f>
        <v>-0.36069062217101228</v>
      </c>
      <c r="I411">
        <v>-3.86983875829447</v>
      </c>
      <c r="J411">
        <f>(Table2[[#This Row],[1M Return vs Nifty]]-AVERAGE(Table2[1M Return vs Nifty]))/_xlfn.STDEV.P(Table2[1M Return vs Nifty])</f>
        <v>-0.10509079828256462</v>
      </c>
      <c r="K411">
        <v>0.25968853195408498</v>
      </c>
      <c r="L411">
        <f>(Table2[[#This Row],[6M Return vs Nifty]]-AVERAGE(Table2[6M Return vs Nifty]))/_xlfn.STDEV.P(Table2[6M Return vs Nifty])</f>
        <v>-9.7399682419023761E-2</v>
      </c>
      <c r="M411">
        <v>-2.2789625083412299</v>
      </c>
      <c r="N411">
        <f>(Table2[[#This Row],[1W Return vs Nifty]]-AVERAGE(Table2[1W Return vs Nifty]))/_xlfn.STDEV.P(Table2[1W Return vs Nifty])</f>
        <v>0.18584466515953996</v>
      </c>
      <c r="O411">
        <v>28109.61</v>
      </c>
      <c r="P411">
        <v>28408.297700827101</v>
      </c>
      <c r="Q411">
        <v>27443.856006915499</v>
      </c>
      <c r="R411">
        <v>44.776211653315997</v>
      </c>
      <c r="S411" s="1">
        <f>(Table2[[#This Row],[Close Price]]-Table2[[#This Row],[20D EMA]])/Table2[[#This Row],[20D EMA]]</f>
        <v>-1.2501418554010527E-2</v>
      </c>
      <c r="T411" s="1">
        <f>(Table2[[#This Row],[Close Price]]-Table2[[#This Row],[50D EMA]])/Table2[[#This Row],[50D EMA]]</f>
        <v>-2.2884078013874543E-2</v>
      </c>
      <c r="U411" s="1">
        <f>(Table2[[#This Row],[Close Price]]-Table2[[#This Row],[200D EMA]])/Table2[[#This Row],[200D EMA]]</f>
        <v>1.1454075294859837E-2</v>
      </c>
      <c r="V411">
        <v>0.58763709352387405</v>
      </c>
      <c r="W411">
        <v>27640</v>
      </c>
      <c r="X411">
        <v>27978.7</v>
      </c>
      <c r="Y411">
        <v>27640</v>
      </c>
      <c r="Z411">
        <v>27978.7</v>
      </c>
      <c r="AA411">
        <v>26912.1</v>
      </c>
      <c r="AB411">
        <v>29809.200000000001</v>
      </c>
      <c r="AC411" s="1">
        <f>(Table2[[#This Row],[Close Price]]/Table2[[#This Row],[Day Low]])-1</f>
        <v>4.2764109985529153E-3</v>
      </c>
      <c r="AD411" s="1">
        <f>(Table2[[#This Row],[Day High]]/Table2[[#This Row],[Close Price]])-1</f>
        <v>7.9435986483273879E-3</v>
      </c>
      <c r="AE411" s="1">
        <f>(Table2[[#This Row],[Close Price]]/Table2[[#This Row],[Current Week Low]])-1</f>
        <v>4.2764109985529153E-3</v>
      </c>
      <c r="AF411" s="1">
        <f>(Table2[[#This Row],[Current Week High]]/Table2[[#This Row],[Close Price]])-1</f>
        <v>7.9435986483273879E-3</v>
      </c>
      <c r="AG411" s="1">
        <f>(Table2[[#This Row],[Close Price]]/Table2[[#This Row],[Current Month Low]])-1</f>
        <v>3.1439389716893196E-2</v>
      </c>
      <c r="AH411" s="1">
        <f>(Table2[[#This Row],[Current Month High]]/Table2[[#This Row],[Close Price]])-1</f>
        <v>7.3888076316187545E-2</v>
      </c>
      <c r="AI411">
        <v>9.9530949413146406</v>
      </c>
      <c r="AJ411">
        <v>26.173636363636302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-0.02</v>
      </c>
      <c r="AM411" t="s">
        <v>3166</v>
      </c>
      <c r="AN411">
        <v>-5.36</v>
      </c>
      <c r="AO411" t="s">
        <v>3166</v>
      </c>
      <c r="AP411">
        <v>2.2212095695907999E-2</v>
      </c>
      <c r="AQ411">
        <f>(Table2[[#This Row],[Sharpe Ratio]]-AVERAGE(Table2[Sharpe Ratio]))/_xlfn.STDEV.P(Table2[Sharpe Ratio])</f>
        <v>-0.3813273937796508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432</v>
      </c>
      <c r="AT411">
        <f>_xlfn.RANK.AVG(Table2[[#This Row],[6M Return vs Nifty Z-Score]],Table2[6M Return vs Nifty Z-Score])</f>
        <v>333</v>
      </c>
      <c r="AU411">
        <f>_xlfn.RANK.AVG(Table2[[#This Row],[Sharpe Ratio Z-Score]],Table2[Sharpe Ratio Z-Score])</f>
        <v>443</v>
      </c>
      <c r="AV411">
        <f>(Table2[[#This Row],[Rank 1Y]]+Table2[[#This Row],[Rank 6M]]+Table2[[#This Row],[Rank Sharpe]])/3</f>
        <v>402.66666666666669</v>
      </c>
    </row>
    <row r="412" spans="1:48" hidden="1" x14ac:dyDescent="0.3">
      <c r="A412" t="s">
        <v>1205</v>
      </c>
      <c r="B412" t="s">
        <v>1206</v>
      </c>
      <c r="C412" t="s">
        <v>3130</v>
      </c>
      <c r="D412" t="s">
        <v>123</v>
      </c>
      <c r="E412">
        <v>9903.8038870799992</v>
      </c>
      <c r="F412">
        <v>527.35</v>
      </c>
      <c r="G412">
        <v>-27.951474748376199</v>
      </c>
      <c r="H412">
        <f>(Table2[[#This Row],[1Y Return vs Nifty]]-AVERAGE(Table2[1Y Return vs Nifty]))/_xlfn.STDEV.P(Table2[1Y Return vs Nifty])</f>
        <v>-0.81081658254759215</v>
      </c>
      <c r="I412">
        <v>31.997950236870501</v>
      </c>
      <c r="J412">
        <f>(Table2[[#This Row],[1M Return vs Nifty]]-AVERAGE(Table2[1M Return vs Nifty]))/_xlfn.STDEV.P(Table2[1M Return vs Nifty])</f>
        <v>3.4455166183889161</v>
      </c>
      <c r="K412">
        <v>5.35993002122094</v>
      </c>
      <c r="L412">
        <f>(Table2[[#This Row],[6M Return vs Nifty]]-AVERAGE(Table2[6M Return vs Nifty]))/_xlfn.STDEV.P(Table2[6M Return vs Nifty])</f>
        <v>7.078969423802213E-2</v>
      </c>
      <c r="M412">
        <v>-8.2569310307502004</v>
      </c>
      <c r="N412">
        <f>(Table2[[#This Row],[1W Return vs Nifty]]-AVERAGE(Table2[1W Return vs Nifty]))/_xlfn.STDEV.P(Table2[1W Return vs Nifty])</f>
        <v>-1.0554217183680874</v>
      </c>
      <c r="O412">
        <v>519.39</v>
      </c>
      <c r="P412">
        <v>480.09858853157402</v>
      </c>
      <c r="Q412">
        <v>473.26740321661498</v>
      </c>
      <c r="R412">
        <v>62.774986676899701</v>
      </c>
      <c r="S412" s="1">
        <f>(Table2[[#This Row],[Close Price]]-Table2[[#This Row],[20D EMA]])/Table2[[#This Row],[20D EMA]]</f>
        <v>1.5325670498084362E-2</v>
      </c>
      <c r="T412" s="1">
        <f>(Table2[[#This Row],[Close Price]]-Table2[[#This Row],[50D EMA]])/Table2[[#This Row],[50D EMA]]</f>
        <v>9.8420225756024021E-2</v>
      </c>
      <c r="U412" s="1">
        <f>(Table2[[#This Row],[Close Price]]-Table2[[#This Row],[200D EMA]])/Table2[[#This Row],[200D EMA]]</f>
        <v>0.11427492452640221</v>
      </c>
      <c r="V412">
        <v>0.59296001602519499</v>
      </c>
      <c r="W412">
        <v>532</v>
      </c>
      <c r="X412">
        <v>560</v>
      </c>
      <c r="Y412">
        <v>532</v>
      </c>
      <c r="Z412">
        <v>560</v>
      </c>
      <c r="AA412">
        <v>496.1</v>
      </c>
      <c r="AB412">
        <v>584</v>
      </c>
      <c r="AC412" s="1">
        <f>(Table2[[#This Row],[Close Price]]/Table2[[#This Row],[Day Low]])-1</f>
        <v>-8.7406015037593265E-3</v>
      </c>
      <c r="AD412" s="1">
        <f>(Table2[[#This Row],[Day High]]/Table2[[#This Row],[Close Price]])-1</f>
        <v>6.1913340286337215E-2</v>
      </c>
      <c r="AE412" s="1">
        <f>(Table2[[#This Row],[Close Price]]/Table2[[#This Row],[Current Week Low]])-1</f>
        <v>-8.7406015037593265E-3</v>
      </c>
      <c r="AF412" s="1">
        <f>(Table2[[#This Row],[Current Week High]]/Table2[[#This Row],[Close Price]])-1</f>
        <v>6.1913340286337215E-2</v>
      </c>
      <c r="AG412" s="1">
        <f>(Table2[[#This Row],[Close Price]]/Table2[[#This Row],[Current Month Low]])-1</f>
        <v>6.2991332392662747E-2</v>
      </c>
      <c r="AH412" s="1">
        <f>(Table2[[#This Row],[Current Month High]]/Table2[[#This Row],[Close Price]])-1</f>
        <v>0.10742391201289458</v>
      </c>
      <c r="AI412">
        <v>33.725229923200899</v>
      </c>
      <c r="AJ412">
        <v>40.122226650724002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0.35</v>
      </c>
      <c r="AM412" t="s">
        <v>3167</v>
      </c>
      <c r="AN412">
        <v>9.7100000000000009</v>
      </c>
      <c r="AO412" t="s">
        <v>3167</v>
      </c>
      <c r="AP412">
        <v>6.2232327897925002E-2</v>
      </c>
      <c r="AQ412">
        <f>(Table2[[#This Row],[Sharpe Ratio]]-AVERAGE(Table2[Sharpe Ratio]))/_xlfn.STDEV.P(Table2[Sharpe Ratio])</f>
        <v>8.0690932425790007E-2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1.7307589441370486</v>
      </c>
      <c r="AS412">
        <f>_xlfn.RANK.AVG(Table2[[#This Row],[1Y Return vs Nifty Z-Score]],Table2[1Y Return vs Nifty Z-Score])</f>
        <v>602</v>
      </c>
      <c r="AT412">
        <f>_xlfn.RANK.AVG(Table2[[#This Row],[6M Return vs Nifty Z-Score]],Table2[6M Return vs Nifty Z-Score])</f>
        <v>276</v>
      </c>
      <c r="AU412">
        <f>_xlfn.RANK.AVG(Table2[[#This Row],[Sharpe Ratio Z-Score]],Table2[Sharpe Ratio Z-Score])</f>
        <v>330</v>
      </c>
      <c r="AV412">
        <f>(Table2[[#This Row],[Rank 1Y]]+Table2[[#This Row],[Rank 6M]]+Table2[[#This Row],[Rank Sharpe]])/3</f>
        <v>402.66666666666669</v>
      </c>
    </row>
    <row r="413" spans="1:48" hidden="1" x14ac:dyDescent="0.3">
      <c r="A413" t="s">
        <v>1376</v>
      </c>
      <c r="B413" t="s">
        <v>1377</v>
      </c>
      <c r="C413" t="s">
        <v>3121</v>
      </c>
      <c r="D413" t="s">
        <v>24</v>
      </c>
      <c r="E413">
        <v>7839.402871966</v>
      </c>
      <c r="F413">
        <v>207.47</v>
      </c>
      <c r="G413">
        <v>-24.6866749852014</v>
      </c>
      <c r="H413">
        <f>(Table2[[#This Row],[1Y Return vs Nifty]]-AVERAGE(Table2[1Y Return vs Nifty]))/_xlfn.STDEV.P(Table2[1Y Return vs Nifty])</f>
        <v>-0.74613537856134227</v>
      </c>
      <c r="I413">
        <v>-4.9150862848769004</v>
      </c>
      <c r="J413">
        <f>(Table2[[#This Row],[1M Return vs Nifty]]-AVERAGE(Table2[1M Return vs Nifty]))/_xlfn.STDEV.P(Table2[1M Return vs Nifty])</f>
        <v>-0.20856145326610379</v>
      </c>
      <c r="K413">
        <v>-9.7245497968906207</v>
      </c>
      <c r="L413">
        <f>(Table2[[#This Row],[6M Return vs Nifty]]-AVERAGE(Table2[6M Return vs Nifty]))/_xlfn.STDEV.P(Table2[6M Return vs Nifty])</f>
        <v>-0.42664739048493394</v>
      </c>
      <c r="M413">
        <v>-5.8430500185065402</v>
      </c>
      <c r="N413">
        <f>(Table2[[#This Row],[1W Return vs Nifty]]-AVERAGE(Table2[1W Return vs Nifty]))/_xlfn.STDEV.P(Table2[1W Return vs Nifty])</f>
        <v>-0.5542030613775224</v>
      </c>
      <c r="O413">
        <v>209.73</v>
      </c>
      <c r="P413">
        <v>216.40037003625099</v>
      </c>
      <c r="Q413">
        <v>221.12683029233801</v>
      </c>
      <c r="R413">
        <v>49.827221024781203</v>
      </c>
      <c r="S413" s="1">
        <f>(Table2[[#This Row],[Close Price]]-Table2[[#This Row],[20D EMA]])/Table2[[#This Row],[20D EMA]]</f>
        <v>-1.0775759309588476E-2</v>
      </c>
      <c r="T413" s="1">
        <f>(Table2[[#This Row],[Close Price]]-Table2[[#This Row],[50D EMA]])/Table2[[#This Row],[50D EMA]]</f>
        <v>-4.1267813150019074E-2</v>
      </c>
      <c r="U413" s="1">
        <f>(Table2[[#This Row],[Close Price]]-Table2[[#This Row],[200D EMA]])/Table2[[#This Row],[200D EMA]]</f>
        <v>-6.1760168471113021E-2</v>
      </c>
      <c r="V413">
        <v>0.46127723771948997</v>
      </c>
      <c r="W413">
        <v>202.71</v>
      </c>
      <c r="X413">
        <v>208.5</v>
      </c>
      <c r="Y413">
        <v>202.71</v>
      </c>
      <c r="Z413">
        <v>208.5</v>
      </c>
      <c r="AA413">
        <v>197.6</v>
      </c>
      <c r="AB413">
        <v>221.83</v>
      </c>
      <c r="AC413" s="1">
        <f>(Table2[[#This Row],[Close Price]]/Table2[[#This Row],[Day Low]])-1</f>
        <v>2.3481821321098995E-2</v>
      </c>
      <c r="AD413" s="1">
        <f>(Table2[[#This Row],[Day High]]/Table2[[#This Row],[Close Price]])-1</f>
        <v>4.964573191304833E-3</v>
      </c>
      <c r="AE413" s="1">
        <f>(Table2[[#This Row],[Close Price]]/Table2[[#This Row],[Current Week Low]])-1</f>
        <v>2.3481821321098995E-2</v>
      </c>
      <c r="AF413" s="1">
        <f>(Table2[[#This Row],[Current Week High]]/Table2[[#This Row],[Close Price]])-1</f>
        <v>4.964573191304833E-3</v>
      </c>
      <c r="AG413" s="1">
        <f>(Table2[[#This Row],[Close Price]]/Table2[[#This Row],[Current Month Low]])-1</f>
        <v>4.9949392712550722E-2</v>
      </c>
      <c r="AH413" s="1">
        <f>(Table2[[#This Row],[Current Month High]]/Table2[[#This Row],[Close Price]])-1</f>
        <v>6.9214826239938354E-2</v>
      </c>
      <c r="AI413">
        <v>38.116354171687398</v>
      </c>
      <c r="AJ413">
        <v>8.0572916666666607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-7.0000000000000007E-2</v>
      </c>
      <c r="AM413" t="s">
        <v>3166</v>
      </c>
      <c r="AN413">
        <v>-5.07</v>
      </c>
      <c r="AO413" t="s">
        <v>3166</v>
      </c>
      <c r="AP413">
        <v>0.118885175419331</v>
      </c>
      <c r="AQ413">
        <f>(Table2[[#This Row],[Sharpe Ratio]]-AVERAGE(Table2[Sharpe Ratio]))/_xlfn.STDEV.P(Table2[Sharpe Ratio])</f>
        <v>0.73472646261676333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580</v>
      </c>
      <c r="AT413">
        <f>_xlfn.RANK.AVG(Table2[[#This Row],[6M Return vs Nifty Z-Score]],Table2[6M Return vs Nifty Z-Score])</f>
        <v>468</v>
      </c>
      <c r="AU413">
        <f>_xlfn.RANK.AVG(Table2[[#This Row],[Sharpe Ratio Z-Score]],Table2[Sharpe Ratio Z-Score])</f>
        <v>161</v>
      </c>
      <c r="AV413">
        <f>(Table2[[#This Row],[Rank 1Y]]+Table2[[#This Row],[Rank 6M]]+Table2[[#This Row],[Rank Sharpe]])/3</f>
        <v>403</v>
      </c>
    </row>
    <row r="414" spans="1:48" hidden="1" x14ac:dyDescent="0.3">
      <c r="A414" t="s">
        <v>1745</v>
      </c>
      <c r="B414" t="s">
        <v>1746</v>
      </c>
      <c r="C414" t="s">
        <v>3130</v>
      </c>
      <c r="D414" t="s">
        <v>1747</v>
      </c>
      <c r="E414">
        <v>4650.3726997639997</v>
      </c>
      <c r="F414">
        <v>68.91</v>
      </c>
      <c r="G414">
        <v>-24.063157599492001</v>
      </c>
      <c r="H414">
        <f>(Table2[[#This Row],[1Y Return vs Nifty]]-AVERAGE(Table2[1Y Return vs Nifty]))/_xlfn.STDEV.P(Table2[1Y Return vs Nifty])</f>
        <v>-0.73378244480137877</v>
      </c>
      <c r="I414">
        <v>12.847271816682101</v>
      </c>
      <c r="J414">
        <f>(Table2[[#This Row],[1M Return vs Nifty]]-AVERAGE(Table2[1M Return vs Nifty]))/_xlfn.STDEV.P(Table2[1M Return vs Nifty])</f>
        <v>1.5497616042681004</v>
      </c>
      <c r="K414">
        <v>6.4483512444595901</v>
      </c>
      <c r="L414">
        <f>(Table2[[#This Row],[6M Return vs Nifty]]-AVERAGE(Table2[6M Return vs Nifty]))/_xlfn.STDEV.P(Table2[6M Return vs Nifty])</f>
        <v>0.10668228627744777</v>
      </c>
      <c r="M414">
        <v>-2.2734082167189298</v>
      </c>
      <c r="N414">
        <f>(Table2[[#This Row],[1W Return vs Nifty]]-AVERAGE(Table2[1W Return vs Nifty]))/_xlfn.STDEV.P(Table2[1W Return vs Nifty])</f>
        <v>0.18699795920068893</v>
      </c>
      <c r="O414">
        <v>64.97</v>
      </c>
      <c r="P414">
        <v>64.937967720204</v>
      </c>
      <c r="Q414">
        <v>64.460841840822098</v>
      </c>
      <c r="R414">
        <v>65.907362757597198</v>
      </c>
      <c r="S414" s="1">
        <f>(Table2[[#This Row],[Close Price]]-Table2[[#This Row],[20D EMA]])/Table2[[#This Row],[20D EMA]]</f>
        <v>6.064337386486067E-2</v>
      </c>
      <c r="T414" s="1">
        <f>(Table2[[#This Row],[Close Price]]-Table2[[#This Row],[50D EMA]])/Table2[[#This Row],[50D EMA]]</f>
        <v>6.1166562786660592E-2</v>
      </c>
      <c r="U414" s="1">
        <f>(Table2[[#This Row],[Close Price]]-Table2[[#This Row],[200D EMA]])/Table2[[#This Row],[200D EMA]]</f>
        <v>6.9021099199488151E-2</v>
      </c>
      <c r="V414">
        <v>0.99655267033630901</v>
      </c>
      <c r="W414">
        <v>66.11</v>
      </c>
      <c r="X414">
        <v>69.42</v>
      </c>
      <c r="Y414">
        <v>66.11</v>
      </c>
      <c r="Z414">
        <v>69.42</v>
      </c>
      <c r="AA414">
        <v>62.65</v>
      </c>
      <c r="AB414">
        <v>71.7</v>
      </c>
      <c r="AC414" s="1">
        <f>(Table2[[#This Row],[Close Price]]/Table2[[#This Row],[Day Low]])-1</f>
        <v>4.2353653002571434E-2</v>
      </c>
      <c r="AD414" s="1">
        <f>(Table2[[#This Row],[Day High]]/Table2[[#This Row],[Close Price]])-1</f>
        <v>7.4009577710056895E-3</v>
      </c>
      <c r="AE414" s="1">
        <f>(Table2[[#This Row],[Close Price]]/Table2[[#This Row],[Current Week Low]])-1</f>
        <v>4.2353653002571434E-2</v>
      </c>
      <c r="AF414" s="1">
        <f>(Table2[[#This Row],[Current Week High]]/Table2[[#This Row],[Close Price]])-1</f>
        <v>7.4009577710056895E-3</v>
      </c>
      <c r="AG414" s="1">
        <f>(Table2[[#This Row],[Close Price]]/Table2[[#This Row],[Current Month Low]])-1</f>
        <v>9.9920191540303183E-2</v>
      </c>
      <c r="AH414" s="1">
        <f>(Table2[[#This Row],[Current Month High]]/Table2[[#This Row],[Close Price]])-1</f>
        <v>4.0487592511972315E-2</v>
      </c>
      <c r="AI414">
        <v>22.173849949209099</v>
      </c>
      <c r="AJ414">
        <v>58.050458715596299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0.05</v>
      </c>
      <c r="AM414" t="s">
        <v>3167</v>
      </c>
      <c r="AN414">
        <v>4.6900000000000004</v>
      </c>
      <c r="AO414" t="s">
        <v>3167</v>
      </c>
      <c r="AP414">
        <v>5.0058953836033003E-2</v>
      </c>
      <c r="AQ414">
        <f>(Table2[[#This Row],[Sharpe Ratio]]-AVERAGE(Table2[Sharpe Ratio]))/_xlfn.STDEV.P(Table2[Sharpe Ratio])</f>
        <v>-5.9846030977051178E-2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1.0498133739678071</v>
      </c>
      <c r="AS414">
        <f>_xlfn.RANK.AVG(Table2[[#This Row],[1Y Return vs Nifty Z-Score]],Table2[1Y Return vs Nifty Z-Score])</f>
        <v>573</v>
      </c>
      <c r="AT414">
        <f>_xlfn.RANK.AVG(Table2[[#This Row],[6M Return vs Nifty Z-Score]],Table2[6M Return vs Nifty Z-Score])</f>
        <v>265</v>
      </c>
      <c r="AU414">
        <f>_xlfn.RANK.AVG(Table2[[#This Row],[Sharpe Ratio Z-Score]],Table2[Sharpe Ratio Z-Score])</f>
        <v>374</v>
      </c>
      <c r="AV414">
        <f>(Table2[[#This Row],[Rank 1Y]]+Table2[[#This Row],[Rank 6M]]+Table2[[#This Row],[Rank Sharpe]])/3</f>
        <v>404</v>
      </c>
    </row>
    <row r="415" spans="1:48" hidden="1" x14ac:dyDescent="0.3">
      <c r="A415" t="s">
        <v>1659</v>
      </c>
      <c r="B415" t="s">
        <v>1660</v>
      </c>
      <c r="C415" t="s">
        <v>565</v>
      </c>
      <c r="D415" t="s">
        <v>438</v>
      </c>
      <c r="E415">
        <v>5425.8334028299996</v>
      </c>
      <c r="F415">
        <v>1804.3</v>
      </c>
      <c r="G415">
        <v>10.045527996926699</v>
      </c>
      <c r="H415">
        <f>(Table2[[#This Row],[1Y Return vs Nifty]]-AVERAGE(Table2[1Y Return vs Nifty]))/_xlfn.STDEV.P(Table2[1Y Return vs Nifty])</f>
        <v>-5.803170637953823E-2</v>
      </c>
      <c r="I415">
        <v>-6.2817381359352398</v>
      </c>
      <c r="J415">
        <f>(Table2[[#This Row],[1M Return vs Nifty]]-AVERAGE(Table2[1M Return vs Nifty]))/_xlfn.STDEV.P(Table2[1M Return vs Nifty])</f>
        <v>-0.34384841503086894</v>
      </c>
      <c r="K415">
        <v>17.2738529361826</v>
      </c>
      <c r="L415">
        <f>(Table2[[#This Row],[6M Return vs Nifty]]-AVERAGE(Table2[6M Return vs Nifty]))/_xlfn.STDEV.P(Table2[6M Return vs Nifty])</f>
        <v>0.46367212398656649</v>
      </c>
      <c r="M415">
        <v>-6.5190273185931504</v>
      </c>
      <c r="N415">
        <f>(Table2[[#This Row],[1W Return vs Nifty]]-AVERAGE(Table2[1W Return vs Nifty]))/_xlfn.STDEV.P(Table2[1W Return vs Nifty])</f>
        <v>-0.69456310099297924</v>
      </c>
      <c r="O415">
        <v>1879.37</v>
      </c>
      <c r="P415">
        <v>1967.23986674049</v>
      </c>
      <c r="Q415">
        <v>1799.73164358793</v>
      </c>
      <c r="R415">
        <v>39.6799336776172</v>
      </c>
      <c r="S415" s="1">
        <f>(Table2[[#This Row],[Close Price]]-Table2[[#This Row],[20D EMA]])/Table2[[#This Row],[20D EMA]]</f>
        <v>-3.9944236632488514E-2</v>
      </c>
      <c r="T415" s="1">
        <f>(Table2[[#This Row],[Close Price]]-Table2[[#This Row],[50D EMA]])/Table2[[#This Row],[50D EMA]]</f>
        <v>-8.2826639239710162E-2</v>
      </c>
      <c r="U415" s="1">
        <f>(Table2[[#This Row],[Close Price]]-Table2[[#This Row],[200D EMA]])/Table2[[#This Row],[200D EMA]]</f>
        <v>2.5383542198338812E-3</v>
      </c>
      <c r="V415">
        <v>0.82124436037896797</v>
      </c>
      <c r="W415">
        <v>1781</v>
      </c>
      <c r="X415">
        <v>1819.4</v>
      </c>
      <c r="Y415">
        <v>1781</v>
      </c>
      <c r="Z415">
        <v>1819.4</v>
      </c>
      <c r="AA415">
        <v>1703.3</v>
      </c>
      <c r="AB415">
        <v>2030</v>
      </c>
      <c r="AC415" s="1">
        <f>(Table2[[#This Row],[Close Price]]/Table2[[#This Row],[Day Low]])-1</f>
        <v>1.308253790005609E-2</v>
      </c>
      <c r="AD415" s="1">
        <f>(Table2[[#This Row],[Day High]]/Table2[[#This Row],[Close Price]])-1</f>
        <v>8.3688965249681946E-3</v>
      </c>
      <c r="AE415" s="1">
        <f>(Table2[[#This Row],[Close Price]]/Table2[[#This Row],[Current Week Low]])-1</f>
        <v>1.308253790005609E-2</v>
      </c>
      <c r="AF415" s="1">
        <f>(Table2[[#This Row],[Current Week High]]/Table2[[#This Row],[Close Price]])-1</f>
        <v>8.3688965249681946E-3</v>
      </c>
      <c r="AG415" s="1">
        <f>(Table2[[#This Row],[Close Price]]/Table2[[#This Row],[Current Month Low]])-1</f>
        <v>5.9296659425820408E-2</v>
      </c>
      <c r="AH415" s="1">
        <f>(Table2[[#This Row],[Current Month High]]/Table2[[#This Row],[Close Price]])-1</f>
        <v>0.12509006262816613</v>
      </c>
      <c r="AI415">
        <v>38.169927395665901</v>
      </c>
      <c r="AJ415">
        <v>68.350828084907803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-0.21</v>
      </c>
      <c r="AM415" t="s">
        <v>3166</v>
      </c>
      <c r="AN415">
        <v>-7.01</v>
      </c>
      <c r="AO415" t="s">
        <v>3166</v>
      </c>
      <c r="AP415">
        <v>-0.105909752916881</v>
      </c>
      <c r="AQ415">
        <f>(Table2[[#This Row],[Sharpe Ratio]]-AVERAGE(Table2[Sharpe Ratio]))/_xlfn.STDEV.P(Table2[Sharpe Ratio])</f>
        <v>-1.8604452996333873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323</v>
      </c>
      <c r="AT415">
        <f>_xlfn.RANK.AVG(Table2[[#This Row],[6M Return vs Nifty Z-Score]],Table2[6M Return vs Nifty Z-Score])</f>
        <v>176</v>
      </c>
      <c r="AU415">
        <f>_xlfn.RANK.AVG(Table2[[#This Row],[Sharpe Ratio Z-Score]],Table2[Sharpe Ratio Z-Score])</f>
        <v>715</v>
      </c>
      <c r="AV415">
        <f>(Table2[[#This Row],[Rank 1Y]]+Table2[[#This Row],[Rank 6M]]+Table2[[#This Row],[Rank Sharpe]])/3</f>
        <v>404.66666666666669</v>
      </c>
    </row>
    <row r="416" spans="1:48" hidden="1" x14ac:dyDescent="0.3">
      <c r="A416" t="s">
        <v>301</v>
      </c>
      <c r="B416" t="s">
        <v>302</v>
      </c>
      <c r="C416" t="s">
        <v>3121</v>
      </c>
      <c r="D416" t="s">
        <v>303</v>
      </c>
      <c r="E416">
        <v>87417.029682749999</v>
      </c>
      <c r="F416">
        <v>81.3</v>
      </c>
      <c r="G416">
        <v>9.1878153517703893</v>
      </c>
      <c r="H416">
        <f>(Table2[[#This Row],[1Y Return vs Nifty]]-AVERAGE(Table2[1Y Return vs Nifty]))/_xlfn.STDEV.P(Table2[1Y Return vs Nifty])</f>
        <v>-7.5024444246252819E-2</v>
      </c>
      <c r="I416">
        <v>-5.6133193163227899</v>
      </c>
      <c r="J416">
        <f>(Table2[[#This Row],[1M Return vs Nifty]]-AVERAGE(Table2[1M Return vs Nifty]))/_xlfn.STDEV.P(Table2[1M Return vs Nifty])</f>
        <v>-0.27768061141524369</v>
      </c>
      <c r="K416">
        <v>-14.8234055604813</v>
      </c>
      <c r="L416">
        <f>(Table2[[#This Row],[6M Return vs Nifty]]-AVERAGE(Table2[6M Return vs Nifty]))/_xlfn.STDEV.P(Table2[6M Return vs Nifty])</f>
        <v>-0.5947910704160142</v>
      </c>
      <c r="M416">
        <v>-4.2039813068327403</v>
      </c>
      <c r="N416">
        <f>(Table2[[#This Row],[1W Return vs Nifty]]-AVERAGE(Table2[1W Return vs Nifty]))/_xlfn.STDEV.P(Table2[1W Return vs Nifty])</f>
        <v>-0.2138665600282707</v>
      </c>
      <c r="O416">
        <v>80.23</v>
      </c>
      <c r="P416">
        <v>83.306958834676806</v>
      </c>
      <c r="Q416">
        <v>83.634092883363707</v>
      </c>
      <c r="R416">
        <v>57.921824312250898</v>
      </c>
      <c r="S416" s="1">
        <f>(Table2[[#This Row],[Close Price]]-Table2[[#This Row],[20D EMA]])/Table2[[#This Row],[20D EMA]]</f>
        <v>1.3336657110806345E-2</v>
      </c>
      <c r="T416" s="1">
        <f>(Table2[[#This Row],[Close Price]]-Table2[[#This Row],[50D EMA]])/Table2[[#This Row],[50D EMA]]</f>
        <v>-2.4091130714057527E-2</v>
      </c>
      <c r="U416" s="1">
        <f>(Table2[[#This Row],[Close Price]]-Table2[[#This Row],[200D EMA]])/Table2[[#This Row],[200D EMA]]</f>
        <v>-2.7908390022461781E-2</v>
      </c>
      <c r="V416">
        <v>0.75537993137016501</v>
      </c>
      <c r="W416">
        <v>78.91</v>
      </c>
      <c r="X416">
        <v>82.45</v>
      </c>
      <c r="Y416">
        <v>78.91</v>
      </c>
      <c r="Z416">
        <v>82.45</v>
      </c>
      <c r="AA416">
        <v>74.900000000000006</v>
      </c>
      <c r="AB416">
        <v>87.45</v>
      </c>
      <c r="AC416" s="1">
        <f>(Table2[[#This Row],[Close Price]]/Table2[[#This Row],[Day Low]])-1</f>
        <v>3.0287669496895209E-2</v>
      </c>
      <c r="AD416" s="1">
        <f>(Table2[[#This Row],[Day High]]/Table2[[#This Row],[Close Price]])-1</f>
        <v>1.4145141451414656E-2</v>
      </c>
      <c r="AE416" s="1">
        <f>(Table2[[#This Row],[Close Price]]/Table2[[#This Row],[Current Week Low]])-1</f>
        <v>3.0287669496895209E-2</v>
      </c>
      <c r="AF416" s="1">
        <f>(Table2[[#This Row],[Current Week High]]/Table2[[#This Row],[Close Price]])-1</f>
        <v>1.4145141451414656E-2</v>
      </c>
      <c r="AG416" s="1">
        <f>(Table2[[#This Row],[Close Price]]/Table2[[#This Row],[Current Month Low]])-1</f>
        <v>8.544726301735639E-2</v>
      </c>
      <c r="AH416" s="1">
        <f>(Table2[[#This Row],[Current Month High]]/Table2[[#This Row],[Close Price]])-1</f>
        <v>7.564575645756455E-2</v>
      </c>
      <c r="AI416">
        <v>32.718327183271803</v>
      </c>
      <c r="AJ416">
        <v>33.937397034596302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-0.14000000000000001</v>
      </c>
      <c r="AM416" t="s">
        <v>3166</v>
      </c>
      <c r="AN416">
        <v>-1.87</v>
      </c>
      <c r="AO416" t="s">
        <v>3166</v>
      </c>
      <c r="AP416">
        <v>5.4211215615027002E-2</v>
      </c>
      <c r="AQ416">
        <f>(Table2[[#This Row],[Sharpe Ratio]]-AVERAGE(Table2[Sharpe Ratio]))/_xlfn.STDEV.P(Table2[Sharpe Ratio])</f>
        <v>-1.1909751461887705E-2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332</v>
      </c>
      <c r="AT416">
        <f>_xlfn.RANK.AVG(Table2[[#This Row],[6M Return vs Nifty Z-Score]],Table2[6M Return vs Nifty Z-Score])</f>
        <v>530</v>
      </c>
      <c r="AU416">
        <f>_xlfn.RANK.AVG(Table2[[#This Row],[Sharpe Ratio Z-Score]],Table2[Sharpe Ratio Z-Score])</f>
        <v>360</v>
      </c>
      <c r="AV416">
        <f>(Table2[[#This Row],[Rank 1Y]]+Table2[[#This Row],[Rank 6M]]+Table2[[#This Row],[Rank Sharpe]])/3</f>
        <v>407.33333333333331</v>
      </c>
    </row>
    <row r="417" spans="1:48" hidden="1" x14ac:dyDescent="0.3">
      <c r="A417" t="s">
        <v>501</v>
      </c>
      <c r="B417" t="s">
        <v>502</v>
      </c>
      <c r="C417" t="s">
        <v>3121</v>
      </c>
      <c r="D417" t="s">
        <v>34</v>
      </c>
      <c r="E417">
        <v>41749.760268600003</v>
      </c>
      <c r="F417">
        <v>54.28</v>
      </c>
      <c r="G417">
        <v>0.57892465478636901</v>
      </c>
      <c r="H417">
        <f>(Table2[[#This Row],[1Y Return vs Nifty]]-AVERAGE(Table2[1Y Return vs Nifty]))/_xlfn.STDEV.P(Table2[1Y Return vs Nifty])</f>
        <v>-0.24558112632756643</v>
      </c>
      <c r="I417">
        <v>4.9322738362203102</v>
      </c>
      <c r="J417">
        <f>(Table2[[#This Row],[1M Return vs Nifty]]-AVERAGE(Table2[1M Return vs Nifty]))/_xlfn.STDEV.P(Table2[1M Return vs Nifty])</f>
        <v>0.76624382077283781</v>
      </c>
      <c r="K417">
        <v>-28.625553984712099</v>
      </c>
      <c r="L417">
        <f>(Table2[[#This Row],[6M Return vs Nifty]]-AVERAGE(Table2[6M Return vs Nifty]))/_xlfn.STDEV.P(Table2[6M Return vs Nifty])</f>
        <v>-1.0499410363312744</v>
      </c>
      <c r="M417">
        <v>1.5152330573283499</v>
      </c>
      <c r="N417">
        <f>(Table2[[#This Row],[1W Return vs Nifty]]-AVERAGE(Table2[1W Return vs Nifty]))/_xlfn.STDEV.P(Table2[1W Return vs Nifty])</f>
        <v>0.97367206681627994</v>
      </c>
      <c r="O417">
        <v>53.11</v>
      </c>
      <c r="P417">
        <v>55.1949374418056</v>
      </c>
      <c r="Q417">
        <v>57.2206554875685</v>
      </c>
      <c r="R417">
        <v>59.5207341781948</v>
      </c>
      <c r="S417" s="1">
        <f>(Table2[[#This Row],[Close Price]]-Table2[[#This Row],[20D EMA]])/Table2[[#This Row],[20D EMA]]</f>
        <v>2.2029749576351003E-2</v>
      </c>
      <c r="T417" s="1">
        <f>(Table2[[#This Row],[Close Price]]-Table2[[#This Row],[50D EMA]])/Table2[[#This Row],[50D EMA]]</f>
        <v>-1.6576473934230951E-2</v>
      </c>
      <c r="U417" s="1">
        <f>(Table2[[#This Row],[Close Price]]-Table2[[#This Row],[200D EMA]])/Table2[[#This Row],[200D EMA]]</f>
        <v>-5.1391502989814097E-2</v>
      </c>
      <c r="V417">
        <v>0.97047156650050603</v>
      </c>
      <c r="W417">
        <v>54.05</v>
      </c>
      <c r="X417">
        <v>55.65</v>
      </c>
      <c r="Y417">
        <v>54.05</v>
      </c>
      <c r="Z417">
        <v>55.65</v>
      </c>
      <c r="AA417">
        <v>49.61</v>
      </c>
      <c r="AB417">
        <v>57.1</v>
      </c>
      <c r="AC417" s="1">
        <f>(Table2[[#This Row],[Close Price]]/Table2[[#This Row],[Day Low]])-1</f>
        <v>4.2553191489362874E-3</v>
      </c>
      <c r="AD417" s="1">
        <f>(Table2[[#This Row],[Day High]]/Table2[[#This Row],[Close Price]])-1</f>
        <v>2.5239498894620516E-2</v>
      </c>
      <c r="AE417" s="1">
        <f>(Table2[[#This Row],[Close Price]]/Table2[[#This Row],[Current Week Low]])-1</f>
        <v>4.2553191489362874E-3</v>
      </c>
      <c r="AF417" s="1">
        <f>(Table2[[#This Row],[Current Week High]]/Table2[[#This Row],[Close Price]])-1</f>
        <v>2.5239498894620516E-2</v>
      </c>
      <c r="AG417" s="1">
        <f>(Table2[[#This Row],[Close Price]]/Table2[[#This Row],[Current Month Low]])-1</f>
        <v>9.4134247127595216E-2</v>
      </c>
      <c r="AH417" s="1">
        <f>(Table2[[#This Row],[Current Month High]]/Table2[[#This Row],[Close Price]])-1</f>
        <v>5.1952837140751607E-2</v>
      </c>
      <c r="AI417">
        <v>35.408990420044198</v>
      </c>
      <c r="AJ417">
        <v>26.674445740956799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-0.13</v>
      </c>
      <c r="AM417" t="s">
        <v>3166</v>
      </c>
      <c r="AN417">
        <v>-2.46</v>
      </c>
      <c r="AO417" t="s">
        <v>3166</v>
      </c>
      <c r="AP417">
        <v>0.120499241853221</v>
      </c>
      <c r="AQ417">
        <f>(Table2[[#This Row],[Sharpe Ratio]]-AVERAGE(Table2[Sharpe Ratio]))/_xlfn.STDEV.P(Table2[Sharpe Ratio])</f>
        <v>0.75336024436010507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389</v>
      </c>
      <c r="AT417">
        <f>_xlfn.RANK.AVG(Table2[[#This Row],[6M Return vs Nifty Z-Score]],Table2[6M Return vs Nifty Z-Score])</f>
        <v>680</v>
      </c>
      <c r="AU417">
        <f>_xlfn.RANK.AVG(Table2[[#This Row],[Sharpe Ratio Z-Score]],Table2[Sharpe Ratio Z-Score])</f>
        <v>153</v>
      </c>
      <c r="AV417">
        <f>(Table2[[#This Row],[Rank 1Y]]+Table2[[#This Row],[Rank 6M]]+Table2[[#This Row],[Rank Sharpe]])/3</f>
        <v>407.33333333333331</v>
      </c>
    </row>
    <row r="418" spans="1:48" hidden="1" x14ac:dyDescent="0.3">
      <c r="A418" t="s">
        <v>189</v>
      </c>
      <c r="B418" t="s">
        <v>190</v>
      </c>
      <c r="C418" t="s">
        <v>3119</v>
      </c>
      <c r="D418" t="s">
        <v>18</v>
      </c>
      <c r="E418">
        <v>128658.38024663999</v>
      </c>
      <c r="F418">
        <v>296.55</v>
      </c>
      <c r="G418">
        <v>17.351731781150399</v>
      </c>
      <c r="H418">
        <f>(Table2[[#This Row],[1Y Return vs Nifty]]-AVERAGE(Table2[1Y Return vs Nifty]))/_xlfn.STDEV.P(Table2[1Y Return vs Nifty])</f>
        <v>8.671654515578324E-2</v>
      </c>
      <c r="I418">
        <v>-11.6441101634334</v>
      </c>
      <c r="J418">
        <f>(Table2[[#This Row],[1M Return vs Nifty]]-AVERAGE(Table2[1M Return vs Nifty]))/_xlfn.STDEV.P(Table2[1M Return vs Nifty])</f>
        <v>-0.87467784235780077</v>
      </c>
      <c r="K418">
        <v>-15.1047119118117</v>
      </c>
      <c r="L418">
        <f>(Table2[[#This Row],[6M Return vs Nifty]]-AVERAGE(Table2[6M Return vs Nifty]))/_xlfn.STDEV.P(Table2[6M Return vs Nifty])</f>
        <v>-0.60406763898232518</v>
      </c>
      <c r="M418">
        <v>-7.2715905265179996</v>
      </c>
      <c r="N418">
        <f>(Table2[[#This Row],[1W Return vs Nifty]]-AVERAGE(Table2[1W Return vs Nifty]))/_xlfn.STDEV.P(Table2[1W Return vs Nifty])</f>
        <v>-0.85082545131736609</v>
      </c>
      <c r="O418">
        <v>304.77999999999997</v>
      </c>
      <c r="P418">
        <v>318.70578262381798</v>
      </c>
      <c r="Q418">
        <v>305.531456624653</v>
      </c>
      <c r="R418">
        <v>45.176768977504501</v>
      </c>
      <c r="S418" s="1">
        <f>(Table2[[#This Row],[Close Price]]-Table2[[#This Row],[20D EMA]])/Table2[[#This Row],[20D EMA]]</f>
        <v>-2.7003084191875984E-2</v>
      </c>
      <c r="T418" s="1">
        <f>(Table2[[#This Row],[Close Price]]-Table2[[#This Row],[50D EMA]])/Table2[[#This Row],[50D EMA]]</f>
        <v>-6.9517981259754502E-2</v>
      </c>
      <c r="U418" s="1">
        <f>(Table2[[#This Row],[Close Price]]-Table2[[#This Row],[200D EMA]])/Table2[[#This Row],[200D EMA]]</f>
        <v>-2.9396176498077443E-2</v>
      </c>
      <c r="V418">
        <v>0.81050807034538797</v>
      </c>
      <c r="W418">
        <v>292</v>
      </c>
      <c r="X418">
        <v>304.39999999999998</v>
      </c>
      <c r="Y418">
        <v>292</v>
      </c>
      <c r="Z418">
        <v>304.39999999999998</v>
      </c>
      <c r="AA418">
        <v>279.35000000000002</v>
      </c>
      <c r="AB418">
        <v>319</v>
      </c>
      <c r="AC418" s="1">
        <f>(Table2[[#This Row],[Close Price]]/Table2[[#This Row],[Day Low]])-1</f>
        <v>1.5582191780821875E-2</v>
      </c>
      <c r="AD418" s="1">
        <f>(Table2[[#This Row],[Day High]]/Table2[[#This Row],[Close Price]])-1</f>
        <v>2.6471084134209955E-2</v>
      </c>
      <c r="AE418" s="1">
        <f>(Table2[[#This Row],[Close Price]]/Table2[[#This Row],[Current Week Low]])-1</f>
        <v>1.5582191780821875E-2</v>
      </c>
      <c r="AF418" s="1">
        <f>(Table2[[#This Row],[Current Week High]]/Table2[[#This Row],[Close Price]])-1</f>
        <v>2.6471084134209955E-2</v>
      </c>
      <c r="AG418" s="1">
        <f>(Table2[[#This Row],[Close Price]]/Table2[[#This Row],[Current Month Low]])-1</f>
        <v>6.1571505280114458E-2</v>
      </c>
      <c r="AH418" s="1">
        <f>(Table2[[#This Row],[Current Month High]]/Table2[[#This Row],[Close Price]])-1</f>
        <v>7.5703928511212215E-2</v>
      </c>
      <c r="AI418">
        <v>26.7914348339234</v>
      </c>
      <c r="AJ418">
        <v>43.572984749455301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-0.03</v>
      </c>
      <c r="AM418" t="s">
        <v>3166</v>
      </c>
      <c r="AN418">
        <v>-3.7</v>
      </c>
      <c r="AO418" t="s">
        <v>3166</v>
      </c>
      <c r="AP418">
        <v>3.4913986604515002E-2</v>
      </c>
      <c r="AQ418">
        <f>(Table2[[#This Row],[Sharpe Ratio]]-AVERAGE(Table2[Sharpe Ratio]))/_xlfn.STDEV.P(Table2[Sharpe Ratio])</f>
        <v>-0.23468890483697688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279</v>
      </c>
      <c r="AT418">
        <f>_xlfn.RANK.AVG(Table2[[#This Row],[6M Return vs Nifty Z-Score]],Table2[6M Return vs Nifty Z-Score])</f>
        <v>535</v>
      </c>
      <c r="AU418">
        <f>_xlfn.RANK.AVG(Table2[[#This Row],[Sharpe Ratio Z-Score]],Table2[Sharpe Ratio Z-Score])</f>
        <v>411</v>
      </c>
      <c r="AV418">
        <f>(Table2[[#This Row],[Rank 1Y]]+Table2[[#This Row],[Rank 6M]]+Table2[[#This Row],[Rank Sharpe]])/3</f>
        <v>408.33333333333331</v>
      </c>
    </row>
    <row r="419" spans="1:48" hidden="1" x14ac:dyDescent="0.3">
      <c r="A419" t="s">
        <v>1743</v>
      </c>
      <c r="B419" t="s">
        <v>1744</v>
      </c>
      <c r="C419" t="s">
        <v>3132</v>
      </c>
      <c r="D419" t="s">
        <v>94</v>
      </c>
      <c r="E419">
        <v>4654.1440000000002</v>
      </c>
      <c r="F419">
        <v>661.1</v>
      </c>
      <c r="G419">
        <v>32.840427388599501</v>
      </c>
      <c r="H419">
        <f>(Table2[[#This Row],[1Y Return vs Nifty]]-AVERAGE(Table2[1Y Return vs Nifty]))/_xlfn.STDEV.P(Table2[1Y Return vs Nifty])</f>
        <v>0.3935737960556478</v>
      </c>
      <c r="I419">
        <v>-6.8718047658379602</v>
      </c>
      <c r="J419">
        <f>(Table2[[#This Row],[1M Return vs Nifty]]-AVERAGE(Table2[1M Return vs Nifty]))/_xlfn.STDEV.P(Table2[1M Return vs Nifty])</f>
        <v>-0.4022600152760184</v>
      </c>
      <c r="K419">
        <v>-37.051293390230803</v>
      </c>
      <c r="L419">
        <f>(Table2[[#This Row],[6M Return vs Nifty]]-AVERAGE(Table2[6M Return vs Nifty]))/_xlfn.STDEV.P(Table2[6M Return vs Nifty])</f>
        <v>-1.3277945186558155</v>
      </c>
      <c r="M419">
        <v>4.9563903754689704</v>
      </c>
      <c r="N419">
        <f>(Table2[[#This Row],[1W Return vs Nifty]]-AVERAGE(Table2[1W Return vs Nifty]))/_xlfn.STDEV.P(Table2[1W Return vs Nifty])</f>
        <v>1.6881945477270315</v>
      </c>
      <c r="O419">
        <v>637.11</v>
      </c>
      <c r="P419">
        <v>676.92155419838605</v>
      </c>
      <c r="Q419">
        <v>738.62526759283696</v>
      </c>
      <c r="R419">
        <v>64.390661449289397</v>
      </c>
      <c r="S419" s="1">
        <f>(Table2[[#This Row],[Close Price]]-Table2[[#This Row],[20D EMA]])/Table2[[#This Row],[20D EMA]]</f>
        <v>3.7654408186969295E-2</v>
      </c>
      <c r="T419" s="1">
        <f>(Table2[[#This Row],[Close Price]]-Table2[[#This Row],[50D EMA]])/Table2[[#This Row],[50D EMA]]</f>
        <v>-2.3372803096988085E-2</v>
      </c>
      <c r="U419" s="1">
        <f>(Table2[[#This Row],[Close Price]]-Table2[[#This Row],[200D EMA]])/Table2[[#This Row],[200D EMA]]</f>
        <v>-0.10495886208373298</v>
      </c>
      <c r="V419">
        <v>1.07891638086442</v>
      </c>
      <c r="W419">
        <v>636.29999999999995</v>
      </c>
      <c r="X419">
        <v>680.95</v>
      </c>
      <c r="Y419">
        <v>636.29999999999995</v>
      </c>
      <c r="Z419">
        <v>680.95</v>
      </c>
      <c r="AA419">
        <v>557.75</v>
      </c>
      <c r="AB419">
        <v>680.95</v>
      </c>
      <c r="AC419" s="1">
        <f>(Table2[[#This Row],[Close Price]]/Table2[[#This Row],[Day Low]])-1</f>
        <v>3.8975326104039087E-2</v>
      </c>
      <c r="AD419" s="1">
        <f>(Table2[[#This Row],[Day High]]/Table2[[#This Row],[Close Price]])-1</f>
        <v>3.0025714717894392E-2</v>
      </c>
      <c r="AE419" s="1">
        <f>(Table2[[#This Row],[Close Price]]/Table2[[#This Row],[Current Week Low]])-1</f>
        <v>3.8975326104039087E-2</v>
      </c>
      <c r="AF419" s="1">
        <f>(Table2[[#This Row],[Current Week High]]/Table2[[#This Row],[Close Price]])-1</f>
        <v>3.0025714717894392E-2</v>
      </c>
      <c r="AG419" s="1">
        <f>(Table2[[#This Row],[Close Price]]/Table2[[#This Row],[Current Month Low]])-1</f>
        <v>0.18529807261317788</v>
      </c>
      <c r="AH419" s="1">
        <f>(Table2[[#This Row],[Current Month High]]/Table2[[#This Row],[Close Price]])-1</f>
        <v>3.0025714717894392E-2</v>
      </c>
      <c r="AI419">
        <v>76.221449099984795</v>
      </c>
      <c r="AJ419">
        <v>58.423196740953699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-0.15</v>
      </c>
      <c r="AM419" t="s">
        <v>3166</v>
      </c>
      <c r="AN419">
        <v>2</v>
      </c>
      <c r="AO419" t="s">
        <v>3167</v>
      </c>
      <c r="AP419">
        <v>6.5967998727317997E-2</v>
      </c>
      <c r="AQ419">
        <f>(Table2[[#This Row],[Sharpe Ratio]]-AVERAGE(Table2[Sharpe Ratio]))/_xlfn.STDEV.P(Table2[Sharpe Ratio])</f>
        <v>0.12381782822035402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194</v>
      </c>
      <c r="AT419">
        <f>_xlfn.RANK.AVG(Table2[[#This Row],[6M Return vs Nifty Z-Score]],Table2[6M Return vs Nifty Z-Score])</f>
        <v>714</v>
      </c>
      <c r="AU419">
        <f>_xlfn.RANK.AVG(Table2[[#This Row],[Sharpe Ratio Z-Score]],Table2[Sharpe Ratio Z-Score])</f>
        <v>317</v>
      </c>
      <c r="AV419">
        <f>(Table2[[#This Row],[Rank 1Y]]+Table2[[#This Row],[Rank 6M]]+Table2[[#This Row],[Rank Sharpe]])/3</f>
        <v>408.33333333333331</v>
      </c>
    </row>
    <row r="420" spans="1:48" hidden="1" x14ac:dyDescent="0.3">
      <c r="A420" t="s">
        <v>599</v>
      </c>
      <c r="B420" t="s">
        <v>600</v>
      </c>
      <c r="C420" t="s">
        <v>3129</v>
      </c>
      <c r="D420" t="s">
        <v>601</v>
      </c>
      <c r="E420">
        <v>32021.175607050001</v>
      </c>
      <c r="F420">
        <v>1177.05</v>
      </c>
      <c r="G420">
        <v>-31.8685235437557</v>
      </c>
      <c r="H420">
        <f>(Table2[[#This Row],[1Y Return vs Nifty]]-AVERAGE(Table2[1Y Return vs Nifty]))/_xlfn.STDEV.P(Table2[1Y Return vs Nifty])</f>
        <v>-0.88841994279522363</v>
      </c>
      <c r="I420">
        <v>-2.0371272860661702</v>
      </c>
      <c r="J420">
        <f>(Table2[[#This Row],[1M Return vs Nifty]]-AVERAGE(Table2[1M Return vs Nifty]))/_xlfn.STDEV.P(Table2[1M Return vs Nifty])</f>
        <v>7.6332119834576481E-2</v>
      </c>
      <c r="K420">
        <v>-3.4854836456798401</v>
      </c>
      <c r="L420">
        <f>(Table2[[#This Row],[6M Return vs Nifty]]-AVERAGE(Table2[6M Return vs Nifty]))/_xlfn.STDEV.P(Table2[6M Return vs Nifty])</f>
        <v>-0.22090328030848508</v>
      </c>
      <c r="M420">
        <v>-1.78234562951055</v>
      </c>
      <c r="N420">
        <f>(Table2[[#This Row],[1W Return vs Nifty]]-AVERAGE(Table2[1W Return vs Nifty]))/_xlfn.STDEV.P(Table2[1W Return vs Nifty])</f>
        <v>0.28896227691580406</v>
      </c>
      <c r="O420">
        <v>1164.1500000000001</v>
      </c>
      <c r="P420">
        <v>1198.79407488486</v>
      </c>
      <c r="Q420">
        <v>1198.53759448252</v>
      </c>
      <c r="R420">
        <v>60.691656157570897</v>
      </c>
      <c r="S420" s="1">
        <f>(Table2[[#This Row],[Close Price]]-Table2[[#This Row],[20D EMA]])/Table2[[#This Row],[20D EMA]]</f>
        <v>1.1081046256925535E-2</v>
      </c>
      <c r="T420" s="1">
        <f>(Table2[[#This Row],[Close Price]]-Table2[[#This Row],[50D EMA]])/Table2[[#This Row],[50D EMA]]</f>
        <v>-1.813829025385242E-2</v>
      </c>
      <c r="U420" s="1">
        <f>(Table2[[#This Row],[Close Price]]-Table2[[#This Row],[200D EMA]])/Table2[[#This Row],[200D EMA]]</f>
        <v>-1.7928177289922687E-2</v>
      </c>
      <c r="V420">
        <v>0.75099249566197701</v>
      </c>
      <c r="W420">
        <v>1145.05</v>
      </c>
      <c r="X420">
        <v>1189</v>
      </c>
      <c r="Y420">
        <v>1145.05</v>
      </c>
      <c r="Z420">
        <v>1189</v>
      </c>
      <c r="AA420">
        <v>1097.3</v>
      </c>
      <c r="AB420">
        <v>1229</v>
      </c>
      <c r="AC420" s="1">
        <f>(Table2[[#This Row],[Close Price]]/Table2[[#This Row],[Day Low]])-1</f>
        <v>2.7946377887428486E-2</v>
      </c>
      <c r="AD420" s="1">
        <f>(Table2[[#This Row],[Day High]]/Table2[[#This Row],[Close Price]])-1</f>
        <v>1.0152499893802291E-2</v>
      </c>
      <c r="AE420" s="1">
        <f>(Table2[[#This Row],[Close Price]]/Table2[[#This Row],[Current Week Low]])-1</f>
        <v>2.7946377887428486E-2</v>
      </c>
      <c r="AF420" s="1">
        <f>(Table2[[#This Row],[Current Week High]]/Table2[[#This Row],[Close Price]])-1</f>
        <v>1.0152499893802291E-2</v>
      </c>
      <c r="AG420" s="1">
        <f>(Table2[[#This Row],[Close Price]]/Table2[[#This Row],[Current Month Low]])-1</f>
        <v>7.2678392417752757E-2</v>
      </c>
      <c r="AH420" s="1">
        <f>(Table2[[#This Row],[Current Month High]]/Table2[[#This Row],[Close Price]])-1</f>
        <v>4.4135763136655237E-2</v>
      </c>
      <c r="AI420">
        <v>22.441697463998999</v>
      </c>
      <c r="AJ420">
        <v>18.8879349527801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-0.03</v>
      </c>
      <c r="AM420" t="s">
        <v>3166</v>
      </c>
      <c r="AN420">
        <v>-1.54</v>
      </c>
      <c r="AO420" t="s">
        <v>3166</v>
      </c>
      <c r="AP420">
        <v>0.101232592132513</v>
      </c>
      <c r="AQ420">
        <f>(Table2[[#This Row],[Sharpe Ratio]]-AVERAGE(Table2[Sharpe Ratio]))/_xlfn.STDEV.P(Table2[Sharpe Ratio])</f>
        <v>0.53093411722985318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631</v>
      </c>
      <c r="AT420">
        <f>_xlfn.RANK.AVG(Table2[[#This Row],[6M Return vs Nifty Z-Score]],Table2[6M Return vs Nifty Z-Score])</f>
        <v>378</v>
      </c>
      <c r="AU420">
        <f>_xlfn.RANK.AVG(Table2[[#This Row],[Sharpe Ratio Z-Score]],Table2[Sharpe Ratio Z-Score])</f>
        <v>217</v>
      </c>
      <c r="AV420">
        <f>(Table2[[#This Row],[Rank 1Y]]+Table2[[#This Row],[Rank 6M]]+Table2[[#This Row],[Rank Sharpe]])/3</f>
        <v>408.66666666666669</v>
      </c>
    </row>
    <row r="421" spans="1:48" hidden="1" x14ac:dyDescent="0.3">
      <c r="A421" t="s">
        <v>1337</v>
      </c>
      <c r="B421" t="s">
        <v>1338</v>
      </c>
      <c r="C421" t="s">
        <v>3123</v>
      </c>
      <c r="D421" t="s">
        <v>955</v>
      </c>
      <c r="E421">
        <v>8375.0362556799992</v>
      </c>
      <c r="F421">
        <v>371.2</v>
      </c>
      <c r="G421">
        <v>-24.4881931217753</v>
      </c>
      <c r="H421">
        <f>(Table2[[#This Row],[1Y Return vs Nifty]]-AVERAGE(Table2[1Y Return vs Nifty]))/_xlfn.STDEV.P(Table2[1Y Return vs Nifty])</f>
        <v>-0.74220311722003707</v>
      </c>
      <c r="I421">
        <v>-8.2091123843797202</v>
      </c>
      <c r="J421">
        <f>(Table2[[#This Row],[1M Return vs Nifty]]-AVERAGE(Table2[1M Return vs Nifty]))/_xlfn.STDEV.P(Table2[1M Return vs Nifty])</f>
        <v>-0.53464214648030639</v>
      </c>
      <c r="K421">
        <v>2.79110390029139</v>
      </c>
      <c r="L421">
        <f>(Table2[[#This Row],[6M Return vs Nifty]]-AVERAGE(Table2[6M Return vs Nifty]))/_xlfn.STDEV.P(Table2[6M Return vs Nifty])</f>
        <v>-1.392183656472502E-2</v>
      </c>
      <c r="M421">
        <v>-4.3542295284484398</v>
      </c>
      <c r="N421">
        <f>(Table2[[#This Row],[1W Return vs Nifty]]-AVERAGE(Table2[1W Return vs Nifty]))/_xlfn.STDEV.P(Table2[1W Return vs Nifty])</f>
        <v>-0.24506412588651694</v>
      </c>
      <c r="O421">
        <v>392.08</v>
      </c>
      <c r="P421">
        <v>413.82579193467899</v>
      </c>
      <c r="Q421">
        <v>394.94609442465799</v>
      </c>
      <c r="R421">
        <v>47.531005977539301</v>
      </c>
      <c r="S421" s="1">
        <f>(Table2[[#This Row],[Close Price]]-Table2[[#This Row],[20D EMA]])/Table2[[#This Row],[20D EMA]]</f>
        <v>-5.3254437869822473E-2</v>
      </c>
      <c r="T421" s="1">
        <f>(Table2[[#This Row],[Close Price]]-Table2[[#This Row],[50D EMA]])/Table2[[#This Row],[50D EMA]]</f>
        <v>-0.10300419346846157</v>
      </c>
      <c r="U421" s="1">
        <f>(Table2[[#This Row],[Close Price]]-Table2[[#This Row],[200D EMA]])/Table2[[#This Row],[200D EMA]]</f>
        <v>-6.0124899979705784E-2</v>
      </c>
      <c r="V421">
        <v>0.3135232727344</v>
      </c>
      <c r="W421">
        <v>376.9</v>
      </c>
      <c r="X421">
        <v>385.65</v>
      </c>
      <c r="Y421">
        <v>376.9</v>
      </c>
      <c r="Z421">
        <v>385.65</v>
      </c>
      <c r="AA421">
        <v>356.55</v>
      </c>
      <c r="AB421">
        <v>423</v>
      </c>
      <c r="AC421" s="1">
        <f>(Table2[[#This Row],[Close Price]]/Table2[[#This Row],[Day Low]])-1</f>
        <v>-1.5123374900504083E-2</v>
      </c>
      <c r="AD421" s="1">
        <f>(Table2[[#This Row],[Day High]]/Table2[[#This Row],[Close Price]])-1</f>
        <v>3.89278017241379E-2</v>
      </c>
      <c r="AE421" s="1">
        <f>(Table2[[#This Row],[Close Price]]/Table2[[#This Row],[Current Week Low]])-1</f>
        <v>-1.5123374900504083E-2</v>
      </c>
      <c r="AF421" s="1">
        <f>(Table2[[#This Row],[Current Week High]]/Table2[[#This Row],[Close Price]])-1</f>
        <v>3.89278017241379E-2</v>
      </c>
      <c r="AG421" s="1">
        <f>(Table2[[#This Row],[Close Price]]/Table2[[#This Row],[Current Month Low]])-1</f>
        <v>4.1088206422661644E-2</v>
      </c>
      <c r="AH421" s="1">
        <f>(Table2[[#This Row],[Current Month High]]/Table2[[#This Row],[Close Price]])-1</f>
        <v>0.13954741379310343</v>
      </c>
      <c r="AI421">
        <v>39.547413793103402</v>
      </c>
      <c r="AJ421">
        <v>38.766355140186903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-0.09</v>
      </c>
      <c r="AM421" t="s">
        <v>3166</v>
      </c>
      <c r="AN421">
        <v>-8.2799999999999994</v>
      </c>
      <c r="AO421" t="s">
        <v>3166</v>
      </c>
      <c r="AP421">
        <v>5.6128828294351001E-2</v>
      </c>
      <c r="AQ421">
        <f>(Table2[[#This Row],[Sharpe Ratio]]-AVERAGE(Table2[Sharpe Ratio]))/_xlfn.STDEV.P(Table2[Sharpe Ratio])</f>
        <v>1.0228355981850517E-2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576</v>
      </c>
      <c r="AT421">
        <f>_xlfn.RANK.AVG(Table2[[#This Row],[6M Return vs Nifty Z-Score]],Table2[6M Return vs Nifty Z-Score])</f>
        <v>304</v>
      </c>
      <c r="AU421">
        <f>_xlfn.RANK.AVG(Table2[[#This Row],[Sharpe Ratio Z-Score]],Table2[Sharpe Ratio Z-Score])</f>
        <v>348</v>
      </c>
      <c r="AV421">
        <f>(Table2[[#This Row],[Rank 1Y]]+Table2[[#This Row],[Rank 6M]]+Table2[[#This Row],[Rank Sharpe]])/3</f>
        <v>409.33333333333331</v>
      </c>
    </row>
    <row r="422" spans="1:48" hidden="1" x14ac:dyDescent="0.3">
      <c r="A422" t="s">
        <v>1551</v>
      </c>
      <c r="B422" t="s">
        <v>1552</v>
      </c>
      <c r="C422" t="s">
        <v>3123</v>
      </c>
      <c r="D422" t="s">
        <v>120</v>
      </c>
      <c r="E422">
        <v>6275.7554105749996</v>
      </c>
      <c r="F422">
        <v>547.75</v>
      </c>
      <c r="G422">
        <v>-19.9057996911434</v>
      </c>
      <c r="H422">
        <f>(Table2[[#This Row],[1Y Return vs Nifty]]-AVERAGE(Table2[1Y Return vs Nifty]))/_xlfn.STDEV.P(Table2[1Y Return vs Nifty])</f>
        <v>-0.65141815467038011</v>
      </c>
      <c r="I422">
        <v>-7.9868175262001797</v>
      </c>
      <c r="J422">
        <f>(Table2[[#This Row],[1M Return vs Nifty]]-AVERAGE(Table2[1M Return vs Nifty]))/_xlfn.STDEV.P(Table2[1M Return vs Nifty])</f>
        <v>-0.51263683769903179</v>
      </c>
      <c r="K422">
        <v>5.5285012908241704</v>
      </c>
      <c r="L422">
        <f>(Table2[[#This Row],[6M Return vs Nifty]]-AVERAGE(Table2[6M Return vs Nifty]))/_xlfn.STDEV.P(Table2[6M Return vs Nifty])</f>
        <v>7.6348626460451E-2</v>
      </c>
      <c r="M422">
        <v>-2.0339784986663401</v>
      </c>
      <c r="N422">
        <f>(Table2[[#This Row],[1W Return vs Nifty]]-AVERAGE(Table2[1W Return vs Nifty]))/_xlfn.STDEV.P(Table2[1W Return vs Nifty])</f>
        <v>0.23671318589051013</v>
      </c>
      <c r="O422">
        <v>569.69000000000005</v>
      </c>
      <c r="P422">
        <v>586.09124803417001</v>
      </c>
      <c r="Q422">
        <v>564.77072672413703</v>
      </c>
      <c r="R422">
        <v>37.129074265176598</v>
      </c>
      <c r="S422" s="1">
        <f>(Table2[[#This Row],[Close Price]]-Table2[[#This Row],[20D EMA]])/Table2[[#This Row],[20D EMA]]</f>
        <v>-3.8512173287226475E-2</v>
      </c>
      <c r="T422" s="1">
        <f>(Table2[[#This Row],[Close Price]]-Table2[[#This Row],[50D EMA]])/Table2[[#This Row],[50D EMA]]</f>
        <v>-6.5418564366507406E-2</v>
      </c>
      <c r="U422" s="1">
        <f>(Table2[[#This Row],[Close Price]]-Table2[[#This Row],[200D EMA]])/Table2[[#This Row],[200D EMA]]</f>
        <v>-3.0137409604890569E-2</v>
      </c>
      <c r="V422">
        <v>0.66895130707478301</v>
      </c>
      <c r="W422">
        <v>543.9</v>
      </c>
      <c r="X422">
        <v>555.1</v>
      </c>
      <c r="Y422">
        <v>543.9</v>
      </c>
      <c r="Z422">
        <v>555.1</v>
      </c>
      <c r="AA422">
        <v>523.54999999999995</v>
      </c>
      <c r="AB422">
        <v>619.29999999999995</v>
      </c>
      <c r="AC422" s="1">
        <f>(Table2[[#This Row],[Close Price]]/Table2[[#This Row],[Day Low]])-1</f>
        <v>7.0785070785071014E-3</v>
      </c>
      <c r="AD422" s="1">
        <f>(Table2[[#This Row],[Day High]]/Table2[[#This Row],[Close Price]])-1</f>
        <v>1.3418530351437807E-2</v>
      </c>
      <c r="AE422" s="1">
        <f>(Table2[[#This Row],[Close Price]]/Table2[[#This Row],[Current Week Low]])-1</f>
        <v>7.0785070785071014E-3</v>
      </c>
      <c r="AF422" s="1">
        <f>(Table2[[#This Row],[Current Week High]]/Table2[[#This Row],[Close Price]])-1</f>
        <v>1.3418530351437807E-2</v>
      </c>
      <c r="AG422" s="1">
        <f>(Table2[[#This Row],[Close Price]]/Table2[[#This Row],[Current Month Low]])-1</f>
        <v>4.6222901346576251E-2</v>
      </c>
      <c r="AH422" s="1">
        <f>(Table2[[#This Row],[Current Month High]]/Table2[[#This Row],[Close Price]])-1</f>
        <v>0.13062528525787309</v>
      </c>
      <c r="AI422">
        <v>25.312642628936501</v>
      </c>
      <c r="AJ422">
        <v>17.291220556745099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0.06</v>
      </c>
      <c r="AM422" t="s">
        <v>3167</v>
      </c>
      <c r="AN422">
        <v>-7.7</v>
      </c>
      <c r="AO422" t="s">
        <v>3166</v>
      </c>
      <c r="AP422">
        <v>3.3596463209527999E-2</v>
      </c>
      <c r="AQ422">
        <f>(Table2[[#This Row],[Sharpe Ratio]]-AVERAGE(Table2[Sharpe Ratio]))/_xlfn.STDEV.P(Table2[Sharpe Ratio])</f>
        <v>-0.24989921022990075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540</v>
      </c>
      <c r="AT422">
        <f>_xlfn.RANK.AVG(Table2[[#This Row],[6M Return vs Nifty Z-Score]],Table2[6M Return vs Nifty Z-Score])</f>
        <v>273</v>
      </c>
      <c r="AU422">
        <f>_xlfn.RANK.AVG(Table2[[#This Row],[Sharpe Ratio Z-Score]],Table2[Sharpe Ratio Z-Score])</f>
        <v>415</v>
      </c>
      <c r="AV422">
        <f>(Table2[[#This Row],[Rank 1Y]]+Table2[[#This Row],[Rank 6M]]+Table2[[#This Row],[Rank Sharpe]])/3</f>
        <v>409.33333333333331</v>
      </c>
    </row>
    <row r="423" spans="1:48" hidden="1" x14ac:dyDescent="0.3">
      <c r="A423" t="s">
        <v>960</v>
      </c>
      <c r="B423" t="s">
        <v>961</v>
      </c>
      <c r="C423" t="s">
        <v>3123</v>
      </c>
      <c r="D423" t="s">
        <v>40</v>
      </c>
      <c r="E423">
        <v>15097.783398060001</v>
      </c>
      <c r="F423">
        <v>411.15</v>
      </c>
      <c r="G423">
        <v>-28.108361248435202</v>
      </c>
      <c r="H423">
        <f>(Table2[[#This Row],[1Y Return vs Nifty]]-AVERAGE(Table2[1Y Return vs Nifty]))/_xlfn.STDEV.P(Table2[1Y Return vs Nifty])</f>
        <v>-0.81392476940409242</v>
      </c>
      <c r="I423">
        <v>-19.987466091094699</v>
      </c>
      <c r="J423">
        <f>(Table2[[#This Row],[1M Return vs Nifty]]-AVERAGE(Table2[1M Return vs Nifty]))/_xlfn.STDEV.P(Table2[1M Return vs Nifty])</f>
        <v>-1.7005994357037841</v>
      </c>
      <c r="K423">
        <v>-7.8722658542727801</v>
      </c>
      <c r="L423">
        <f>(Table2[[#This Row],[6M Return vs Nifty]]-AVERAGE(Table2[6M Return vs Nifty]))/_xlfn.STDEV.P(Table2[6M Return vs Nifty])</f>
        <v>-0.3655650902926087</v>
      </c>
      <c r="M423">
        <v>-8.75840514604403</v>
      </c>
      <c r="N423">
        <f>(Table2[[#This Row],[1W Return vs Nifty]]-AVERAGE(Table2[1W Return vs Nifty]))/_xlfn.STDEV.P(Table2[1W Return vs Nifty])</f>
        <v>-1.1595478875157048</v>
      </c>
      <c r="O423">
        <v>455.76</v>
      </c>
      <c r="P423">
        <v>492.984515022133</v>
      </c>
      <c r="Q423">
        <v>476.88093849212402</v>
      </c>
      <c r="R423">
        <v>22.937758359700599</v>
      </c>
      <c r="S423" s="1">
        <f>(Table2[[#This Row],[Close Price]]-Table2[[#This Row],[20D EMA]])/Table2[[#This Row],[20D EMA]]</f>
        <v>-9.7880463401790449E-2</v>
      </c>
      <c r="T423" s="1">
        <f>(Table2[[#This Row],[Close Price]]-Table2[[#This Row],[50D EMA]])/Table2[[#This Row],[50D EMA]]</f>
        <v>-0.16599814502988797</v>
      </c>
      <c r="U423" s="1">
        <f>(Table2[[#This Row],[Close Price]]-Table2[[#This Row],[200D EMA]])/Table2[[#This Row],[200D EMA]]</f>
        <v>-0.13783511393842307</v>
      </c>
      <c r="V423">
        <v>1.3195637442683801</v>
      </c>
      <c r="W423">
        <v>409.05</v>
      </c>
      <c r="X423">
        <v>422</v>
      </c>
      <c r="Y423">
        <v>409.05</v>
      </c>
      <c r="Z423">
        <v>422</v>
      </c>
      <c r="AA423">
        <v>394.7</v>
      </c>
      <c r="AB423">
        <v>535</v>
      </c>
      <c r="AC423" s="1">
        <f>(Table2[[#This Row],[Close Price]]/Table2[[#This Row],[Day Low]])-1</f>
        <v>5.1338467180050973E-3</v>
      </c>
      <c r="AD423" s="1">
        <f>(Table2[[#This Row],[Day High]]/Table2[[#This Row],[Close Price]])-1</f>
        <v>2.6389395597713694E-2</v>
      </c>
      <c r="AE423" s="1">
        <f>(Table2[[#This Row],[Close Price]]/Table2[[#This Row],[Current Week Low]])-1</f>
        <v>5.1338467180050973E-3</v>
      </c>
      <c r="AF423" s="1">
        <f>(Table2[[#This Row],[Current Week High]]/Table2[[#This Row],[Close Price]])-1</f>
        <v>2.6389395597713694E-2</v>
      </c>
      <c r="AG423" s="1">
        <f>(Table2[[#This Row],[Close Price]]/Table2[[#This Row],[Current Month Low]])-1</f>
        <v>4.1677223207499337E-2</v>
      </c>
      <c r="AH423" s="1">
        <f>(Table2[[#This Row],[Current Month High]]/Table2[[#This Row],[Close Price]])-1</f>
        <v>0.30122826219141441</v>
      </c>
      <c r="AI423">
        <v>44.922777575094202</v>
      </c>
      <c r="AJ423">
        <v>12.0910577971646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-0.18</v>
      </c>
      <c r="AM423" t="s">
        <v>3166</v>
      </c>
      <c r="AN423">
        <v>-16.329999999999998</v>
      </c>
      <c r="AO423" t="s">
        <v>3166</v>
      </c>
      <c r="AP423">
        <v>0.11230119962322201</v>
      </c>
      <c r="AQ423">
        <f>(Table2[[#This Row],[Sharpe Ratio]]-AVERAGE(Table2[Sharpe Ratio]))/_xlfn.STDEV.P(Table2[Sharpe Ratio])</f>
        <v>0.65871697167377719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603</v>
      </c>
      <c r="AT423">
        <f>_xlfn.RANK.AVG(Table2[[#This Row],[6M Return vs Nifty Z-Score]],Table2[6M Return vs Nifty Z-Score])</f>
        <v>444</v>
      </c>
      <c r="AU423">
        <f>_xlfn.RANK.AVG(Table2[[#This Row],[Sharpe Ratio Z-Score]],Table2[Sharpe Ratio Z-Score])</f>
        <v>182</v>
      </c>
      <c r="AV423">
        <f>(Table2[[#This Row],[Rank 1Y]]+Table2[[#This Row],[Rank 6M]]+Table2[[#This Row],[Rank Sharpe]])/3</f>
        <v>409.66666666666669</v>
      </c>
    </row>
    <row r="424" spans="1:48" hidden="1" x14ac:dyDescent="0.3">
      <c r="A424" t="s">
        <v>512</v>
      </c>
      <c r="B424" t="s">
        <v>513</v>
      </c>
      <c r="C424" t="s">
        <v>3125</v>
      </c>
      <c r="D424" t="s">
        <v>514</v>
      </c>
      <c r="E424">
        <v>40283.107627559999</v>
      </c>
      <c r="F424">
        <v>336.35</v>
      </c>
      <c r="G424">
        <v>19.848059507160102</v>
      </c>
      <c r="H424">
        <f>(Table2[[#This Row],[1Y Return vs Nifty]]-AVERAGE(Table2[1Y Return vs Nifty]))/_xlfn.STDEV.P(Table2[1Y Return vs Nifty])</f>
        <v>0.13617301862279627</v>
      </c>
      <c r="I424">
        <v>2.2238528311941801</v>
      </c>
      <c r="J424">
        <f>(Table2[[#This Row],[1M Return vs Nifty]]-AVERAGE(Table2[1M Return vs Nifty]))/_xlfn.STDEV.P(Table2[1M Return vs Nifty])</f>
        <v>0.49813307357258729</v>
      </c>
      <c r="K424">
        <v>1.2853226461842899</v>
      </c>
      <c r="L424">
        <f>(Table2[[#This Row],[6M Return vs Nifty]]-AVERAGE(Table2[6M Return vs Nifty]))/_xlfn.STDEV.P(Table2[6M Return vs Nifty])</f>
        <v>-6.3577605030414444E-2</v>
      </c>
      <c r="M424">
        <v>-4.5995509240472803</v>
      </c>
      <c r="N424">
        <f>(Table2[[#This Row],[1W Return vs Nifty]]-AVERAGE(Table2[1W Return vs Nifty]))/_xlfn.STDEV.P(Table2[1W Return vs Nifty])</f>
        <v>-0.29600270148714819</v>
      </c>
      <c r="O424">
        <v>330.93</v>
      </c>
      <c r="P424">
        <v>337.99239482325203</v>
      </c>
      <c r="Q424">
        <v>323.67848276227397</v>
      </c>
      <c r="R424">
        <v>56.802610935503097</v>
      </c>
      <c r="S424" s="1">
        <f>(Table2[[#This Row],[Close Price]]-Table2[[#This Row],[20D EMA]])/Table2[[#This Row],[20D EMA]]</f>
        <v>1.6378086000060483E-2</v>
      </c>
      <c r="T424" s="1">
        <f>(Table2[[#This Row],[Close Price]]-Table2[[#This Row],[50D EMA]])/Table2[[#This Row],[50D EMA]]</f>
        <v>-4.8592656178280879E-3</v>
      </c>
      <c r="U424" s="1">
        <f>(Table2[[#This Row],[Close Price]]-Table2[[#This Row],[200D EMA]])/Table2[[#This Row],[200D EMA]]</f>
        <v>3.9148469584963611E-2</v>
      </c>
      <c r="V424">
        <v>1.06454032677717</v>
      </c>
      <c r="W424">
        <v>333.55</v>
      </c>
      <c r="X424">
        <v>338.95</v>
      </c>
      <c r="Y424">
        <v>333.55</v>
      </c>
      <c r="Z424">
        <v>338.95</v>
      </c>
      <c r="AA424">
        <v>306.10000000000002</v>
      </c>
      <c r="AB424">
        <v>353.55</v>
      </c>
      <c r="AC424" s="1">
        <f>(Table2[[#This Row],[Close Price]]/Table2[[#This Row],[Day Low]])-1</f>
        <v>8.3945435466947771E-3</v>
      </c>
      <c r="AD424" s="1">
        <f>(Table2[[#This Row],[Day High]]/Table2[[#This Row],[Close Price]])-1</f>
        <v>7.7300431098556999E-3</v>
      </c>
      <c r="AE424" s="1">
        <f>(Table2[[#This Row],[Close Price]]/Table2[[#This Row],[Current Week Low]])-1</f>
        <v>8.3945435466947771E-3</v>
      </c>
      <c r="AF424" s="1">
        <f>(Table2[[#This Row],[Current Week High]]/Table2[[#This Row],[Close Price]])-1</f>
        <v>7.7300431098556999E-3</v>
      </c>
      <c r="AG424" s="1">
        <f>(Table2[[#This Row],[Close Price]]/Table2[[#This Row],[Current Month Low]])-1</f>
        <v>9.8823913753675274E-2</v>
      </c>
      <c r="AH424" s="1">
        <f>(Table2[[#This Row],[Current Month High]]/Table2[[#This Row],[Close Price]])-1</f>
        <v>5.1137208265199963E-2</v>
      </c>
      <c r="AI424">
        <v>17.675040880035599</v>
      </c>
      <c r="AJ424">
        <v>45.4486486486486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-7.0000000000000007E-2</v>
      </c>
      <c r="AM424" t="s">
        <v>3166</v>
      </c>
      <c r="AN424">
        <v>6.54</v>
      </c>
      <c r="AO424" t="s">
        <v>3167</v>
      </c>
      <c r="AP424">
        <v>-4.4667575164183002E-2</v>
      </c>
      <c r="AQ424">
        <f>(Table2[[#This Row],[Sharpe Ratio]]-AVERAGE(Table2[Sharpe Ratio]))/_xlfn.STDEV.P(Table2[Sharpe Ratio])</f>
        <v>-1.1534277012434517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264</v>
      </c>
      <c r="AT424">
        <f>_xlfn.RANK.AVG(Table2[[#This Row],[6M Return vs Nifty Z-Score]],Table2[6M Return vs Nifty Z-Score])</f>
        <v>323</v>
      </c>
      <c r="AU424">
        <f>_xlfn.RANK.AVG(Table2[[#This Row],[Sharpe Ratio Z-Score]],Table2[Sharpe Ratio Z-Score])</f>
        <v>646</v>
      </c>
      <c r="AV424">
        <f>(Table2[[#This Row],[Rank 1Y]]+Table2[[#This Row],[Rank 6M]]+Table2[[#This Row],[Rank Sharpe]])/3</f>
        <v>411</v>
      </c>
    </row>
    <row r="425" spans="1:48" hidden="1" x14ac:dyDescent="0.3">
      <c r="A425" t="s">
        <v>1112</v>
      </c>
      <c r="B425" t="s">
        <v>1113</v>
      </c>
      <c r="C425" t="s">
        <v>3127</v>
      </c>
      <c r="D425" t="s">
        <v>166</v>
      </c>
      <c r="E425">
        <v>11109.456758566999</v>
      </c>
      <c r="F425">
        <v>16.21</v>
      </c>
      <c r="G425">
        <v>-2.2915086324079499</v>
      </c>
      <c r="H425">
        <f>(Table2[[#This Row],[1Y Return vs Nifty]]-AVERAGE(Table2[1Y Return vs Nifty]))/_xlfn.STDEV.P(Table2[1Y Return vs Nifty])</f>
        <v>-0.30244926356284746</v>
      </c>
      <c r="I425">
        <v>-12.157010599345201</v>
      </c>
      <c r="J425">
        <f>(Table2[[#This Row],[1M Return vs Nifty]]-AVERAGE(Table2[1M Return vs Nifty]))/_xlfn.STDEV.P(Table2[1M Return vs Nifty])</f>
        <v>-0.92545064276676836</v>
      </c>
      <c r="K425">
        <v>-24.661526376678399</v>
      </c>
      <c r="L425">
        <f>(Table2[[#This Row],[6M Return vs Nifty]]-AVERAGE(Table2[6M Return vs Nifty]))/_xlfn.STDEV.P(Table2[6M Return vs Nifty])</f>
        <v>-0.91922029813690609</v>
      </c>
      <c r="M425">
        <v>-6.07757278162451</v>
      </c>
      <c r="N425">
        <f>(Table2[[#This Row],[1W Return vs Nifty]]-AVERAGE(Table2[1W Return vs Nifty]))/_xlfn.STDEV.P(Table2[1W Return vs Nifty])</f>
        <v>-0.60289940712426127</v>
      </c>
      <c r="O425">
        <v>17.43</v>
      </c>
      <c r="P425">
        <v>18.1611110794538</v>
      </c>
      <c r="Q425">
        <v>17.4557178324158</v>
      </c>
      <c r="R425">
        <v>24.014989739431901</v>
      </c>
      <c r="S425" s="1">
        <f>(Table2[[#This Row],[Close Price]]-Table2[[#This Row],[20D EMA]])/Table2[[#This Row],[20D EMA]]</f>
        <v>-6.9994262765347037E-2</v>
      </c>
      <c r="T425" s="1">
        <f>(Table2[[#This Row],[Close Price]]-Table2[[#This Row],[50D EMA]])/Table2[[#This Row],[50D EMA]]</f>
        <v>-0.10743346433584389</v>
      </c>
      <c r="U425" s="1">
        <f>(Table2[[#This Row],[Close Price]]-Table2[[#This Row],[200D EMA]])/Table2[[#This Row],[200D EMA]]</f>
        <v>-7.1364457444566584E-2</v>
      </c>
      <c r="V425">
        <v>0.78897626134909205</v>
      </c>
      <c r="W425">
        <v>16.100000000000001</v>
      </c>
      <c r="X425">
        <v>17.03</v>
      </c>
      <c r="Y425">
        <v>16.100000000000001</v>
      </c>
      <c r="Z425">
        <v>17.03</v>
      </c>
      <c r="AA425">
        <v>16.079999999999998</v>
      </c>
      <c r="AB425">
        <v>19.48</v>
      </c>
      <c r="AC425" s="1">
        <f>(Table2[[#This Row],[Close Price]]/Table2[[#This Row],[Day Low]])-1</f>
        <v>6.8322981366459867E-3</v>
      </c>
      <c r="AD425" s="1">
        <f>(Table2[[#This Row],[Day High]]/Table2[[#This Row],[Close Price]])-1</f>
        <v>5.0586057988895705E-2</v>
      </c>
      <c r="AE425" s="1">
        <f>(Table2[[#This Row],[Close Price]]/Table2[[#This Row],[Current Week Low]])-1</f>
        <v>6.8322981366459867E-3</v>
      </c>
      <c r="AF425" s="1">
        <f>(Table2[[#This Row],[Current Week High]]/Table2[[#This Row],[Close Price]])-1</f>
        <v>5.0586057988895705E-2</v>
      </c>
      <c r="AG425" s="1">
        <f>(Table2[[#This Row],[Close Price]]/Table2[[#This Row],[Current Month Low]])-1</f>
        <v>8.0845771144280043E-3</v>
      </c>
      <c r="AH425" s="1">
        <f>(Table2[[#This Row],[Current Month High]]/Table2[[#This Row],[Close Price]])-1</f>
        <v>0.20172732880937683</v>
      </c>
      <c r="AI425">
        <v>48.056755089450903</v>
      </c>
      <c r="AJ425">
        <v>32.326530612244902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0.06</v>
      </c>
      <c r="AM425" t="s">
        <v>3167</v>
      </c>
      <c r="AN425">
        <v>-9.74</v>
      </c>
      <c r="AO425" t="s">
        <v>3166</v>
      </c>
      <c r="AP425">
        <v>0.114881200716132</v>
      </c>
      <c r="AQ425">
        <f>(Table2[[#This Row],[Sharpe Ratio]]-AVERAGE(Table2[Sharpe Ratio]))/_xlfn.STDEV.P(Table2[Sharpe Ratio])</f>
        <v>0.68850210086886487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413</v>
      </c>
      <c r="AT425">
        <f>_xlfn.RANK.AVG(Table2[[#This Row],[6M Return vs Nifty Z-Score]],Table2[6M Return vs Nifty Z-Score])</f>
        <v>649</v>
      </c>
      <c r="AU425">
        <f>_xlfn.RANK.AVG(Table2[[#This Row],[Sharpe Ratio Z-Score]],Table2[Sharpe Ratio Z-Score])</f>
        <v>172</v>
      </c>
      <c r="AV425">
        <f>(Table2[[#This Row],[Rank 1Y]]+Table2[[#This Row],[Rank 6M]]+Table2[[#This Row],[Rank Sharpe]])/3</f>
        <v>411.33333333333331</v>
      </c>
    </row>
    <row r="426" spans="1:48" hidden="1" x14ac:dyDescent="0.3">
      <c r="A426" t="s">
        <v>716</v>
      </c>
      <c r="B426" t="s">
        <v>717</v>
      </c>
      <c r="C426" t="s">
        <v>3125</v>
      </c>
      <c r="D426" t="s">
        <v>51</v>
      </c>
      <c r="E426">
        <v>24057.817304159998</v>
      </c>
      <c r="F426">
        <v>5258.8</v>
      </c>
      <c r="G426">
        <v>7.1407771127587196</v>
      </c>
      <c r="H426">
        <f>(Table2[[#This Row],[1Y Return vs Nifty]]-AVERAGE(Table2[1Y Return vs Nifty]))/_xlfn.STDEV.P(Table2[1Y Return vs Nifty])</f>
        <v>-0.11557973324088709</v>
      </c>
      <c r="I426">
        <v>-2.7373947726182402</v>
      </c>
      <c r="J426">
        <f>(Table2[[#This Row],[1M Return vs Nifty]]-AVERAGE(Table2[1M Return vs Nifty]))/_xlfn.STDEV.P(Table2[1M Return vs Nifty])</f>
        <v>7.0115678557287498E-3</v>
      </c>
      <c r="K426">
        <v>10.0279867681332</v>
      </c>
      <c r="L426">
        <f>(Table2[[#This Row],[6M Return vs Nifty]]-AVERAGE(Table2[6M Return vs Nifty]))/_xlfn.STDEV.P(Table2[6M Return vs Nifty])</f>
        <v>0.22472702369881767</v>
      </c>
      <c r="M426">
        <v>-3.1475300029740199</v>
      </c>
      <c r="N426">
        <f>(Table2[[#This Row],[1W Return vs Nifty]]-AVERAGE(Table2[1W Return vs Nifty]))/_xlfn.STDEV.P(Table2[1W Return vs Nifty])</f>
        <v>5.4951653468446396E-3</v>
      </c>
      <c r="O426">
        <v>5275.75</v>
      </c>
      <c r="P426">
        <v>5411.2072680150604</v>
      </c>
      <c r="Q426">
        <v>5081.0247465203502</v>
      </c>
      <c r="R426">
        <v>52.9019047249704</v>
      </c>
      <c r="S426" s="1">
        <f>(Table2[[#This Row],[Close Price]]-Table2[[#This Row],[20D EMA]])/Table2[[#This Row],[20D EMA]]</f>
        <v>-3.2128133440742679E-3</v>
      </c>
      <c r="T426" s="1">
        <f>(Table2[[#This Row],[Close Price]]-Table2[[#This Row],[50D EMA]])/Table2[[#This Row],[50D EMA]]</f>
        <v>-2.8165113710561358E-2</v>
      </c>
      <c r="U426" s="1">
        <f>(Table2[[#This Row],[Close Price]]-Table2[[#This Row],[200D EMA]])/Table2[[#This Row],[200D EMA]]</f>
        <v>3.4988070782649948E-2</v>
      </c>
      <c r="V426">
        <v>0.355661780312714</v>
      </c>
      <c r="W426">
        <v>5225</v>
      </c>
      <c r="X426">
        <v>5344.1</v>
      </c>
      <c r="Y426">
        <v>5225</v>
      </c>
      <c r="Z426">
        <v>5344.1</v>
      </c>
      <c r="AA426">
        <v>5036.6499999999996</v>
      </c>
      <c r="AB426">
        <v>5390</v>
      </c>
      <c r="AC426" s="1">
        <f>(Table2[[#This Row],[Close Price]]/Table2[[#This Row],[Day Low]])-1</f>
        <v>6.4688995215311795E-3</v>
      </c>
      <c r="AD426" s="1">
        <f>(Table2[[#This Row],[Day High]]/Table2[[#This Row],[Close Price]])-1</f>
        <v>1.622043051646771E-2</v>
      </c>
      <c r="AE426" s="1">
        <f>(Table2[[#This Row],[Close Price]]/Table2[[#This Row],[Current Week Low]])-1</f>
        <v>6.4688995215311795E-3</v>
      </c>
      <c r="AF426" s="1">
        <f>(Table2[[#This Row],[Current Week High]]/Table2[[#This Row],[Close Price]])-1</f>
        <v>1.622043051646771E-2</v>
      </c>
      <c r="AG426" s="1">
        <f>(Table2[[#This Row],[Close Price]]/Table2[[#This Row],[Current Month Low]])-1</f>
        <v>4.410669790436117E-2</v>
      </c>
      <c r="AH426" s="1">
        <f>(Table2[[#This Row],[Current Month High]]/Table2[[#This Row],[Close Price]])-1</f>
        <v>2.4948657488400361E-2</v>
      </c>
      <c r="AI426">
        <v>22.673423594736398</v>
      </c>
      <c r="AJ426">
        <v>33.134177215189801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-0.11</v>
      </c>
      <c r="AM426" t="s">
        <v>3166</v>
      </c>
      <c r="AN426">
        <v>0.12</v>
      </c>
      <c r="AO426" t="s">
        <v>3167</v>
      </c>
      <c r="AP426">
        <v>-4.8867290607708003E-2</v>
      </c>
      <c r="AQ426">
        <f>(Table2[[#This Row],[Sharpe Ratio]]-AVERAGE(Table2[Sharpe Ratio]))/_xlfn.STDEV.P(Table2[Sharpe Ratio])</f>
        <v>-1.2019118152276473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349</v>
      </c>
      <c r="AT426">
        <f>_xlfn.RANK.AVG(Table2[[#This Row],[6M Return vs Nifty Z-Score]],Table2[6M Return vs Nifty Z-Score])</f>
        <v>230</v>
      </c>
      <c r="AU426">
        <f>_xlfn.RANK.AVG(Table2[[#This Row],[Sharpe Ratio Z-Score]],Table2[Sharpe Ratio Z-Score])</f>
        <v>658</v>
      </c>
      <c r="AV426">
        <f>(Table2[[#This Row],[Rank 1Y]]+Table2[[#This Row],[Rank 6M]]+Table2[[#This Row],[Rank Sharpe]])/3</f>
        <v>412.33333333333331</v>
      </c>
    </row>
    <row r="427" spans="1:48" hidden="1" x14ac:dyDescent="0.3">
      <c r="A427" t="s">
        <v>58</v>
      </c>
      <c r="B427" t="s">
        <v>59</v>
      </c>
      <c r="C427" t="s">
        <v>3121</v>
      </c>
      <c r="D427" t="s">
        <v>24</v>
      </c>
      <c r="E427">
        <v>357675.54788348998</v>
      </c>
      <c r="F427">
        <v>1155.9000000000001</v>
      </c>
      <c r="G427">
        <v>-9.1696761305627206</v>
      </c>
      <c r="H427">
        <f>(Table2[[#This Row],[1Y Return vs Nifty]]-AVERAGE(Table2[1Y Return vs Nifty]))/_xlfn.STDEV.P(Table2[1Y Return vs Nifty])</f>
        <v>-0.43871739247471636</v>
      </c>
      <c r="I427">
        <v>-4.5316271599492497</v>
      </c>
      <c r="J427">
        <f>(Table2[[#This Row],[1M Return vs Nifty]]-AVERAGE(Table2[1M Return vs Nifty]))/_xlfn.STDEV.P(Table2[1M Return vs Nifty])</f>
        <v>-0.17060224666036611</v>
      </c>
      <c r="K427">
        <v>-8.1294572235293092</v>
      </c>
      <c r="L427">
        <f>(Table2[[#This Row],[6M Return vs Nifty]]-AVERAGE(Table2[6M Return vs Nifty]))/_xlfn.STDEV.P(Table2[6M Return vs Nifty])</f>
        <v>-0.37404642517995851</v>
      </c>
      <c r="M427">
        <v>-2.3517633956916701</v>
      </c>
      <c r="N427">
        <f>(Table2[[#This Row],[1W Return vs Nifty]]-AVERAGE(Table2[1W Return vs Nifty]))/_xlfn.STDEV.P(Table2[1W Return vs Nifty])</f>
        <v>0.17072827673756344</v>
      </c>
      <c r="O427">
        <v>1154.8699999999999</v>
      </c>
      <c r="P427">
        <v>1170.3960575839501</v>
      </c>
      <c r="Q427">
        <v>1149.7546743233599</v>
      </c>
      <c r="R427">
        <v>54.027111779071902</v>
      </c>
      <c r="S427" s="1">
        <f>(Table2[[#This Row],[Close Price]]-Table2[[#This Row],[20D EMA]])/Table2[[#This Row],[20D EMA]]</f>
        <v>8.9187527600526485E-4</v>
      </c>
      <c r="T427" s="1">
        <f>(Table2[[#This Row],[Close Price]]-Table2[[#This Row],[50D EMA]])/Table2[[#This Row],[50D EMA]]</f>
        <v>-1.238560014793132E-2</v>
      </c>
      <c r="U427" s="1">
        <f>(Table2[[#This Row],[Close Price]]-Table2[[#This Row],[200D EMA]])/Table2[[#This Row],[200D EMA]]</f>
        <v>5.3449016680508091E-3</v>
      </c>
      <c r="V427">
        <v>1.2080334390529299</v>
      </c>
      <c r="W427">
        <v>1142</v>
      </c>
      <c r="X427">
        <v>1164.5</v>
      </c>
      <c r="Y427">
        <v>1142</v>
      </c>
      <c r="Z427">
        <v>1164.5</v>
      </c>
      <c r="AA427">
        <v>1115.75</v>
      </c>
      <c r="AB427">
        <v>1187</v>
      </c>
      <c r="AC427" s="1">
        <f>(Table2[[#This Row],[Close Price]]/Table2[[#This Row],[Day Low]])-1</f>
        <v>1.2171628721541206E-2</v>
      </c>
      <c r="AD427" s="1">
        <f>(Table2[[#This Row],[Day High]]/Table2[[#This Row],[Close Price]])-1</f>
        <v>7.4400899731810188E-3</v>
      </c>
      <c r="AE427" s="1">
        <f>(Table2[[#This Row],[Close Price]]/Table2[[#This Row],[Current Week Low]])-1</f>
        <v>1.2171628721541206E-2</v>
      </c>
      <c r="AF427" s="1">
        <f>(Table2[[#This Row],[Current Week High]]/Table2[[#This Row],[Close Price]])-1</f>
        <v>7.4400899731810188E-3</v>
      </c>
      <c r="AG427" s="1">
        <f>(Table2[[#This Row],[Close Price]]/Table2[[#This Row],[Current Month Low]])-1</f>
        <v>3.5984763611920378E-2</v>
      </c>
      <c r="AH427" s="1">
        <f>(Table2[[#This Row],[Current Month High]]/Table2[[#This Row],[Close Price]])-1</f>
        <v>2.6905441647201211E-2</v>
      </c>
      <c r="AI427">
        <v>15.8967038671165</v>
      </c>
      <c r="AJ427">
        <v>16.0891834890027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-0.03</v>
      </c>
      <c r="AM427" t="s">
        <v>3166</v>
      </c>
      <c r="AN427">
        <v>-1.35</v>
      </c>
      <c r="AO427" t="s">
        <v>3166</v>
      </c>
      <c r="AP427">
        <v>6.1717965526227998E-2</v>
      </c>
      <c r="AQ427">
        <f>(Table2[[#This Row],[Sharpe Ratio]]-AVERAGE(Table2[Sharpe Ratio]))/_xlfn.STDEV.P(Table2[Sharpe Ratio])</f>
        <v>7.4752814904759393E-2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461</v>
      </c>
      <c r="AT427">
        <f>_xlfn.RANK.AVG(Table2[[#This Row],[6M Return vs Nifty Z-Score]],Table2[6M Return vs Nifty Z-Score])</f>
        <v>448</v>
      </c>
      <c r="AU427">
        <f>_xlfn.RANK.AVG(Table2[[#This Row],[Sharpe Ratio Z-Score]],Table2[Sharpe Ratio Z-Score])</f>
        <v>331</v>
      </c>
      <c r="AV427">
        <f>(Table2[[#This Row],[Rank 1Y]]+Table2[[#This Row],[Rank 6M]]+Table2[[#This Row],[Rank Sharpe]])/3</f>
        <v>413.33333333333331</v>
      </c>
    </row>
    <row r="428" spans="1:48" hidden="1" x14ac:dyDescent="0.3">
      <c r="A428" t="s">
        <v>665</v>
      </c>
      <c r="B428" t="s">
        <v>666</v>
      </c>
      <c r="C428" t="s">
        <v>3119</v>
      </c>
      <c r="D428" t="s">
        <v>18</v>
      </c>
      <c r="E428">
        <v>27261.673976235001</v>
      </c>
      <c r="F428">
        <v>155.55000000000001</v>
      </c>
      <c r="G428">
        <v>5.9230770873323904</v>
      </c>
      <c r="H428">
        <f>(Table2[[#This Row],[1Y Return vs Nifty]]-AVERAGE(Table2[1Y Return vs Nifty]))/_xlfn.STDEV.P(Table2[1Y Return vs Nifty])</f>
        <v>-0.13970442983853418</v>
      </c>
      <c r="I428">
        <v>2.0466191009183299</v>
      </c>
      <c r="J428">
        <f>(Table2[[#This Row],[1M Return vs Nifty]]-AVERAGE(Table2[1M Return vs Nifty]))/_xlfn.STDEV.P(Table2[1M Return vs Nifty])</f>
        <v>0.48058843491959941</v>
      </c>
      <c r="K428">
        <v>-34.2379290127</v>
      </c>
      <c r="L428">
        <f>(Table2[[#This Row],[6M Return vs Nifty]]-AVERAGE(Table2[6M Return vs Nifty]))/_xlfn.STDEV.P(Table2[6M Return vs Nifty])</f>
        <v>-1.2350189114690153</v>
      </c>
      <c r="M428">
        <v>1.69834868153884</v>
      </c>
      <c r="N428">
        <f>(Table2[[#This Row],[1W Return vs Nifty]]-AVERAGE(Table2[1W Return vs Nifty]))/_xlfn.STDEV.P(Table2[1W Return vs Nifty])</f>
        <v>1.0116942256448387</v>
      </c>
      <c r="O428">
        <v>155.35</v>
      </c>
      <c r="P428">
        <v>166.66942617919699</v>
      </c>
      <c r="Q428">
        <v>181.225690183643</v>
      </c>
      <c r="R428">
        <v>53.392039556444203</v>
      </c>
      <c r="S428" s="1">
        <f>(Table2[[#This Row],[Close Price]]-Table2[[#This Row],[20D EMA]])/Table2[[#This Row],[20D EMA]]</f>
        <v>1.2874155133570458E-3</v>
      </c>
      <c r="T428" s="1">
        <f>(Table2[[#This Row],[Close Price]]-Table2[[#This Row],[50D EMA]])/Table2[[#This Row],[50D EMA]]</f>
        <v>-6.6715452462419653E-2</v>
      </c>
      <c r="U428" s="1">
        <f>(Table2[[#This Row],[Close Price]]-Table2[[#This Row],[200D EMA]])/Table2[[#This Row],[200D EMA]]</f>
        <v>-0.14167798261728135</v>
      </c>
      <c r="V428">
        <v>1.5692057353005699</v>
      </c>
      <c r="W428">
        <v>154.44999999999999</v>
      </c>
      <c r="X428">
        <v>163.41999999999999</v>
      </c>
      <c r="Y428">
        <v>154.44999999999999</v>
      </c>
      <c r="Z428">
        <v>163.41999999999999</v>
      </c>
      <c r="AA428">
        <v>144.05000000000001</v>
      </c>
      <c r="AB428">
        <v>172.5</v>
      </c>
      <c r="AC428" s="1">
        <f>(Table2[[#This Row],[Close Price]]/Table2[[#This Row],[Day Low]])-1</f>
        <v>7.122045969569557E-3</v>
      </c>
      <c r="AD428" s="1">
        <f>(Table2[[#This Row],[Day High]]/Table2[[#This Row],[Close Price]])-1</f>
        <v>5.0594664095146014E-2</v>
      </c>
      <c r="AE428" s="1">
        <f>(Table2[[#This Row],[Close Price]]/Table2[[#This Row],[Current Week Low]])-1</f>
        <v>7.122045969569557E-3</v>
      </c>
      <c r="AF428" s="1">
        <f>(Table2[[#This Row],[Current Week High]]/Table2[[#This Row],[Close Price]])-1</f>
        <v>5.0594664095146014E-2</v>
      </c>
      <c r="AG428" s="1">
        <f>(Table2[[#This Row],[Close Price]]/Table2[[#This Row],[Current Month Low]])-1</f>
        <v>7.9833391183616875E-2</v>
      </c>
      <c r="AH428" s="1">
        <f>(Table2[[#This Row],[Current Month High]]/Table2[[#This Row],[Close Price]])-1</f>
        <v>0.10896817743490828</v>
      </c>
      <c r="AI428">
        <v>85.953069752491103</v>
      </c>
      <c r="AJ428">
        <v>30.934343434343401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</v>
      </c>
      <c r="AM428" t="s">
        <v>3166</v>
      </c>
      <c r="AN428">
        <v>-5.0599999999999996</v>
      </c>
      <c r="AO428" t="s">
        <v>3166</v>
      </c>
      <c r="AP428">
        <v>0.108983003749375</v>
      </c>
      <c r="AQ428">
        <f>(Table2[[#This Row],[Sharpe Ratio]]-AVERAGE(Table2[Sharpe Ratio]))/_xlfn.STDEV.P(Table2[Sharpe Ratio])</f>
        <v>0.62040966511148976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354</v>
      </c>
      <c r="AT428">
        <f>_xlfn.RANK.AVG(Table2[[#This Row],[6M Return vs Nifty Z-Score]],Table2[6M Return vs Nifty Z-Score])</f>
        <v>700</v>
      </c>
      <c r="AU428">
        <f>_xlfn.RANK.AVG(Table2[[#This Row],[Sharpe Ratio Z-Score]],Table2[Sharpe Ratio Z-Score])</f>
        <v>189</v>
      </c>
      <c r="AV428">
        <f>(Table2[[#This Row],[Rank 1Y]]+Table2[[#This Row],[Rank 6M]]+Table2[[#This Row],[Rank Sharpe]])/3</f>
        <v>414.33333333333331</v>
      </c>
    </row>
    <row r="429" spans="1:48" hidden="1" x14ac:dyDescent="0.3">
      <c r="A429" t="s">
        <v>1661</v>
      </c>
      <c r="B429" t="s">
        <v>1662</v>
      </c>
      <c r="C429" t="s">
        <v>3135</v>
      </c>
      <c r="D429" t="s">
        <v>292</v>
      </c>
      <c r="E429">
        <v>5418.0137500000001</v>
      </c>
      <c r="F429">
        <v>565.85</v>
      </c>
      <c r="G429">
        <v>-17.627035737486199</v>
      </c>
      <c r="H429">
        <f>(Table2[[#This Row],[1Y Return vs Nifty]]-AVERAGE(Table2[1Y Return vs Nifty]))/_xlfn.STDEV.P(Table2[1Y Return vs Nifty])</f>
        <v>-0.60627198742743571</v>
      </c>
      <c r="I429">
        <v>-1.37265792484963</v>
      </c>
      <c r="J429">
        <f>(Table2[[#This Row],[1M Return vs Nifty]]-AVERAGE(Table2[1M Return vs Nifty]))/_xlfn.STDEV.P(Table2[1M Return vs Nifty])</f>
        <v>0.14210896050921193</v>
      </c>
      <c r="K429">
        <v>3.7385902349683899</v>
      </c>
      <c r="L429">
        <f>(Table2[[#This Row],[6M Return vs Nifty]]-AVERAGE(Table2[6M Return vs Nifty]))/_xlfn.STDEV.P(Table2[6M Return vs Nifty])</f>
        <v>1.7323181216443006E-2</v>
      </c>
      <c r="M429">
        <v>-6.0341099853162303</v>
      </c>
      <c r="N429">
        <f>(Table2[[#This Row],[1W Return vs Nifty]]-AVERAGE(Table2[1W Return vs Nifty]))/_xlfn.STDEV.P(Table2[1W Return vs Nifty])</f>
        <v>-0.59387478483169764</v>
      </c>
      <c r="O429">
        <v>582.58000000000004</v>
      </c>
      <c r="P429">
        <v>601.25729636019003</v>
      </c>
      <c r="Q429">
        <v>581.81555797642</v>
      </c>
      <c r="R429">
        <v>40.580620784868202</v>
      </c>
      <c r="S429" s="1">
        <f>(Table2[[#This Row],[Close Price]]-Table2[[#This Row],[20D EMA]])/Table2[[#This Row],[20D EMA]]</f>
        <v>-2.8717086065433103E-2</v>
      </c>
      <c r="T429" s="1">
        <f>(Table2[[#This Row],[Close Price]]-Table2[[#This Row],[50D EMA]])/Table2[[#This Row],[50D EMA]]</f>
        <v>-5.8888759561894544E-2</v>
      </c>
      <c r="U429" s="1">
        <f>(Table2[[#This Row],[Close Price]]-Table2[[#This Row],[200D EMA]])/Table2[[#This Row],[200D EMA]]</f>
        <v>-2.7440926523087286E-2</v>
      </c>
      <c r="V429">
        <v>0.51772922104110997</v>
      </c>
      <c r="W429">
        <v>563</v>
      </c>
      <c r="X429">
        <v>578.95000000000005</v>
      </c>
      <c r="Y429">
        <v>563</v>
      </c>
      <c r="Z429">
        <v>578.95000000000005</v>
      </c>
      <c r="AA429">
        <v>550</v>
      </c>
      <c r="AB429">
        <v>621</v>
      </c>
      <c r="AC429" s="1">
        <f>(Table2[[#This Row],[Close Price]]/Table2[[#This Row],[Day Low]])-1</f>
        <v>5.0621669626997878E-3</v>
      </c>
      <c r="AD429" s="1">
        <f>(Table2[[#This Row],[Day High]]/Table2[[#This Row],[Close Price]])-1</f>
        <v>2.315101175223111E-2</v>
      </c>
      <c r="AE429" s="1">
        <f>(Table2[[#This Row],[Close Price]]/Table2[[#This Row],[Current Week Low]])-1</f>
        <v>5.0621669626997878E-3</v>
      </c>
      <c r="AF429" s="1">
        <f>(Table2[[#This Row],[Current Week High]]/Table2[[#This Row],[Close Price]])-1</f>
        <v>2.315101175223111E-2</v>
      </c>
      <c r="AG429" s="1">
        <f>(Table2[[#This Row],[Close Price]]/Table2[[#This Row],[Current Month Low]])-1</f>
        <v>2.8818181818181854E-2</v>
      </c>
      <c r="AH429" s="1">
        <f>(Table2[[#This Row],[Current Month High]]/Table2[[#This Row],[Close Price]])-1</f>
        <v>9.7463992224087637E-2</v>
      </c>
      <c r="AI429">
        <v>28.443933904744998</v>
      </c>
      <c r="AJ429">
        <v>30.095413265892599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-0.05</v>
      </c>
      <c r="AM429" t="s">
        <v>3166</v>
      </c>
      <c r="AN429">
        <v>-5.1100000000000003</v>
      </c>
      <c r="AO429" t="s">
        <v>3166</v>
      </c>
      <c r="AP429">
        <v>2.7170772432708001E-2</v>
      </c>
      <c r="AQ429">
        <f>(Table2[[#This Row],[Sharpe Ratio]]-AVERAGE(Table2[Sharpe Ratio]))/_xlfn.STDEV.P(Table2[Sharpe Ratio])</f>
        <v>-0.32408136095891349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525</v>
      </c>
      <c r="AT429">
        <f>_xlfn.RANK.AVG(Table2[[#This Row],[6M Return vs Nifty Z-Score]],Table2[6M Return vs Nifty Z-Score])</f>
        <v>293</v>
      </c>
      <c r="AU429">
        <f>_xlfn.RANK.AVG(Table2[[#This Row],[Sharpe Ratio Z-Score]],Table2[Sharpe Ratio Z-Score])</f>
        <v>427</v>
      </c>
      <c r="AV429">
        <f>(Table2[[#This Row],[Rank 1Y]]+Table2[[#This Row],[Rank 6M]]+Table2[[#This Row],[Rank Sharpe]])/3</f>
        <v>415</v>
      </c>
    </row>
    <row r="430" spans="1:48" hidden="1" x14ac:dyDescent="0.3">
      <c r="A430" t="s">
        <v>1199</v>
      </c>
      <c r="B430" t="s">
        <v>1200</v>
      </c>
      <c r="C430" t="s">
        <v>3133</v>
      </c>
      <c r="D430" t="s">
        <v>218</v>
      </c>
      <c r="E430">
        <v>9950.6237776409998</v>
      </c>
      <c r="F430">
        <v>125.67</v>
      </c>
      <c r="G430">
        <v>-12.369959074096901</v>
      </c>
      <c r="H430">
        <f>(Table2[[#This Row],[1Y Return vs Nifty]]-AVERAGE(Table2[1Y Return vs Nifty]))/_xlfn.STDEV.P(Table2[1Y Return vs Nifty])</f>
        <v>-0.50212040916789291</v>
      </c>
      <c r="I430">
        <v>6.8597418852697203</v>
      </c>
      <c r="J430">
        <f>(Table2[[#This Row],[1M Return vs Nifty]]-AVERAGE(Table2[1M Return vs Nifty]))/_xlfn.STDEV.P(Table2[1M Return vs Nifty])</f>
        <v>0.95704683768795029</v>
      </c>
      <c r="K430">
        <v>-17.812267806425801</v>
      </c>
      <c r="L430">
        <f>(Table2[[#This Row],[6M Return vs Nifty]]-AVERAGE(Table2[6M Return vs Nifty]))/_xlfn.STDEV.P(Table2[6M Return vs Nifty])</f>
        <v>-0.69335402652644029</v>
      </c>
      <c r="M430">
        <v>-1.64893278860562</v>
      </c>
      <c r="N430">
        <f>(Table2[[#This Row],[1W Return vs Nifty]]-AVERAGE(Table2[1W Return vs Nifty]))/_xlfn.STDEV.P(Table2[1W Return vs Nifty])</f>
        <v>0.31666414150833899</v>
      </c>
      <c r="O430">
        <v>121.34</v>
      </c>
      <c r="P430">
        <v>122.957962877575</v>
      </c>
      <c r="Q430">
        <v>128.20259969706001</v>
      </c>
      <c r="R430">
        <v>68.779593383386299</v>
      </c>
      <c r="S430" s="1">
        <f>(Table2[[#This Row],[Close Price]]-Table2[[#This Row],[20D EMA]])/Table2[[#This Row],[20D EMA]]</f>
        <v>3.5684852480632918E-2</v>
      </c>
      <c r="T430" s="1">
        <f>(Table2[[#This Row],[Close Price]]-Table2[[#This Row],[50D EMA]])/Table2[[#This Row],[50D EMA]]</f>
        <v>2.2056620481955152E-2</v>
      </c>
      <c r="U430" s="1">
        <f>(Table2[[#This Row],[Close Price]]-Table2[[#This Row],[200D EMA]])/Table2[[#This Row],[200D EMA]]</f>
        <v>-1.9754667245785076E-2</v>
      </c>
      <c r="V430">
        <v>1.5388925021184801</v>
      </c>
      <c r="W430">
        <v>125</v>
      </c>
      <c r="X430">
        <v>127.95</v>
      </c>
      <c r="Y430">
        <v>125</v>
      </c>
      <c r="Z430">
        <v>127.95</v>
      </c>
      <c r="AA430">
        <v>115.4</v>
      </c>
      <c r="AB430">
        <v>127.95</v>
      </c>
      <c r="AC430" s="1">
        <f>(Table2[[#This Row],[Close Price]]/Table2[[#This Row],[Day Low]])-1</f>
        <v>5.3600000000000314E-3</v>
      </c>
      <c r="AD430" s="1">
        <f>(Table2[[#This Row],[Day High]]/Table2[[#This Row],[Close Price]])-1</f>
        <v>1.8142754834089336E-2</v>
      </c>
      <c r="AE430" s="1">
        <f>(Table2[[#This Row],[Close Price]]/Table2[[#This Row],[Current Week Low]])-1</f>
        <v>5.3600000000000314E-3</v>
      </c>
      <c r="AF430" s="1">
        <f>(Table2[[#This Row],[Current Week High]]/Table2[[#This Row],[Close Price]])-1</f>
        <v>1.8142754834089336E-2</v>
      </c>
      <c r="AG430" s="1">
        <f>(Table2[[#This Row],[Close Price]]/Table2[[#This Row],[Current Month Low]])-1</f>
        <v>8.8994800693240839E-2</v>
      </c>
      <c r="AH430" s="1">
        <f>(Table2[[#This Row],[Current Month High]]/Table2[[#This Row],[Close Price]])-1</f>
        <v>1.8142754834089336E-2</v>
      </c>
      <c r="AI430">
        <v>25.7261080607941</v>
      </c>
      <c r="AJ430">
        <v>12.4060822898032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-0.03</v>
      </c>
      <c r="AM430" t="s">
        <v>3166</v>
      </c>
      <c r="AN430">
        <v>7.61</v>
      </c>
      <c r="AO430" t="s">
        <v>3167</v>
      </c>
      <c r="AP430">
        <v>0.110617778037102</v>
      </c>
      <c r="AQ430">
        <f>(Table2[[#This Row],[Sharpe Ratio]]-AVERAGE(Table2[Sharpe Ratio]))/_xlfn.STDEV.P(Table2[Sharpe Ratio])</f>
        <v>0.6392825111341387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491</v>
      </c>
      <c r="AT430">
        <f>_xlfn.RANK.AVG(Table2[[#This Row],[6M Return vs Nifty Z-Score]],Table2[6M Return vs Nifty Z-Score])</f>
        <v>568</v>
      </c>
      <c r="AU430">
        <f>_xlfn.RANK.AVG(Table2[[#This Row],[Sharpe Ratio Z-Score]],Table2[Sharpe Ratio Z-Score])</f>
        <v>187</v>
      </c>
      <c r="AV430">
        <f>(Table2[[#This Row],[Rank 1Y]]+Table2[[#This Row],[Rank 6M]]+Table2[[#This Row],[Rank Sharpe]])/3</f>
        <v>415.33333333333331</v>
      </c>
    </row>
    <row r="431" spans="1:48" hidden="1" x14ac:dyDescent="0.3">
      <c r="A431" t="s">
        <v>1304</v>
      </c>
      <c r="B431" t="s">
        <v>1305</v>
      </c>
      <c r="C431" t="s">
        <v>3132</v>
      </c>
      <c r="D431" t="s">
        <v>102</v>
      </c>
      <c r="E431">
        <v>8678.2298244100002</v>
      </c>
      <c r="F431">
        <v>179.51</v>
      </c>
      <c r="G431">
        <v>1.56261888136745</v>
      </c>
      <c r="H431">
        <f>(Table2[[#This Row],[1Y Return vs Nifty]]-AVERAGE(Table2[1Y Return vs Nifty]))/_xlfn.STDEV.P(Table2[1Y Return vs Nifty])</f>
        <v>-0.22609248030177934</v>
      </c>
      <c r="I431">
        <v>-9.2123605354858</v>
      </c>
      <c r="J431">
        <f>(Table2[[#This Row],[1M Return vs Nifty]]-AVERAGE(Table2[1M Return vs Nifty]))/_xlfn.STDEV.P(Table2[1M Return vs Nifty])</f>
        <v>-0.63395521890189832</v>
      </c>
      <c r="K431">
        <v>-14.526132474206999</v>
      </c>
      <c r="L431">
        <f>(Table2[[#This Row],[6M Return vs Nifty]]-AVERAGE(Table2[6M Return vs Nifty]))/_xlfn.STDEV.P(Table2[6M Return vs Nifty])</f>
        <v>-0.58498797086031484</v>
      </c>
      <c r="M431">
        <v>-2.7412411835996902</v>
      </c>
      <c r="N431">
        <f>(Table2[[#This Row],[1W Return vs Nifty]]-AVERAGE(Table2[1W Return vs Nifty]))/_xlfn.STDEV.P(Table2[1W Return vs Nifty])</f>
        <v>8.9857043734464251E-2</v>
      </c>
      <c r="O431">
        <v>185.26</v>
      </c>
      <c r="P431">
        <v>198.340570925599</v>
      </c>
      <c r="Q431">
        <v>198.46996388940499</v>
      </c>
      <c r="R431">
        <v>45.432069657277502</v>
      </c>
      <c r="S431" s="1">
        <f>(Table2[[#This Row],[Close Price]]-Table2[[#This Row],[20D EMA]])/Table2[[#This Row],[20D EMA]]</f>
        <v>-3.1037460865810215E-2</v>
      </c>
      <c r="T431" s="1">
        <f>(Table2[[#This Row],[Close Price]]-Table2[[#This Row],[50D EMA]])/Table2[[#This Row],[50D EMA]]</f>
        <v>-9.4940590509153475E-2</v>
      </c>
      <c r="U431" s="1">
        <f>(Table2[[#This Row],[Close Price]]-Table2[[#This Row],[200D EMA]])/Table2[[#This Row],[200D EMA]]</f>
        <v>-9.553064613832557E-2</v>
      </c>
      <c r="V431">
        <v>0.90149855068390505</v>
      </c>
      <c r="W431">
        <v>177.01</v>
      </c>
      <c r="X431">
        <v>181.91</v>
      </c>
      <c r="Y431">
        <v>177.01</v>
      </c>
      <c r="Z431">
        <v>181.91</v>
      </c>
      <c r="AA431">
        <v>167.2</v>
      </c>
      <c r="AB431">
        <v>201.45</v>
      </c>
      <c r="AC431" s="1">
        <f>(Table2[[#This Row],[Close Price]]/Table2[[#This Row],[Day Low]])-1</f>
        <v>1.4123495847692125E-2</v>
      </c>
      <c r="AD431" s="1">
        <f>(Table2[[#This Row],[Day High]]/Table2[[#This Row],[Close Price]])-1</f>
        <v>1.3369728705921791E-2</v>
      </c>
      <c r="AE431" s="1">
        <f>(Table2[[#This Row],[Close Price]]/Table2[[#This Row],[Current Week Low]])-1</f>
        <v>1.4123495847692125E-2</v>
      </c>
      <c r="AF431" s="1">
        <f>(Table2[[#This Row],[Current Week High]]/Table2[[#This Row],[Close Price]])-1</f>
        <v>1.3369728705921791E-2</v>
      </c>
      <c r="AG431" s="1">
        <f>(Table2[[#This Row],[Close Price]]/Table2[[#This Row],[Current Month Low]])-1</f>
        <v>7.3624401913875648E-2</v>
      </c>
      <c r="AH431" s="1">
        <f>(Table2[[#This Row],[Current Month High]]/Table2[[#This Row],[Close Price]])-1</f>
        <v>0.12222160325330056</v>
      </c>
      <c r="AI431">
        <v>39.652387053646002</v>
      </c>
      <c r="AJ431">
        <v>30.838192419824999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-0.17</v>
      </c>
      <c r="AM431" t="s">
        <v>3166</v>
      </c>
      <c r="AN431">
        <v>-7</v>
      </c>
      <c r="AO431" t="s">
        <v>3166</v>
      </c>
      <c r="AP431">
        <v>5.983315643157E-2</v>
      </c>
      <c r="AQ431">
        <f>(Table2[[#This Row],[Sharpe Ratio]]-AVERAGE(Table2[Sharpe Ratio]))/_xlfn.STDEV.P(Table2[Sharpe Ratio])</f>
        <v>5.2993412342202756E-2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380</v>
      </c>
      <c r="AT431">
        <f>_xlfn.RANK.AVG(Table2[[#This Row],[6M Return vs Nifty Z-Score]],Table2[6M Return vs Nifty Z-Score])</f>
        <v>527</v>
      </c>
      <c r="AU431">
        <f>_xlfn.RANK.AVG(Table2[[#This Row],[Sharpe Ratio Z-Score]],Table2[Sharpe Ratio Z-Score])</f>
        <v>339</v>
      </c>
      <c r="AV431">
        <f>(Table2[[#This Row],[Rank 1Y]]+Table2[[#This Row],[Rank 6M]]+Table2[[#This Row],[Rank Sharpe]])/3</f>
        <v>415.33333333333331</v>
      </c>
    </row>
    <row r="432" spans="1:48" hidden="1" x14ac:dyDescent="0.3">
      <c r="A432" t="s">
        <v>1399</v>
      </c>
      <c r="B432" t="s">
        <v>1400</v>
      </c>
      <c r="C432" t="s">
        <v>3134</v>
      </c>
      <c r="D432" t="s">
        <v>131</v>
      </c>
      <c r="E432">
        <v>7623.2919313599996</v>
      </c>
      <c r="F432">
        <v>519.75</v>
      </c>
      <c r="G432">
        <v>-18.029539346048399</v>
      </c>
      <c r="H432">
        <f>(Table2[[#This Row],[1Y Return vs Nifty]]-AVERAGE(Table2[1Y Return vs Nifty]))/_xlfn.STDEV.P(Table2[1Y Return vs Nifty])</f>
        <v>-0.61424626453449371</v>
      </c>
      <c r="I432">
        <v>-5.96969770037175</v>
      </c>
      <c r="J432">
        <f>(Table2[[#This Row],[1M Return vs Nifty]]-AVERAGE(Table2[1M Return vs Nifty]))/_xlfn.STDEV.P(Table2[1M Return vs Nifty])</f>
        <v>-0.31295905396759077</v>
      </c>
      <c r="K432">
        <v>8.8596108177433308</v>
      </c>
      <c r="L432">
        <f>(Table2[[#This Row],[6M Return vs Nifty]]-AVERAGE(Table2[6M Return vs Nifty]))/_xlfn.STDEV.P(Table2[6M Return vs Nifty])</f>
        <v>0.18619778479695476</v>
      </c>
      <c r="M432">
        <v>0.20937150872306201</v>
      </c>
      <c r="N432">
        <f>(Table2[[#This Row],[1W Return vs Nifty]]-AVERAGE(Table2[1W Return vs Nifty]))/_xlfn.STDEV.P(Table2[1W Return vs Nifty])</f>
        <v>0.7025227565198312</v>
      </c>
      <c r="O432">
        <v>529.74</v>
      </c>
      <c r="P432">
        <v>549.31004625129901</v>
      </c>
      <c r="Q432">
        <v>523.35547608215097</v>
      </c>
      <c r="R432">
        <v>48.019330285165502</v>
      </c>
      <c r="S432" s="1">
        <f>(Table2[[#This Row],[Close Price]]-Table2[[#This Row],[20D EMA]])/Table2[[#This Row],[20D EMA]]</f>
        <v>-1.8858307849133553E-2</v>
      </c>
      <c r="T432" s="1">
        <f>(Table2[[#This Row],[Close Price]]-Table2[[#This Row],[50D EMA]])/Table2[[#This Row],[50D EMA]]</f>
        <v>-5.3813045024441168E-2</v>
      </c>
      <c r="U432" s="1">
        <f>(Table2[[#This Row],[Close Price]]-Table2[[#This Row],[200D EMA]])/Table2[[#This Row],[200D EMA]]</f>
        <v>-6.8891532561035458E-3</v>
      </c>
      <c r="V432">
        <v>0.58297974798752505</v>
      </c>
      <c r="W432">
        <v>517.1</v>
      </c>
      <c r="X432">
        <v>537.45000000000005</v>
      </c>
      <c r="Y432">
        <v>517.1</v>
      </c>
      <c r="Z432">
        <v>537.45000000000005</v>
      </c>
      <c r="AA432">
        <v>486</v>
      </c>
      <c r="AB432">
        <v>570</v>
      </c>
      <c r="AC432" s="1">
        <f>(Table2[[#This Row],[Close Price]]/Table2[[#This Row],[Day Low]])-1</f>
        <v>5.1247340939857278E-3</v>
      </c>
      <c r="AD432" s="1">
        <f>(Table2[[#This Row],[Day High]]/Table2[[#This Row],[Close Price]])-1</f>
        <v>3.4054834054834116E-2</v>
      </c>
      <c r="AE432" s="1">
        <f>(Table2[[#This Row],[Close Price]]/Table2[[#This Row],[Current Week Low]])-1</f>
        <v>5.1247340939857278E-3</v>
      </c>
      <c r="AF432" s="1">
        <f>(Table2[[#This Row],[Current Week High]]/Table2[[#This Row],[Close Price]])-1</f>
        <v>3.4054834054834116E-2</v>
      </c>
      <c r="AG432" s="1">
        <f>(Table2[[#This Row],[Close Price]]/Table2[[#This Row],[Current Month Low]])-1</f>
        <v>6.944444444444442E-2</v>
      </c>
      <c r="AH432" s="1">
        <f>(Table2[[#This Row],[Current Month High]]/Table2[[#This Row],[Close Price]])-1</f>
        <v>9.6681096681096701E-2</v>
      </c>
      <c r="AI432">
        <v>34.4877344877344</v>
      </c>
      <c r="AJ432">
        <v>36.7583212735166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-7.0000000000000007E-2</v>
      </c>
      <c r="AM432" t="s">
        <v>3166</v>
      </c>
      <c r="AN432">
        <v>-5.99</v>
      </c>
      <c r="AO432" t="s">
        <v>3166</v>
      </c>
      <c r="AP432">
        <v>1.0678817101759001E-2</v>
      </c>
      <c r="AQ432">
        <f>(Table2[[#This Row],[Sharpe Ratio]]-AVERAGE(Table2[Sharpe Ratio]))/_xlfn.STDEV.P(Table2[Sharpe Ratio])</f>
        <v>-0.51447469899346721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528</v>
      </c>
      <c r="AT432">
        <f>_xlfn.RANK.AVG(Table2[[#This Row],[6M Return vs Nifty Z-Score]],Table2[6M Return vs Nifty Z-Score])</f>
        <v>244</v>
      </c>
      <c r="AU432">
        <f>_xlfn.RANK.AVG(Table2[[#This Row],[Sharpe Ratio Z-Score]],Table2[Sharpe Ratio Z-Score])</f>
        <v>476</v>
      </c>
      <c r="AV432">
        <f>(Table2[[#This Row],[Rank 1Y]]+Table2[[#This Row],[Rank 6M]]+Table2[[#This Row],[Rank Sharpe]])/3</f>
        <v>416</v>
      </c>
    </row>
    <row r="433" spans="1:48" hidden="1" x14ac:dyDescent="0.3">
      <c r="A433" t="s">
        <v>1433</v>
      </c>
      <c r="B433" t="s">
        <v>1434</v>
      </c>
      <c r="C433" t="s">
        <v>3124</v>
      </c>
      <c r="D433" t="s">
        <v>46</v>
      </c>
      <c r="E433">
        <v>7244.6426317249998</v>
      </c>
      <c r="F433">
        <v>194.65</v>
      </c>
      <c r="G433">
        <v>-21.301200567333499</v>
      </c>
      <c r="H433">
        <f>(Table2[[#This Row],[1Y Return vs Nifty]]-AVERAGE(Table2[1Y Return vs Nifty]))/_xlfn.STDEV.P(Table2[1Y Return vs Nifty])</f>
        <v>-0.67906340560842693</v>
      </c>
      <c r="I433">
        <v>1.8716480266925599</v>
      </c>
      <c r="J433">
        <f>(Table2[[#This Row],[1M Return vs Nifty]]-AVERAGE(Table2[1M Return vs Nifty]))/_xlfn.STDEV.P(Table2[1M Return vs Nifty])</f>
        <v>0.4632677800575799</v>
      </c>
      <c r="K433">
        <v>-7.1764943243263799</v>
      </c>
      <c r="L433">
        <f>(Table2[[#This Row],[6M Return vs Nifty]]-AVERAGE(Table2[6M Return vs Nifty]))/_xlfn.STDEV.P(Table2[6M Return vs Nifty])</f>
        <v>-0.34262080811231027</v>
      </c>
      <c r="M433">
        <v>2.47986115875372</v>
      </c>
      <c r="N433">
        <f>(Table2[[#This Row],[1W Return vs Nifty]]-AVERAGE(Table2[1W Return vs Nifty]))/_xlfn.STDEV.P(Table2[1W Return vs Nifty])</f>
        <v>1.1739676070850138</v>
      </c>
      <c r="O433">
        <v>184.18</v>
      </c>
      <c r="P433">
        <v>187.111527467435</v>
      </c>
      <c r="Q433">
        <v>189.08495559314699</v>
      </c>
      <c r="R433">
        <v>68.717739216370802</v>
      </c>
      <c r="S433" s="1">
        <f>(Table2[[#This Row],[Close Price]]-Table2[[#This Row],[20D EMA]])/Table2[[#This Row],[20D EMA]]</f>
        <v>5.6846563144749694E-2</v>
      </c>
      <c r="T433" s="1">
        <f>(Table2[[#This Row],[Close Price]]-Table2[[#This Row],[50D EMA]])/Table2[[#This Row],[50D EMA]]</f>
        <v>4.028865903987134E-2</v>
      </c>
      <c r="U433" s="1">
        <f>(Table2[[#This Row],[Close Price]]-Table2[[#This Row],[200D EMA]])/Table2[[#This Row],[200D EMA]]</f>
        <v>2.9431449950081134E-2</v>
      </c>
      <c r="V433">
        <v>1.3325325346777901</v>
      </c>
      <c r="W433">
        <v>187.2</v>
      </c>
      <c r="X433">
        <v>199.3</v>
      </c>
      <c r="Y433">
        <v>187.2</v>
      </c>
      <c r="Z433">
        <v>199.3</v>
      </c>
      <c r="AA433">
        <v>167.16</v>
      </c>
      <c r="AB433">
        <v>200</v>
      </c>
      <c r="AC433" s="1">
        <f>(Table2[[#This Row],[Close Price]]/Table2[[#This Row],[Day Low]])-1</f>
        <v>3.9797008547008739E-2</v>
      </c>
      <c r="AD433" s="1">
        <f>(Table2[[#This Row],[Day High]]/Table2[[#This Row],[Close Price]])-1</f>
        <v>2.3889031595170751E-2</v>
      </c>
      <c r="AE433" s="1">
        <f>(Table2[[#This Row],[Close Price]]/Table2[[#This Row],[Current Week Low]])-1</f>
        <v>3.9797008547008739E-2</v>
      </c>
      <c r="AF433" s="1">
        <f>(Table2[[#This Row],[Current Week High]]/Table2[[#This Row],[Close Price]])-1</f>
        <v>2.3889031595170751E-2</v>
      </c>
      <c r="AG433" s="1">
        <f>(Table2[[#This Row],[Close Price]]/Table2[[#This Row],[Current Month Low]])-1</f>
        <v>0.16445321847331895</v>
      </c>
      <c r="AH433" s="1">
        <f>(Table2[[#This Row],[Current Month High]]/Table2[[#This Row],[Close Price]])-1</f>
        <v>2.7485229899820052E-2</v>
      </c>
      <c r="AI433">
        <v>28.076033907012501</v>
      </c>
      <c r="AJ433">
        <v>16.445321847331801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7.0000000000000007E-2</v>
      </c>
      <c r="AM433" t="s">
        <v>3167</v>
      </c>
      <c r="AN433">
        <v>0.84</v>
      </c>
      <c r="AO433" t="s">
        <v>3167</v>
      </c>
      <c r="AP433">
        <v>8.2702865523575003E-2</v>
      </c>
      <c r="AQ433">
        <f>(Table2[[#This Row],[Sharpe Ratio]]-AVERAGE(Table2[Sharpe Ratio]))/_xlfn.STDEV.P(Table2[Sharpe Ratio])</f>
        <v>0.31701548653099193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553</v>
      </c>
      <c r="AT433">
        <f>_xlfn.RANK.AVG(Table2[[#This Row],[6M Return vs Nifty Z-Score]],Table2[6M Return vs Nifty Z-Score])</f>
        <v>428</v>
      </c>
      <c r="AU433">
        <f>_xlfn.RANK.AVG(Table2[[#This Row],[Sharpe Ratio Z-Score]],Table2[Sharpe Ratio Z-Score])</f>
        <v>269</v>
      </c>
      <c r="AV433">
        <f>(Table2[[#This Row],[Rank 1Y]]+Table2[[#This Row],[Rank 6M]]+Table2[[#This Row],[Rank Sharpe]])/3</f>
        <v>416.66666666666669</v>
      </c>
    </row>
    <row r="434" spans="1:48" hidden="1" x14ac:dyDescent="0.3">
      <c r="A434" t="s">
        <v>829</v>
      </c>
      <c r="B434" t="s">
        <v>830</v>
      </c>
      <c r="C434" t="s">
        <v>3124</v>
      </c>
      <c r="D434" t="s">
        <v>46</v>
      </c>
      <c r="E434">
        <v>18476.4317123</v>
      </c>
      <c r="F434">
        <v>196.45</v>
      </c>
      <c r="G434">
        <v>-5.4658504839292403</v>
      </c>
      <c r="H434">
        <f>(Table2[[#This Row],[1Y Return vs Nifty]]-AVERAGE(Table2[1Y Return vs Nifty]))/_xlfn.STDEV.P(Table2[1Y Return vs Nifty])</f>
        <v>-0.36533834335764581</v>
      </c>
      <c r="I434">
        <v>-7.9303708609462902</v>
      </c>
      <c r="J434">
        <f>(Table2[[#This Row],[1M Return vs Nifty]]-AVERAGE(Table2[1M Return vs Nifty]))/_xlfn.STDEV.P(Table2[1M Return vs Nifty])</f>
        <v>-0.50704909577482637</v>
      </c>
      <c r="K434">
        <v>-34.4348770087812</v>
      </c>
      <c r="L434">
        <f>(Table2[[#This Row],[6M Return vs Nifty]]-AVERAGE(Table2[6M Return vs Nifty]))/_xlfn.STDEV.P(Table2[6M Return vs Nifty])</f>
        <v>-1.2415136158402611</v>
      </c>
      <c r="M434">
        <v>-6.3447164906286897</v>
      </c>
      <c r="N434">
        <f>(Table2[[#This Row],[1W Return vs Nifty]]-AVERAGE(Table2[1W Return vs Nifty]))/_xlfn.STDEV.P(Table2[1W Return vs Nifty])</f>
        <v>-0.65836917152913477</v>
      </c>
      <c r="O434">
        <v>200.26</v>
      </c>
      <c r="P434">
        <v>215.446375573106</v>
      </c>
      <c r="Q434">
        <v>225.825080085727</v>
      </c>
      <c r="R434">
        <v>49.436349998761997</v>
      </c>
      <c r="S434" s="1">
        <f>(Table2[[#This Row],[Close Price]]-Table2[[#This Row],[20D EMA]])/Table2[[#This Row],[20D EMA]]</f>
        <v>-1.9025267152701499E-2</v>
      </c>
      <c r="T434" s="1">
        <f>(Table2[[#This Row],[Close Price]]-Table2[[#This Row],[50D EMA]])/Table2[[#This Row],[50D EMA]]</f>
        <v>-8.8172175199392452E-2</v>
      </c>
      <c r="U434" s="1">
        <f>(Table2[[#This Row],[Close Price]]-Table2[[#This Row],[200D EMA]])/Table2[[#This Row],[200D EMA]]</f>
        <v>-0.13007890919190965</v>
      </c>
      <c r="V434">
        <v>0.90231579569275999</v>
      </c>
      <c r="W434">
        <v>195.25</v>
      </c>
      <c r="X434">
        <v>201.6</v>
      </c>
      <c r="Y434">
        <v>195.25</v>
      </c>
      <c r="Z434">
        <v>201.6</v>
      </c>
      <c r="AA434">
        <v>182.94</v>
      </c>
      <c r="AB434">
        <v>221.49</v>
      </c>
      <c r="AC434" s="1">
        <f>(Table2[[#This Row],[Close Price]]/Table2[[#This Row],[Day Low]])-1</f>
        <v>6.1459667093468617E-3</v>
      </c>
      <c r="AD434" s="1">
        <f>(Table2[[#This Row],[Day High]]/Table2[[#This Row],[Close Price]])-1</f>
        <v>2.6215321964876637E-2</v>
      </c>
      <c r="AE434" s="1">
        <f>(Table2[[#This Row],[Close Price]]/Table2[[#This Row],[Current Week Low]])-1</f>
        <v>6.1459667093468617E-3</v>
      </c>
      <c r="AF434" s="1">
        <f>(Table2[[#This Row],[Current Week High]]/Table2[[#This Row],[Close Price]])-1</f>
        <v>2.6215321964876637E-2</v>
      </c>
      <c r="AG434" s="1">
        <f>(Table2[[#This Row],[Close Price]]/Table2[[#This Row],[Current Month Low]])-1</f>
        <v>7.384934951350175E-2</v>
      </c>
      <c r="AH434" s="1">
        <f>(Table2[[#This Row],[Current Month High]]/Table2[[#This Row],[Close Price]])-1</f>
        <v>0.12746245864087569</v>
      </c>
      <c r="AI434">
        <v>78.976838890302801</v>
      </c>
      <c r="AJ434">
        <v>24.690574420818699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-0.18</v>
      </c>
      <c r="AM434" t="s">
        <v>3166</v>
      </c>
      <c r="AN434">
        <v>-7.4</v>
      </c>
      <c r="AO434" t="s">
        <v>3166</v>
      </c>
      <c r="AP434">
        <v>0.143338664422623</v>
      </c>
      <c r="AQ434">
        <f>(Table2[[#This Row],[Sharpe Ratio]]-AVERAGE(Table2[Sharpe Ratio]))/_xlfn.STDEV.P(Table2[Sharpe Ratio])</f>
        <v>1.017032672189798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435</v>
      </c>
      <c r="AT434">
        <f>_xlfn.RANK.AVG(Table2[[#This Row],[6M Return vs Nifty Z-Score]],Table2[6M Return vs Nifty Z-Score])</f>
        <v>701</v>
      </c>
      <c r="AU434">
        <f>_xlfn.RANK.AVG(Table2[[#This Row],[Sharpe Ratio Z-Score]],Table2[Sharpe Ratio Z-Score])</f>
        <v>115</v>
      </c>
      <c r="AV434">
        <f>(Table2[[#This Row],[Rank 1Y]]+Table2[[#This Row],[Rank 6M]]+Table2[[#This Row],[Rank Sharpe]])/3</f>
        <v>417</v>
      </c>
    </row>
    <row r="435" spans="1:48" hidden="1" x14ac:dyDescent="0.3">
      <c r="A435" t="s">
        <v>1342</v>
      </c>
      <c r="B435" t="s">
        <v>1343</v>
      </c>
      <c r="C435" t="s">
        <v>3120</v>
      </c>
      <c r="D435" t="s">
        <v>241</v>
      </c>
      <c r="E435">
        <v>8296.7271122000002</v>
      </c>
      <c r="F435">
        <v>703.9</v>
      </c>
      <c r="G435">
        <v>-14.6037945864575</v>
      </c>
      <c r="H435">
        <f>(Table2[[#This Row],[1Y Return vs Nifty]]-AVERAGE(Table2[1Y Return vs Nifty]))/_xlfn.STDEV.P(Table2[1Y Return vs Nifty])</f>
        <v>-0.54637646801611484</v>
      </c>
      <c r="I435">
        <v>-4.3299806745109803</v>
      </c>
      <c r="J435">
        <f>(Table2[[#This Row],[1M Return vs Nifty]]-AVERAGE(Table2[1M Return vs Nifty]))/_xlfn.STDEV.P(Table2[1M Return vs Nifty])</f>
        <v>-0.15064095194996813</v>
      </c>
      <c r="K435">
        <v>-9.0517156858652399</v>
      </c>
      <c r="L435">
        <f>(Table2[[#This Row],[6M Return vs Nifty]]-AVERAGE(Table2[6M Return vs Nifty]))/_xlfn.STDEV.P(Table2[6M Return vs Nifty])</f>
        <v>-0.40445950978063749</v>
      </c>
      <c r="M435">
        <v>-6.5482370560577703</v>
      </c>
      <c r="N435">
        <f>(Table2[[#This Row],[1W Return vs Nifty]]-AVERAGE(Table2[1W Return vs Nifty]))/_xlfn.STDEV.P(Table2[1W Return vs Nifty])</f>
        <v>-0.7006282157640904</v>
      </c>
      <c r="O435">
        <v>734.59</v>
      </c>
      <c r="P435">
        <v>742.85088293724698</v>
      </c>
      <c r="Q435">
        <v>726.54821386733795</v>
      </c>
      <c r="R435">
        <v>38.311639899305902</v>
      </c>
      <c r="S435" s="1">
        <f>(Table2[[#This Row],[Close Price]]-Table2[[#This Row],[20D EMA]])/Table2[[#This Row],[20D EMA]]</f>
        <v>-4.177840700254571E-2</v>
      </c>
      <c r="T435" s="1">
        <f>(Table2[[#This Row],[Close Price]]-Table2[[#This Row],[50D EMA]])/Table2[[#This Row],[50D EMA]]</f>
        <v>-5.2434322731413401E-2</v>
      </c>
      <c r="U435" s="1">
        <f>(Table2[[#This Row],[Close Price]]-Table2[[#This Row],[200D EMA]])/Table2[[#This Row],[200D EMA]]</f>
        <v>-3.1172348145739659E-2</v>
      </c>
      <c r="V435">
        <v>1.85461600462058</v>
      </c>
      <c r="W435">
        <v>695.5</v>
      </c>
      <c r="X435">
        <v>708.9</v>
      </c>
      <c r="Y435">
        <v>695.5</v>
      </c>
      <c r="Z435">
        <v>708.9</v>
      </c>
      <c r="AA435">
        <v>670.1</v>
      </c>
      <c r="AB435">
        <v>854</v>
      </c>
      <c r="AC435" s="1">
        <f>(Table2[[#This Row],[Close Price]]/Table2[[#This Row],[Day Low]])-1</f>
        <v>1.2077641984183929E-2</v>
      </c>
      <c r="AD435" s="1">
        <f>(Table2[[#This Row],[Day High]]/Table2[[#This Row],[Close Price]])-1</f>
        <v>7.1032817161529316E-3</v>
      </c>
      <c r="AE435" s="1">
        <f>(Table2[[#This Row],[Close Price]]/Table2[[#This Row],[Current Week Low]])-1</f>
        <v>1.2077641984183929E-2</v>
      </c>
      <c r="AF435" s="1">
        <f>(Table2[[#This Row],[Current Week High]]/Table2[[#This Row],[Close Price]])-1</f>
        <v>7.1032817161529316E-3</v>
      </c>
      <c r="AG435" s="1">
        <f>(Table2[[#This Row],[Close Price]]/Table2[[#This Row],[Current Month Low]])-1</f>
        <v>5.0440232801074458E-2</v>
      </c>
      <c r="AH435" s="1">
        <f>(Table2[[#This Row],[Current Month High]]/Table2[[#This Row],[Close Price]])-1</f>
        <v>0.2132405171189089</v>
      </c>
      <c r="AI435">
        <v>30.941895155561799</v>
      </c>
      <c r="AJ435">
        <v>10.754464636928599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</v>
      </c>
      <c r="AM435" t="s">
        <v>3166</v>
      </c>
      <c r="AN435">
        <v>-10.86</v>
      </c>
      <c r="AO435" t="s">
        <v>3166</v>
      </c>
      <c r="AP435">
        <v>7.3810728484102001E-2</v>
      </c>
      <c r="AQ435">
        <f>(Table2[[#This Row],[Sharpe Ratio]]-AVERAGE(Table2[Sharpe Ratio]))/_xlfn.STDEV.P(Table2[Sharpe Ratio])</f>
        <v>0.21435915383835796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502</v>
      </c>
      <c r="AT435">
        <f>_xlfn.RANK.AVG(Table2[[#This Row],[6M Return vs Nifty Z-Score]],Table2[6M Return vs Nifty Z-Score])</f>
        <v>460</v>
      </c>
      <c r="AU435">
        <f>_xlfn.RANK.AVG(Table2[[#This Row],[Sharpe Ratio Z-Score]],Table2[Sharpe Ratio Z-Score])</f>
        <v>290</v>
      </c>
      <c r="AV435">
        <f>(Table2[[#This Row],[Rank 1Y]]+Table2[[#This Row],[Rank 6M]]+Table2[[#This Row],[Rank Sharpe]])/3</f>
        <v>417.33333333333331</v>
      </c>
    </row>
    <row r="436" spans="1:48" hidden="1" x14ac:dyDescent="0.3">
      <c r="A436" t="s">
        <v>585</v>
      </c>
      <c r="B436" t="s">
        <v>586</v>
      </c>
      <c r="C436" t="s">
        <v>3128</v>
      </c>
      <c r="D436" t="s">
        <v>69</v>
      </c>
      <c r="E436">
        <v>32572.817550304899</v>
      </c>
      <c r="F436">
        <v>4215.55</v>
      </c>
      <c r="G436">
        <v>-4.3160167585682796</v>
      </c>
      <c r="H436">
        <f>(Table2[[#This Row],[1Y Return vs Nifty]]-AVERAGE(Table2[1Y Return vs Nifty]))/_xlfn.STDEV.P(Table2[1Y Return vs Nifty])</f>
        <v>-0.34255819292415662</v>
      </c>
      <c r="I436">
        <v>-2.2858206956972502</v>
      </c>
      <c r="J436">
        <f>(Table2[[#This Row],[1M Return vs Nifty]]-AVERAGE(Table2[1M Return vs Nifty]))/_xlfn.STDEV.P(Table2[1M Return vs Nifty])</f>
        <v>5.1713577977076909E-2</v>
      </c>
      <c r="K436">
        <v>0.105094319948364</v>
      </c>
      <c r="L436">
        <f>(Table2[[#This Row],[6M Return vs Nifty]]-AVERAGE(Table2[6M Return vs Nifty]))/_xlfn.STDEV.P(Table2[6M Return vs Nifty])</f>
        <v>-0.10249769673986467</v>
      </c>
      <c r="M436">
        <v>0.90132077151112</v>
      </c>
      <c r="N436">
        <f>(Table2[[#This Row],[1W Return vs Nifty]]-AVERAGE(Table2[1W Return vs Nifty]))/_xlfn.STDEV.P(Table2[1W Return vs Nifty])</f>
        <v>0.84619921714117763</v>
      </c>
      <c r="O436">
        <v>4130.7299999999996</v>
      </c>
      <c r="P436">
        <v>4259.12745084177</v>
      </c>
      <c r="Q436">
        <v>4184.3039385864504</v>
      </c>
      <c r="R436">
        <v>64.545279588368402</v>
      </c>
      <c r="S436" s="1">
        <f>(Table2[[#This Row],[Close Price]]-Table2[[#This Row],[20D EMA]])/Table2[[#This Row],[20D EMA]]</f>
        <v>2.0533900787512285E-2</v>
      </c>
      <c r="T436" s="1">
        <f>(Table2[[#This Row],[Close Price]]-Table2[[#This Row],[50D EMA]])/Table2[[#This Row],[50D EMA]]</f>
        <v>-1.0231544217620736E-2</v>
      </c>
      <c r="U436" s="1">
        <f>(Table2[[#This Row],[Close Price]]-Table2[[#This Row],[200D EMA]])/Table2[[#This Row],[200D EMA]]</f>
        <v>7.4674454514184743E-3</v>
      </c>
      <c r="V436">
        <v>0.70723846563313197</v>
      </c>
      <c r="W436">
        <v>4150</v>
      </c>
      <c r="X436">
        <v>4292.7</v>
      </c>
      <c r="Y436">
        <v>4150</v>
      </c>
      <c r="Z436">
        <v>4292.7</v>
      </c>
      <c r="AA436">
        <v>3891.45</v>
      </c>
      <c r="AB436">
        <v>4350</v>
      </c>
      <c r="AC436" s="1">
        <f>(Table2[[#This Row],[Close Price]]/Table2[[#This Row],[Day Low]])-1</f>
        <v>1.5795180722891544E-2</v>
      </c>
      <c r="AD436" s="1">
        <f>(Table2[[#This Row],[Day High]]/Table2[[#This Row],[Close Price]])-1</f>
        <v>1.8301289274234689E-2</v>
      </c>
      <c r="AE436" s="1">
        <f>(Table2[[#This Row],[Close Price]]/Table2[[#This Row],[Current Week Low]])-1</f>
        <v>1.5795180722891544E-2</v>
      </c>
      <c r="AF436" s="1">
        <f>(Table2[[#This Row],[Current Week High]]/Table2[[#This Row],[Close Price]])-1</f>
        <v>1.8301289274234689E-2</v>
      </c>
      <c r="AG436" s="1">
        <f>(Table2[[#This Row],[Close Price]]/Table2[[#This Row],[Current Month Low]])-1</f>
        <v>8.3285150779272676E-2</v>
      </c>
      <c r="AH436" s="1">
        <f>(Table2[[#This Row],[Current Month High]]/Table2[[#This Row],[Close Price]])-1</f>
        <v>3.1893821684003232E-2</v>
      </c>
      <c r="AI436">
        <v>16.129567909288198</v>
      </c>
      <c r="AJ436">
        <v>19.690237219800899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-0.03</v>
      </c>
      <c r="AM436" t="s">
        <v>3166</v>
      </c>
      <c r="AN436">
        <v>2.25</v>
      </c>
      <c r="AO436" t="s">
        <v>3167</v>
      </c>
      <c r="AP436">
        <v>3.7214440017299998E-3</v>
      </c>
      <c r="AQ436">
        <f>(Table2[[#This Row],[Sharpe Ratio]]-AVERAGE(Table2[Sharpe Ratio]))/_xlfn.STDEV.P(Table2[Sharpe Ratio])</f>
        <v>-0.59479491948184682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426</v>
      </c>
      <c r="AT436">
        <f>_xlfn.RANK.AVG(Table2[[#This Row],[6M Return vs Nifty Z-Score]],Table2[6M Return vs Nifty Z-Score])</f>
        <v>338</v>
      </c>
      <c r="AU436">
        <f>_xlfn.RANK.AVG(Table2[[#This Row],[Sharpe Ratio Z-Score]],Table2[Sharpe Ratio Z-Score])</f>
        <v>496</v>
      </c>
      <c r="AV436">
        <f>(Table2[[#This Row],[Rank 1Y]]+Table2[[#This Row],[Rank 6M]]+Table2[[#This Row],[Rank Sharpe]])/3</f>
        <v>420</v>
      </c>
    </row>
    <row r="437" spans="1:48" hidden="1" x14ac:dyDescent="0.3">
      <c r="A437" t="s">
        <v>392</v>
      </c>
      <c r="B437" t="s">
        <v>393</v>
      </c>
      <c r="C437" t="s">
        <v>3120</v>
      </c>
      <c r="D437" t="s">
        <v>241</v>
      </c>
      <c r="E437">
        <v>57769.8472110449</v>
      </c>
      <c r="F437">
        <v>5458.15</v>
      </c>
      <c r="G437">
        <v>-3.4866037569356201</v>
      </c>
      <c r="H437">
        <f>(Table2[[#This Row],[1Y Return vs Nifty]]-AVERAGE(Table2[1Y Return vs Nifty]))/_xlfn.STDEV.P(Table2[1Y Return vs Nifty])</f>
        <v>-0.32612611884948767</v>
      </c>
      <c r="I437">
        <v>0.646899738283644</v>
      </c>
      <c r="J437">
        <f>(Table2[[#This Row],[1M Return vs Nifty]]-AVERAGE(Table2[1M Return vs Nifty]))/_xlfn.STDEV.P(Table2[1M Return vs Nifty])</f>
        <v>0.34202806949257691</v>
      </c>
      <c r="K437">
        <v>13.0880184965396</v>
      </c>
      <c r="L437">
        <f>(Table2[[#This Row],[6M Return vs Nifty]]-AVERAGE(Table2[6M Return vs Nifty]))/_xlfn.STDEV.P(Table2[6M Return vs Nifty])</f>
        <v>0.32563691787432597</v>
      </c>
      <c r="M437">
        <v>-1.2025347582455499</v>
      </c>
      <c r="N437">
        <f>(Table2[[#This Row],[1W Return vs Nifty]]-AVERAGE(Table2[1W Return vs Nifty]))/_xlfn.STDEV.P(Table2[1W Return vs Nifty])</f>
        <v>0.40935430317142052</v>
      </c>
      <c r="O437">
        <v>5196.83</v>
      </c>
      <c r="P437">
        <v>5225.68950350665</v>
      </c>
      <c r="Q437">
        <v>5100.3563232586102</v>
      </c>
      <c r="R437">
        <v>73.630136084929802</v>
      </c>
      <c r="S437" s="1">
        <f>(Table2[[#This Row],[Close Price]]-Table2[[#This Row],[20D EMA]])/Table2[[#This Row],[20D EMA]]</f>
        <v>5.0284500358872566E-2</v>
      </c>
      <c r="T437" s="1">
        <f>(Table2[[#This Row],[Close Price]]-Table2[[#This Row],[50D EMA]])/Table2[[#This Row],[50D EMA]]</f>
        <v>4.4484176937293958E-2</v>
      </c>
      <c r="U437" s="1">
        <f>(Table2[[#This Row],[Close Price]]-Table2[[#This Row],[200D EMA]])/Table2[[#This Row],[200D EMA]]</f>
        <v>7.015072164856033E-2</v>
      </c>
      <c r="V437">
        <v>0.79869075475324203</v>
      </c>
      <c r="W437">
        <v>5320.2</v>
      </c>
      <c r="X437">
        <v>5496.95</v>
      </c>
      <c r="Y437">
        <v>5320.2</v>
      </c>
      <c r="Z437">
        <v>5496.95</v>
      </c>
      <c r="AA437">
        <v>4871</v>
      </c>
      <c r="AB437">
        <v>5496.95</v>
      </c>
      <c r="AC437" s="1">
        <f>(Table2[[#This Row],[Close Price]]/Table2[[#This Row],[Day Low]])-1</f>
        <v>2.5929476335476043E-2</v>
      </c>
      <c r="AD437" s="1">
        <f>(Table2[[#This Row],[Day High]]/Table2[[#This Row],[Close Price]])-1</f>
        <v>7.1086357099017228E-3</v>
      </c>
      <c r="AE437" s="1">
        <f>(Table2[[#This Row],[Close Price]]/Table2[[#This Row],[Current Week Low]])-1</f>
        <v>2.5929476335476043E-2</v>
      </c>
      <c r="AF437" s="1">
        <f>(Table2[[#This Row],[Current Week High]]/Table2[[#This Row],[Close Price]])-1</f>
        <v>7.1086357099017228E-3</v>
      </c>
      <c r="AG437" s="1">
        <f>(Table2[[#This Row],[Close Price]]/Table2[[#This Row],[Current Month Low]])-1</f>
        <v>0.12053993019913767</v>
      </c>
      <c r="AH437" s="1">
        <f>(Table2[[#This Row],[Current Month High]]/Table2[[#This Row],[Close Price]])-1</f>
        <v>7.1086357099017228E-3</v>
      </c>
      <c r="AI437">
        <v>9.9273563386861898</v>
      </c>
      <c r="AJ437">
        <v>29.955952380952301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-7.0000000000000007E-2</v>
      </c>
      <c r="AM437" t="s">
        <v>3166</v>
      </c>
      <c r="AN437">
        <v>9.99</v>
      </c>
      <c r="AO437" t="s">
        <v>3167</v>
      </c>
      <c r="AP437">
        <v>-3.8185260394686997E-2</v>
      </c>
      <c r="AQ437">
        <f>(Table2[[#This Row],[Sharpe Ratio]]-AVERAGE(Table2[Sharpe Ratio]))/_xlfn.STDEV.P(Table2[Sharpe Ratio])</f>
        <v>-1.0785918481024397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423</v>
      </c>
      <c r="AT437">
        <f>_xlfn.RANK.AVG(Table2[[#This Row],[6M Return vs Nifty Z-Score]],Table2[6M Return vs Nifty Z-Score])</f>
        <v>204</v>
      </c>
      <c r="AU437">
        <f>_xlfn.RANK.AVG(Table2[[#This Row],[Sharpe Ratio Z-Score]],Table2[Sharpe Ratio Z-Score])</f>
        <v>634</v>
      </c>
      <c r="AV437">
        <f>(Table2[[#This Row],[Rank 1Y]]+Table2[[#This Row],[Rank 6M]]+Table2[[#This Row],[Rank Sharpe]])/3</f>
        <v>420.33333333333331</v>
      </c>
    </row>
    <row r="438" spans="1:48" hidden="1" x14ac:dyDescent="0.3">
      <c r="A438" t="s">
        <v>951</v>
      </c>
      <c r="B438" t="s">
        <v>952</v>
      </c>
      <c r="C438" t="s">
        <v>3124</v>
      </c>
      <c r="D438" t="s">
        <v>46</v>
      </c>
      <c r="E438">
        <v>15404.340619395</v>
      </c>
      <c r="F438">
        <v>1592.65</v>
      </c>
      <c r="G438">
        <v>27.277375106164701</v>
      </c>
      <c r="H438">
        <f>(Table2[[#This Row],[1Y Return vs Nifty]]-AVERAGE(Table2[1Y Return vs Nifty]))/_xlfn.STDEV.P(Table2[1Y Return vs Nifty])</f>
        <v>0.28336032338728645</v>
      </c>
      <c r="I438">
        <v>-0.72410969001674697</v>
      </c>
      <c r="J438">
        <f>(Table2[[#This Row],[1M Return vs Nifty]]-AVERAGE(Table2[1M Return vs Nifty]))/_xlfn.STDEV.P(Table2[1M Return vs Nifty])</f>
        <v>0.20630974447661077</v>
      </c>
      <c r="K438">
        <v>-3.8270980505073502</v>
      </c>
      <c r="L438">
        <f>(Table2[[#This Row],[6M Return vs Nifty]]-AVERAGE(Table2[6M Return vs Nifty]))/_xlfn.STDEV.P(Table2[6M Return vs Nifty])</f>
        <v>-0.23216861233755057</v>
      </c>
      <c r="M438">
        <v>-2.40600179935775</v>
      </c>
      <c r="N438">
        <f>(Table2[[#This Row],[1W Return vs Nifty]]-AVERAGE(Table2[1W Return vs Nifty]))/_xlfn.STDEV.P(Table2[1W Return vs Nifty])</f>
        <v>0.15946620553151153</v>
      </c>
      <c r="O438">
        <v>1583.93</v>
      </c>
      <c r="P438">
        <v>1600.12839135288</v>
      </c>
      <c r="Q438">
        <v>1525.0330449573801</v>
      </c>
      <c r="R438">
        <v>54.787089615389597</v>
      </c>
      <c r="S438" s="1">
        <f>(Table2[[#This Row],[Close Price]]-Table2[[#This Row],[20D EMA]])/Table2[[#This Row],[20D EMA]]</f>
        <v>5.5052937945490182E-3</v>
      </c>
      <c r="T438" s="1">
        <f>(Table2[[#This Row],[Close Price]]-Table2[[#This Row],[50D EMA]])/Table2[[#This Row],[50D EMA]]</f>
        <v>-4.6736195628383961E-3</v>
      </c>
      <c r="U438" s="1">
        <f>(Table2[[#This Row],[Close Price]]-Table2[[#This Row],[200D EMA]])/Table2[[#This Row],[200D EMA]]</f>
        <v>4.4338026160285399E-2</v>
      </c>
      <c r="V438">
        <v>0.76009210091391899</v>
      </c>
      <c r="W438">
        <v>1567.8</v>
      </c>
      <c r="X438">
        <v>1600</v>
      </c>
      <c r="Y438">
        <v>1567.8</v>
      </c>
      <c r="Z438">
        <v>1600</v>
      </c>
      <c r="AA438">
        <v>1523.05</v>
      </c>
      <c r="AB438">
        <v>1671.45</v>
      </c>
      <c r="AC438" s="1">
        <f>(Table2[[#This Row],[Close Price]]/Table2[[#This Row],[Day Low]])-1</f>
        <v>1.585023599948987E-2</v>
      </c>
      <c r="AD438" s="1">
        <f>(Table2[[#This Row],[Day High]]/Table2[[#This Row],[Close Price]])-1</f>
        <v>4.6149499262235771E-3</v>
      </c>
      <c r="AE438" s="1">
        <f>(Table2[[#This Row],[Close Price]]/Table2[[#This Row],[Current Week Low]])-1</f>
        <v>1.585023599948987E-2</v>
      </c>
      <c r="AF438" s="1">
        <f>(Table2[[#This Row],[Current Week High]]/Table2[[#This Row],[Close Price]])-1</f>
        <v>4.6149499262235771E-3</v>
      </c>
      <c r="AG438" s="1">
        <f>(Table2[[#This Row],[Close Price]]/Table2[[#This Row],[Current Month Low]])-1</f>
        <v>4.5697777485965707E-2</v>
      </c>
      <c r="AH438" s="1">
        <f>(Table2[[#This Row],[Current Month High]]/Table2[[#This Row],[Close Price]])-1</f>
        <v>4.9477286283866384E-2</v>
      </c>
      <c r="AI438">
        <v>16.7864879289234</v>
      </c>
      <c r="AJ438">
        <v>55.38806771062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7.0000000000000007E-2</v>
      </c>
      <c r="AM438" t="s">
        <v>3167</v>
      </c>
      <c r="AN438">
        <v>0.91</v>
      </c>
      <c r="AO438" t="s">
        <v>3167</v>
      </c>
      <c r="AP438">
        <v>-4.5883764223450002E-2</v>
      </c>
      <c r="AQ438">
        <f>(Table2[[#This Row],[Sharpe Ratio]]-AVERAGE(Table2[Sharpe Ratio]))/_xlfn.STDEV.P(Table2[Sharpe Ratio])</f>
        <v>-1.1674681403562361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229</v>
      </c>
      <c r="AT438">
        <f>_xlfn.RANK.AVG(Table2[[#This Row],[6M Return vs Nifty Z-Score]],Table2[6M Return vs Nifty Z-Score])</f>
        <v>383</v>
      </c>
      <c r="AU438">
        <f>_xlfn.RANK.AVG(Table2[[#This Row],[Sharpe Ratio Z-Score]],Table2[Sharpe Ratio Z-Score])</f>
        <v>649</v>
      </c>
      <c r="AV438">
        <f>(Table2[[#This Row],[Rank 1Y]]+Table2[[#This Row],[Rank 6M]]+Table2[[#This Row],[Rank Sharpe]])/3</f>
        <v>420.33333333333331</v>
      </c>
    </row>
    <row r="439" spans="1:48" hidden="1" x14ac:dyDescent="0.3">
      <c r="A439" t="s">
        <v>1035</v>
      </c>
      <c r="B439" t="s">
        <v>1036</v>
      </c>
      <c r="C439" t="s">
        <v>3130</v>
      </c>
      <c r="D439" t="s">
        <v>85</v>
      </c>
      <c r="E439">
        <v>12944.333392335</v>
      </c>
      <c r="F439">
        <v>2312.15</v>
      </c>
      <c r="G439">
        <v>-3.14879444176781</v>
      </c>
      <c r="H439">
        <f>(Table2[[#This Row],[1Y Return vs Nifty]]-AVERAGE(Table2[1Y Return vs Nifty]))/_xlfn.STDEV.P(Table2[1Y Return vs Nifty])</f>
        <v>-0.3194335450906679</v>
      </c>
      <c r="I439">
        <v>1.1525939026656</v>
      </c>
      <c r="J439">
        <f>(Table2[[#This Row],[1M Return vs Nifty]]-AVERAGE(Table2[1M Return vs Nifty]))/_xlfn.STDEV.P(Table2[1M Return vs Nifty])</f>
        <v>0.39208751003584819</v>
      </c>
      <c r="K439">
        <v>-26.301774186464399</v>
      </c>
      <c r="L439">
        <f>(Table2[[#This Row],[6M Return vs Nifty]]-AVERAGE(Table2[6M Return vs Nifty]))/_xlfn.STDEV.P(Table2[6M Return vs Nifty])</f>
        <v>-0.97331033627952113</v>
      </c>
      <c r="M439">
        <v>0.95734789685565203</v>
      </c>
      <c r="N439">
        <f>(Table2[[#This Row],[1W Return vs Nifty]]-AVERAGE(Table2[1W Return vs Nifty]))/_xlfn.STDEV.P(Table2[1W Return vs Nifty])</f>
        <v>0.85783269881562296</v>
      </c>
      <c r="O439">
        <v>2299.21</v>
      </c>
      <c r="P439">
        <v>2416.0330399183799</v>
      </c>
      <c r="Q439">
        <v>2535.4237081617498</v>
      </c>
      <c r="R439">
        <v>54.502280569651099</v>
      </c>
      <c r="S439" s="1">
        <f>(Table2[[#This Row],[Close Price]]-Table2[[#This Row],[20D EMA]])/Table2[[#This Row],[20D EMA]]</f>
        <v>5.6280200590637887E-3</v>
      </c>
      <c r="T439" s="1">
        <f>(Table2[[#This Row],[Close Price]]-Table2[[#This Row],[50D EMA]])/Table2[[#This Row],[50D EMA]]</f>
        <v>-4.2997358977296639E-2</v>
      </c>
      <c r="U439" s="1">
        <f>(Table2[[#This Row],[Close Price]]-Table2[[#This Row],[200D EMA]])/Table2[[#This Row],[200D EMA]]</f>
        <v>-8.8061694557407574E-2</v>
      </c>
      <c r="V439">
        <v>1.11757565665827</v>
      </c>
      <c r="W439">
        <v>2300</v>
      </c>
      <c r="X439">
        <v>2353.9</v>
      </c>
      <c r="Y439">
        <v>2300</v>
      </c>
      <c r="Z439">
        <v>2353.9</v>
      </c>
      <c r="AA439">
        <v>2145.0500000000002</v>
      </c>
      <c r="AB439">
        <v>2485</v>
      </c>
      <c r="AC439" s="1">
        <f>(Table2[[#This Row],[Close Price]]/Table2[[#This Row],[Day Low]])-1</f>
        <v>5.2826086956521134E-3</v>
      </c>
      <c r="AD439" s="1">
        <f>(Table2[[#This Row],[Day High]]/Table2[[#This Row],[Close Price]])-1</f>
        <v>1.8056786973163597E-2</v>
      </c>
      <c r="AE439" s="1">
        <f>(Table2[[#This Row],[Close Price]]/Table2[[#This Row],[Current Week Low]])-1</f>
        <v>5.2826086956521134E-3</v>
      </c>
      <c r="AF439" s="1">
        <f>(Table2[[#This Row],[Current Week High]]/Table2[[#This Row],[Close Price]])-1</f>
        <v>1.8056786973163597E-2</v>
      </c>
      <c r="AG439" s="1">
        <f>(Table2[[#This Row],[Close Price]]/Table2[[#This Row],[Current Month Low]])-1</f>
        <v>7.7900282044707447E-2</v>
      </c>
      <c r="AH439" s="1">
        <f>(Table2[[#This Row],[Current Month High]]/Table2[[#This Row],[Close Price]])-1</f>
        <v>7.4757260558354632E-2</v>
      </c>
      <c r="AI439">
        <v>58.077979369850503</v>
      </c>
      <c r="AJ439">
        <v>32.047401484865802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0</v>
      </c>
      <c r="AM439">
        <v>0</v>
      </c>
      <c r="AN439">
        <v>-2.02</v>
      </c>
      <c r="AO439" t="s">
        <v>3166</v>
      </c>
      <c r="AP439">
        <v>0.11437276671341499</v>
      </c>
      <c r="AQ439">
        <f>(Table2[[#This Row],[Sharpe Ratio]]-AVERAGE(Table2[Sharpe Ratio]))/_xlfn.STDEV.P(Table2[Sharpe Ratio])</f>
        <v>0.68263242410798386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420</v>
      </c>
      <c r="AT439">
        <f>_xlfn.RANK.AVG(Table2[[#This Row],[6M Return vs Nifty Z-Score]],Table2[6M Return vs Nifty Z-Score])</f>
        <v>666</v>
      </c>
      <c r="AU439">
        <f>_xlfn.RANK.AVG(Table2[[#This Row],[Sharpe Ratio Z-Score]],Table2[Sharpe Ratio Z-Score])</f>
        <v>175</v>
      </c>
      <c r="AV439">
        <f>(Table2[[#This Row],[Rank 1Y]]+Table2[[#This Row],[Rank 6M]]+Table2[[#This Row],[Rank Sharpe]])/3</f>
        <v>420.33333333333331</v>
      </c>
    </row>
    <row r="440" spans="1:48" hidden="1" x14ac:dyDescent="0.3">
      <c r="A440" t="s">
        <v>610</v>
      </c>
      <c r="B440" t="s">
        <v>611</v>
      </c>
      <c r="C440" t="s">
        <v>3124</v>
      </c>
      <c r="D440" t="s">
        <v>46</v>
      </c>
      <c r="E440">
        <v>30889.485000000001</v>
      </c>
      <c r="F440">
        <v>51.15</v>
      </c>
      <c r="G440">
        <v>12.5948394571063</v>
      </c>
      <c r="H440">
        <f>(Table2[[#This Row],[1Y Return vs Nifty]]-AVERAGE(Table2[1Y Return vs Nifty]))/_xlfn.STDEV.P(Table2[1Y Return vs Nifty])</f>
        <v>-7.5255355447259023E-3</v>
      </c>
      <c r="I440">
        <v>-10.4263798190384</v>
      </c>
      <c r="J440">
        <f>(Table2[[#This Row],[1M Return vs Nifty]]-AVERAGE(Table2[1M Return vs Nifty]))/_xlfn.STDEV.P(Table2[1M Return vs Nifty])</f>
        <v>-0.75413284882899312</v>
      </c>
      <c r="K440">
        <v>-35.344797622432402</v>
      </c>
      <c r="L440">
        <f>(Table2[[#This Row],[6M Return vs Nifty]]-AVERAGE(Table2[6M Return vs Nifty]))/_xlfn.STDEV.P(Table2[6M Return vs Nifty])</f>
        <v>-1.2715198383180504</v>
      </c>
      <c r="M440">
        <v>-4.1082823821015504</v>
      </c>
      <c r="N440">
        <f>(Table2[[#This Row],[1W Return vs Nifty]]-AVERAGE(Table2[1W Return vs Nifty]))/_xlfn.STDEV.P(Table2[1W Return vs Nifty])</f>
        <v>-0.19399561929593337</v>
      </c>
      <c r="O440">
        <v>50.69</v>
      </c>
      <c r="P440">
        <v>54.708165548232898</v>
      </c>
      <c r="Q440">
        <v>57.354031505275401</v>
      </c>
      <c r="R440">
        <v>57.871142192804598</v>
      </c>
      <c r="S440" s="1">
        <f>(Table2[[#This Row],[Close Price]]-Table2[[#This Row],[20D EMA]])/Table2[[#This Row],[20D EMA]]</f>
        <v>9.0747681988558072E-3</v>
      </c>
      <c r="T440" s="1">
        <f>(Table2[[#This Row],[Close Price]]-Table2[[#This Row],[50D EMA]])/Table2[[#This Row],[50D EMA]]</f>
        <v>-6.5039021370509653E-2</v>
      </c>
      <c r="U440" s="1">
        <f>(Table2[[#This Row],[Close Price]]-Table2[[#This Row],[200D EMA]])/Table2[[#This Row],[200D EMA]]</f>
        <v>-0.10817080059498098</v>
      </c>
      <c r="V440">
        <v>0.99962361479888495</v>
      </c>
      <c r="W440">
        <v>49.3</v>
      </c>
      <c r="X440">
        <v>51.49</v>
      </c>
      <c r="Y440">
        <v>49.3</v>
      </c>
      <c r="Z440">
        <v>51.49</v>
      </c>
      <c r="AA440">
        <v>45.06</v>
      </c>
      <c r="AB440">
        <v>53.59</v>
      </c>
      <c r="AC440" s="1">
        <f>(Table2[[#This Row],[Close Price]]/Table2[[#This Row],[Day Low]])-1</f>
        <v>3.7525354969573987E-2</v>
      </c>
      <c r="AD440" s="1">
        <f>(Table2[[#This Row],[Day High]]/Table2[[#This Row],[Close Price]])-1</f>
        <v>6.6471163245358511E-3</v>
      </c>
      <c r="AE440" s="1">
        <f>(Table2[[#This Row],[Close Price]]/Table2[[#This Row],[Current Week Low]])-1</f>
        <v>3.7525354969573987E-2</v>
      </c>
      <c r="AF440" s="1">
        <f>(Table2[[#This Row],[Current Week High]]/Table2[[#This Row],[Close Price]])-1</f>
        <v>6.6471163245358511E-3</v>
      </c>
      <c r="AG440" s="1">
        <f>(Table2[[#This Row],[Close Price]]/Table2[[#This Row],[Current Month Low]])-1</f>
        <v>0.13515312916111832</v>
      </c>
      <c r="AH440" s="1">
        <f>(Table2[[#This Row],[Current Month High]]/Table2[[#This Row],[Close Price]])-1</f>
        <v>4.7702834799609128E-2</v>
      </c>
      <c r="AI440">
        <v>52.785923753665699</v>
      </c>
      <c r="AJ440">
        <v>39.183673469387699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-0.13</v>
      </c>
      <c r="AM440" t="s">
        <v>3166</v>
      </c>
      <c r="AN440">
        <v>-0.83</v>
      </c>
      <c r="AO440" t="s">
        <v>3166</v>
      </c>
      <c r="AP440">
        <v>8.5889946829625002E-2</v>
      </c>
      <c r="AQ440">
        <f>(Table2[[#This Row],[Sharpe Ratio]]-AVERAGE(Table2[Sharpe Ratio]))/_xlfn.STDEV.P(Table2[Sharpe Ratio])</f>
        <v>0.35380912538518272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302</v>
      </c>
      <c r="AT440">
        <f>_xlfn.RANK.AVG(Table2[[#This Row],[6M Return vs Nifty Z-Score]],Table2[6M Return vs Nifty Z-Score])</f>
        <v>706</v>
      </c>
      <c r="AU440">
        <f>_xlfn.RANK.AVG(Table2[[#This Row],[Sharpe Ratio Z-Score]],Table2[Sharpe Ratio Z-Score])</f>
        <v>260</v>
      </c>
      <c r="AV440">
        <f>(Table2[[#This Row],[Rank 1Y]]+Table2[[#This Row],[Rank 6M]]+Table2[[#This Row],[Rank Sharpe]])/3</f>
        <v>422.66666666666669</v>
      </c>
    </row>
    <row r="441" spans="1:48" hidden="1" x14ac:dyDescent="0.3">
      <c r="A441" t="s">
        <v>253</v>
      </c>
      <c r="B441" t="s">
        <v>254</v>
      </c>
      <c r="C441" t="s">
        <v>3121</v>
      </c>
      <c r="D441" t="s">
        <v>34</v>
      </c>
      <c r="E441">
        <v>99162.054694976003</v>
      </c>
      <c r="F441">
        <v>52.46</v>
      </c>
      <c r="G441">
        <v>9.9421096012102694</v>
      </c>
      <c r="H441">
        <f>(Table2[[#This Row],[1Y Return vs Nifty]]-AVERAGE(Table2[1Y Return vs Nifty]))/_xlfn.STDEV.P(Table2[1Y Return vs Nifty])</f>
        <v>-6.008059967606319E-2</v>
      </c>
      <c r="I441">
        <v>-2.65107055119188</v>
      </c>
      <c r="J441">
        <f>(Table2[[#This Row],[1M Return vs Nifty]]-AVERAGE(Table2[1M Return vs Nifty]))/_xlfn.STDEV.P(Table2[1M Return vs Nifty])</f>
        <v>1.5556934866673941E-2</v>
      </c>
      <c r="K441">
        <v>-35.093299293379999</v>
      </c>
      <c r="L441">
        <f>(Table2[[#This Row],[6M Return vs Nifty]]-AVERAGE(Table2[6M Return vs Nifty]))/_xlfn.STDEV.P(Table2[6M Return vs Nifty])</f>
        <v>-1.2632262413809978</v>
      </c>
      <c r="M441">
        <v>-2.4735064520941998</v>
      </c>
      <c r="N441">
        <f>(Table2[[#This Row],[1W Return vs Nifty]]-AVERAGE(Table2[1W Return vs Nifty]))/_xlfn.STDEV.P(Table2[1W Return vs Nifty])</f>
        <v>0.1454495281503306</v>
      </c>
      <c r="O441">
        <v>52.08</v>
      </c>
      <c r="P441">
        <v>54.4343958803193</v>
      </c>
      <c r="Q441">
        <v>56.3761811083425</v>
      </c>
      <c r="R441">
        <v>55.786899634350299</v>
      </c>
      <c r="S441" s="1">
        <f>(Table2[[#This Row],[Close Price]]-Table2[[#This Row],[20D EMA]])/Table2[[#This Row],[20D EMA]]</f>
        <v>7.2964669738863784E-3</v>
      </c>
      <c r="T441" s="1">
        <f>(Table2[[#This Row],[Close Price]]-Table2[[#This Row],[50D EMA]])/Table2[[#This Row],[50D EMA]]</f>
        <v>-3.627110852227057E-2</v>
      </c>
      <c r="U441" s="1">
        <f>(Table2[[#This Row],[Close Price]]-Table2[[#This Row],[200D EMA]])/Table2[[#This Row],[200D EMA]]</f>
        <v>-6.9465171839441717E-2</v>
      </c>
      <c r="V441">
        <v>0.97043147262057405</v>
      </c>
      <c r="W441">
        <v>51.46</v>
      </c>
      <c r="X441">
        <v>54.15</v>
      </c>
      <c r="Y441">
        <v>51.46</v>
      </c>
      <c r="Z441">
        <v>54.15</v>
      </c>
      <c r="AA441">
        <v>48.57</v>
      </c>
      <c r="AB441">
        <v>56.38</v>
      </c>
      <c r="AC441" s="1">
        <f>(Table2[[#This Row],[Close Price]]/Table2[[#This Row],[Day Low]])-1</f>
        <v>1.9432568985619847E-2</v>
      </c>
      <c r="AD441" s="1">
        <f>(Table2[[#This Row],[Day High]]/Table2[[#This Row],[Close Price]])-1</f>
        <v>3.2215020968356711E-2</v>
      </c>
      <c r="AE441" s="1">
        <f>(Table2[[#This Row],[Close Price]]/Table2[[#This Row],[Current Week Low]])-1</f>
        <v>1.9432568985619847E-2</v>
      </c>
      <c r="AF441" s="1">
        <f>(Table2[[#This Row],[Current Week High]]/Table2[[#This Row],[Close Price]])-1</f>
        <v>3.2215020968356711E-2</v>
      </c>
      <c r="AG441" s="1">
        <f>(Table2[[#This Row],[Close Price]]/Table2[[#This Row],[Current Month Low]])-1</f>
        <v>8.009059089973225E-2</v>
      </c>
      <c r="AH441" s="1">
        <f>(Table2[[#This Row],[Current Month High]]/Table2[[#This Row],[Close Price]])-1</f>
        <v>7.4723598932520119E-2</v>
      </c>
      <c r="AI441">
        <v>59.645444147922198</v>
      </c>
      <c r="AJ441">
        <v>34.6854942233632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-0.14000000000000001</v>
      </c>
      <c r="AM441" t="s">
        <v>3166</v>
      </c>
      <c r="AN441">
        <v>-3.03</v>
      </c>
      <c r="AO441" t="s">
        <v>3166</v>
      </c>
      <c r="AP441">
        <v>9.0448422833392994E-2</v>
      </c>
      <c r="AQ441">
        <f>(Table2[[#This Row],[Sharpe Ratio]]-AVERAGE(Table2[Sharpe Ratio]))/_xlfn.STDEV.P(Table2[Sharpe Ratio])</f>
        <v>0.40643499328812827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325</v>
      </c>
      <c r="AT441">
        <f>_xlfn.RANK.AVG(Table2[[#This Row],[6M Return vs Nifty Z-Score]],Table2[6M Return vs Nifty Z-Score])</f>
        <v>704</v>
      </c>
      <c r="AU441">
        <f>_xlfn.RANK.AVG(Table2[[#This Row],[Sharpe Ratio Z-Score]],Table2[Sharpe Ratio Z-Score])</f>
        <v>244</v>
      </c>
      <c r="AV441">
        <f>(Table2[[#This Row],[Rank 1Y]]+Table2[[#This Row],[Rank 6M]]+Table2[[#This Row],[Rank Sharpe]])/3</f>
        <v>424.33333333333331</v>
      </c>
    </row>
    <row r="442" spans="1:48" hidden="1" x14ac:dyDescent="0.3">
      <c r="A442" t="s">
        <v>679</v>
      </c>
      <c r="B442" t="s">
        <v>680</v>
      </c>
      <c r="C442" t="s">
        <v>3129</v>
      </c>
      <c r="D442" t="s">
        <v>273</v>
      </c>
      <c r="E442">
        <v>26098.94121642</v>
      </c>
      <c r="F442">
        <v>405.45</v>
      </c>
      <c r="G442">
        <v>16.4477671081038</v>
      </c>
      <c r="H442">
        <f>(Table2[[#This Row],[1Y Return vs Nifty]]-AVERAGE(Table2[1Y Return vs Nifty]))/_xlfn.STDEV.P(Table2[1Y Return vs Nifty])</f>
        <v>6.8807476405780332E-2</v>
      </c>
      <c r="I442">
        <v>-0.66364044870415595</v>
      </c>
      <c r="J442">
        <f>(Table2[[#This Row],[1M Return vs Nifty]]-AVERAGE(Table2[1M Return vs Nifty]))/_xlfn.STDEV.P(Table2[1M Return vs Nifty])</f>
        <v>0.21229568737133239</v>
      </c>
      <c r="K442">
        <v>-1.10616217998596</v>
      </c>
      <c r="L442">
        <f>(Table2[[#This Row],[6M Return vs Nifty]]-AVERAGE(Table2[6M Return vs Nifty]))/_xlfn.STDEV.P(Table2[6M Return vs Nifty])</f>
        <v>-0.14244099670408525</v>
      </c>
      <c r="M442">
        <v>-1.56709551014744</v>
      </c>
      <c r="N442">
        <f>(Table2[[#This Row],[1W Return vs Nifty]]-AVERAGE(Table2[1W Return vs Nifty]))/_xlfn.STDEV.P(Table2[1W Return vs Nifty])</f>
        <v>0.33365684769083881</v>
      </c>
      <c r="O442">
        <v>394.12</v>
      </c>
      <c r="P442">
        <v>407.918155285951</v>
      </c>
      <c r="Q442">
        <v>388.94343631290002</v>
      </c>
      <c r="R442">
        <v>62.120774727871499</v>
      </c>
      <c r="S442" s="1">
        <f>(Table2[[#This Row],[Close Price]]-Table2[[#This Row],[20D EMA]])/Table2[[#This Row],[20D EMA]]</f>
        <v>2.8747589566629411E-2</v>
      </c>
      <c r="T442" s="1">
        <f>(Table2[[#This Row],[Close Price]]-Table2[[#This Row],[50D EMA]])/Table2[[#This Row],[50D EMA]]</f>
        <v>-6.0506139625504879E-3</v>
      </c>
      <c r="U442" s="1">
        <f>(Table2[[#This Row],[Close Price]]-Table2[[#This Row],[200D EMA]])/Table2[[#This Row],[200D EMA]]</f>
        <v>4.2439496713400381E-2</v>
      </c>
      <c r="V442">
        <v>1.2139823696315599</v>
      </c>
      <c r="W442">
        <v>394.5</v>
      </c>
      <c r="X442">
        <v>408.75</v>
      </c>
      <c r="Y442">
        <v>394.5</v>
      </c>
      <c r="Z442">
        <v>408.75</v>
      </c>
      <c r="AA442">
        <v>369.8</v>
      </c>
      <c r="AB442">
        <v>408.75</v>
      </c>
      <c r="AC442" s="1">
        <f>(Table2[[#This Row],[Close Price]]/Table2[[#This Row],[Day Low]])-1</f>
        <v>2.7756653992395464E-2</v>
      </c>
      <c r="AD442" s="1">
        <f>(Table2[[#This Row],[Day High]]/Table2[[#This Row],[Close Price]])-1</f>
        <v>8.1391046984831128E-3</v>
      </c>
      <c r="AE442" s="1">
        <f>(Table2[[#This Row],[Close Price]]/Table2[[#This Row],[Current Week Low]])-1</f>
        <v>2.7756653992395464E-2</v>
      </c>
      <c r="AF442" s="1">
        <f>(Table2[[#This Row],[Current Week High]]/Table2[[#This Row],[Close Price]])-1</f>
        <v>8.1391046984831128E-3</v>
      </c>
      <c r="AG442" s="1">
        <f>(Table2[[#This Row],[Close Price]]/Table2[[#This Row],[Current Month Low]])-1</f>
        <v>9.6403461330448748E-2</v>
      </c>
      <c r="AH442" s="1">
        <f>(Table2[[#This Row],[Current Month High]]/Table2[[#This Row],[Close Price]])-1</f>
        <v>8.1391046984831128E-3</v>
      </c>
      <c r="AI442">
        <v>19.373535577753099</v>
      </c>
      <c r="AJ442">
        <v>55.196172248803798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-0.08</v>
      </c>
      <c r="AM442" t="s">
        <v>3166</v>
      </c>
      <c r="AN442">
        <v>5.18</v>
      </c>
      <c r="AO442" t="s">
        <v>3167</v>
      </c>
      <c r="AP442">
        <v>-4.4283998416068997E-2</v>
      </c>
      <c r="AQ442">
        <f>(Table2[[#This Row],[Sharpe Ratio]]-AVERAGE(Table2[Sharpe Ratio]))/_xlfn.STDEV.P(Table2[Sharpe Ratio])</f>
        <v>-1.1489994538949513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282</v>
      </c>
      <c r="AT442">
        <f>_xlfn.RANK.AVG(Table2[[#This Row],[6M Return vs Nifty Z-Score]],Table2[6M Return vs Nifty Z-Score])</f>
        <v>348</v>
      </c>
      <c r="AU442">
        <f>_xlfn.RANK.AVG(Table2[[#This Row],[Sharpe Ratio Z-Score]],Table2[Sharpe Ratio Z-Score])</f>
        <v>644</v>
      </c>
      <c r="AV442">
        <f>(Table2[[#This Row],[Rank 1Y]]+Table2[[#This Row],[Rank 6M]]+Table2[[#This Row],[Rank Sharpe]])/3</f>
        <v>424.66666666666669</v>
      </c>
    </row>
    <row r="443" spans="1:48" hidden="1" x14ac:dyDescent="0.3">
      <c r="A443" t="s">
        <v>503</v>
      </c>
      <c r="B443" t="s">
        <v>504</v>
      </c>
      <c r="C443" t="s">
        <v>3133</v>
      </c>
      <c r="D443" t="s">
        <v>505</v>
      </c>
      <c r="E443">
        <v>41604.427785150001</v>
      </c>
      <c r="F443">
        <v>632.75</v>
      </c>
      <c r="G443">
        <v>-6.2007213148903402</v>
      </c>
      <c r="H443">
        <f>(Table2[[#This Row],[1Y Return vs Nifty]]-AVERAGE(Table2[1Y Return vs Nifty]))/_xlfn.STDEV.P(Table2[1Y Return vs Nifty])</f>
        <v>-0.37989737716335703</v>
      </c>
      <c r="I443">
        <v>6.1316058312202397</v>
      </c>
      <c r="J443">
        <f>(Table2[[#This Row],[1M Return vs Nifty]]-AVERAGE(Table2[1M Return vs Nifty]))/_xlfn.STDEV.P(Table2[1M Return vs Nifty])</f>
        <v>0.88496753349101476</v>
      </c>
      <c r="K443">
        <v>23.320889567579702</v>
      </c>
      <c r="L443">
        <f>(Table2[[#This Row],[6M Return vs Nifty]]-AVERAGE(Table2[6M Return vs Nifty]))/_xlfn.STDEV.P(Table2[6M Return vs Nifty])</f>
        <v>0.66308372514257352</v>
      </c>
      <c r="M443">
        <v>0.46701792430588002</v>
      </c>
      <c r="N443">
        <f>(Table2[[#This Row],[1W Return vs Nifty]]-AVERAGE(Table2[1W Return vs Nifty]))/_xlfn.STDEV.P(Table2[1W Return vs Nifty])</f>
        <v>0.75602050133071663</v>
      </c>
      <c r="O443">
        <v>612.9</v>
      </c>
      <c r="P443">
        <v>616.47797563340305</v>
      </c>
      <c r="Q443">
        <v>576.98752190152902</v>
      </c>
      <c r="R443">
        <v>63.199188176078898</v>
      </c>
      <c r="S443" s="1">
        <f>(Table2[[#This Row],[Close Price]]-Table2[[#This Row],[20D EMA]])/Table2[[#This Row],[20D EMA]]</f>
        <v>3.2387012563224057E-2</v>
      </c>
      <c r="T443" s="1">
        <f>(Table2[[#This Row],[Close Price]]-Table2[[#This Row],[50D EMA]])/Table2[[#This Row],[50D EMA]]</f>
        <v>2.63951430704044E-2</v>
      </c>
      <c r="U443" s="1">
        <f>(Table2[[#This Row],[Close Price]]-Table2[[#This Row],[200D EMA]])/Table2[[#This Row],[200D EMA]]</f>
        <v>9.6644166436562248E-2</v>
      </c>
      <c r="V443">
        <v>1.8460818418889799</v>
      </c>
      <c r="W443">
        <v>631.15</v>
      </c>
      <c r="X443">
        <v>646.6</v>
      </c>
      <c r="Y443">
        <v>631.15</v>
      </c>
      <c r="Z443">
        <v>646.6</v>
      </c>
      <c r="AA443">
        <v>558.25</v>
      </c>
      <c r="AB443">
        <v>655.95</v>
      </c>
      <c r="AC443" s="1">
        <f>(Table2[[#This Row],[Close Price]]/Table2[[#This Row],[Day Low]])-1</f>
        <v>2.5350550582270426E-3</v>
      </c>
      <c r="AD443" s="1">
        <f>(Table2[[#This Row],[Day High]]/Table2[[#This Row],[Close Price]])-1</f>
        <v>2.1888581588304978E-2</v>
      </c>
      <c r="AE443" s="1">
        <f>(Table2[[#This Row],[Close Price]]/Table2[[#This Row],[Current Week Low]])-1</f>
        <v>2.5350550582270426E-3</v>
      </c>
      <c r="AF443" s="1">
        <f>(Table2[[#This Row],[Current Week High]]/Table2[[#This Row],[Close Price]])-1</f>
        <v>2.1888581588304978E-2</v>
      </c>
      <c r="AG443" s="1">
        <f>(Table2[[#This Row],[Close Price]]/Table2[[#This Row],[Current Month Low]])-1</f>
        <v>0.13345275414240931</v>
      </c>
      <c r="AH443" s="1">
        <f>(Table2[[#This Row],[Current Month High]]/Table2[[#This Row],[Close Price]])-1</f>
        <v>3.6665349664164459E-2</v>
      </c>
      <c r="AI443">
        <v>13.069932832872301</v>
      </c>
      <c r="AJ443">
        <v>50.279064244151499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0.08</v>
      </c>
      <c r="AM443" t="s">
        <v>3167</v>
      </c>
      <c r="AN443">
        <v>6.89</v>
      </c>
      <c r="AO443" t="s">
        <v>3167</v>
      </c>
      <c r="AP443">
        <v>-7.3648815383324004E-2</v>
      </c>
      <c r="AQ443">
        <f>(Table2[[#This Row],[Sharpe Ratio]]-AVERAGE(Table2[Sharpe Ratio]))/_xlfn.STDEV.P(Table2[Sharpe Ratio])</f>
        <v>-1.4880050727543168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441</v>
      </c>
      <c r="AT443">
        <f>_xlfn.RANK.AVG(Table2[[#This Row],[6M Return vs Nifty Z-Score]],Table2[6M Return vs Nifty Z-Score])</f>
        <v>147</v>
      </c>
      <c r="AU443">
        <f>_xlfn.RANK.AVG(Table2[[#This Row],[Sharpe Ratio Z-Score]],Table2[Sharpe Ratio Z-Score])</f>
        <v>687</v>
      </c>
      <c r="AV443">
        <f>(Table2[[#This Row],[Rank 1Y]]+Table2[[#This Row],[Rank 6M]]+Table2[[#This Row],[Rank Sharpe]])/3</f>
        <v>425</v>
      </c>
    </row>
    <row r="444" spans="1:48" hidden="1" x14ac:dyDescent="0.3">
      <c r="A444" t="s">
        <v>124</v>
      </c>
      <c r="B444" t="s">
        <v>125</v>
      </c>
      <c r="C444" t="s">
        <v>3131</v>
      </c>
      <c r="D444" t="s">
        <v>126</v>
      </c>
      <c r="E444">
        <v>210632.15215000001</v>
      </c>
      <c r="F444">
        <v>498.5</v>
      </c>
      <c r="G444">
        <v>43.359151336071101</v>
      </c>
      <c r="H444">
        <f>(Table2[[#This Row],[1Y Return vs Nifty]]-AVERAGE(Table2[1Y Return vs Nifty]))/_xlfn.STDEV.P(Table2[1Y Return vs Nifty])</f>
        <v>0.60196750429944335</v>
      </c>
      <c r="I444">
        <v>-9.4000252212552908</v>
      </c>
      <c r="J444">
        <f>(Table2[[#This Row],[1M Return vs Nifty]]-AVERAGE(Table2[1M Return vs Nifty]))/_xlfn.STDEV.P(Table2[1M Return vs Nifty])</f>
        <v>-0.65253243382948412</v>
      </c>
      <c r="K444">
        <v>-34.990238476750797</v>
      </c>
      <c r="L444">
        <f>(Table2[[#This Row],[6M Return vs Nifty]]-AVERAGE(Table2[6M Return vs Nifty]))/_xlfn.STDEV.P(Table2[6M Return vs Nifty])</f>
        <v>-1.259827630836162</v>
      </c>
      <c r="M444">
        <v>-6.0472066004375398</v>
      </c>
      <c r="N444">
        <f>(Table2[[#This Row],[1W Return vs Nifty]]-AVERAGE(Table2[1W Return vs Nifty]))/_xlfn.STDEV.P(Table2[1W Return vs Nifty])</f>
        <v>-0.59659416818528044</v>
      </c>
      <c r="O444">
        <v>507.11</v>
      </c>
      <c r="P444">
        <v>518.89866374393205</v>
      </c>
      <c r="Q444">
        <v>498.30094008797897</v>
      </c>
      <c r="R444">
        <v>45.462324712161802</v>
      </c>
      <c r="S444" s="1">
        <f>(Table2[[#This Row],[Close Price]]-Table2[[#This Row],[20D EMA]])/Table2[[#This Row],[20D EMA]]</f>
        <v>-1.6978564808424235E-2</v>
      </c>
      <c r="T444" s="1">
        <f>(Table2[[#This Row],[Close Price]]-Table2[[#This Row],[50D EMA]])/Table2[[#This Row],[50D EMA]]</f>
        <v>-3.9311459383519348E-2</v>
      </c>
      <c r="U444" s="1">
        <f>(Table2[[#This Row],[Close Price]]-Table2[[#This Row],[200D EMA]])/Table2[[#This Row],[200D EMA]]</f>
        <v>3.9947729576003227E-4</v>
      </c>
      <c r="V444">
        <v>0.80991506511695499</v>
      </c>
      <c r="W444">
        <v>495.7</v>
      </c>
      <c r="X444">
        <v>501.5</v>
      </c>
      <c r="Y444">
        <v>495.7</v>
      </c>
      <c r="Z444">
        <v>501.5</v>
      </c>
      <c r="AA444">
        <v>483.2</v>
      </c>
      <c r="AB444">
        <v>565</v>
      </c>
      <c r="AC444" s="1">
        <f>(Table2[[#This Row],[Close Price]]/Table2[[#This Row],[Day Low]])-1</f>
        <v>5.64857776881178E-3</v>
      </c>
      <c r="AD444" s="1">
        <f>(Table2[[#This Row],[Day High]]/Table2[[#This Row],[Close Price]])-1</f>
        <v>6.0180541624874628E-3</v>
      </c>
      <c r="AE444" s="1">
        <f>(Table2[[#This Row],[Close Price]]/Table2[[#This Row],[Current Week Low]])-1</f>
        <v>5.64857776881178E-3</v>
      </c>
      <c r="AF444" s="1">
        <f>(Table2[[#This Row],[Current Week High]]/Table2[[#This Row],[Close Price]])-1</f>
        <v>6.0180541624874628E-3</v>
      </c>
      <c r="AG444" s="1">
        <f>(Table2[[#This Row],[Close Price]]/Table2[[#This Row],[Current Month Low]])-1</f>
        <v>3.16639072847682E-2</v>
      </c>
      <c r="AH444" s="1">
        <f>(Table2[[#This Row],[Current Month High]]/Table2[[#This Row],[Close Price]])-1</f>
        <v>0.13340020060180535</v>
      </c>
      <c r="AI444">
        <v>62.026078234704102</v>
      </c>
      <c r="AJ444">
        <v>75.158116654954298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0.06</v>
      </c>
      <c r="AM444" t="s">
        <v>3167</v>
      </c>
      <c r="AN444">
        <v>-10.93</v>
      </c>
      <c r="AO444" t="s">
        <v>3166</v>
      </c>
      <c r="AP444">
        <v>2.6952827368834999E-2</v>
      </c>
      <c r="AQ444">
        <f>(Table2[[#This Row],[Sharpe Ratio]]-AVERAGE(Table2[Sharpe Ratio]))/_xlfn.STDEV.P(Table2[Sharpe Ratio])</f>
        <v>-0.32659745364690812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144</v>
      </c>
      <c r="AT444">
        <f>_xlfn.RANK.AVG(Table2[[#This Row],[6M Return vs Nifty Z-Score]],Table2[6M Return vs Nifty Z-Score])</f>
        <v>703</v>
      </c>
      <c r="AU444">
        <f>_xlfn.RANK.AVG(Table2[[#This Row],[Sharpe Ratio Z-Score]],Table2[Sharpe Ratio Z-Score])</f>
        <v>429</v>
      </c>
      <c r="AV444">
        <f>(Table2[[#This Row],[Rank 1Y]]+Table2[[#This Row],[Rank 6M]]+Table2[[#This Row],[Rank Sharpe]])/3</f>
        <v>425.33333333333331</v>
      </c>
    </row>
    <row r="445" spans="1:48" hidden="1" x14ac:dyDescent="0.3">
      <c r="A445" t="s">
        <v>1890</v>
      </c>
      <c r="B445" t="s">
        <v>1891</v>
      </c>
      <c r="C445" t="s">
        <v>3137</v>
      </c>
      <c r="D445" t="s">
        <v>91</v>
      </c>
      <c r="E445">
        <v>3837.6683119320001</v>
      </c>
      <c r="F445">
        <v>224.42</v>
      </c>
      <c r="G445">
        <v>15.738590700182399</v>
      </c>
      <c r="H445">
        <f>(Table2[[#This Row],[1Y Return vs Nifty]]-AVERAGE(Table2[1Y Return vs Nifty]))/_xlfn.STDEV.P(Table2[1Y Return vs Nifty])</f>
        <v>5.4757492568978591E-2</v>
      </c>
      <c r="I445">
        <v>-7.0054126006028898</v>
      </c>
      <c r="J445">
        <f>(Table2[[#This Row],[1M Return vs Nifty]]-AVERAGE(Table2[1M Return vs Nifty]))/_xlfn.STDEV.P(Table2[1M Return vs Nifty])</f>
        <v>-0.41548605965543978</v>
      </c>
      <c r="K445">
        <v>-28.521413536993801</v>
      </c>
      <c r="L445">
        <f>(Table2[[#This Row],[6M Return vs Nifty]]-AVERAGE(Table2[6M Return vs Nifty]))/_xlfn.STDEV.P(Table2[6M Return vs Nifty])</f>
        <v>-1.046506823064435</v>
      </c>
      <c r="M445">
        <v>-5.2497814176485402</v>
      </c>
      <c r="N445">
        <f>(Table2[[#This Row],[1W Return vs Nifty]]-AVERAGE(Table2[1W Return vs Nifty]))/_xlfn.STDEV.P(Table2[1W Return vs Nifty])</f>
        <v>-0.43101666989904197</v>
      </c>
      <c r="O445">
        <v>226.88</v>
      </c>
      <c r="P445">
        <v>242.00397872426299</v>
      </c>
      <c r="Q445">
        <v>247.145116248872</v>
      </c>
      <c r="R445">
        <v>52.522117866448099</v>
      </c>
      <c r="S445" s="1">
        <f>(Table2[[#This Row],[Close Price]]-Table2[[#This Row],[20D EMA]])/Table2[[#This Row],[20D EMA]]</f>
        <v>-1.0842736248236989E-2</v>
      </c>
      <c r="T445" s="1">
        <f>(Table2[[#This Row],[Close Price]]-Table2[[#This Row],[50D EMA]])/Table2[[#This Row],[50D EMA]]</f>
        <v>-7.265987450684859E-2</v>
      </c>
      <c r="U445" s="1">
        <f>(Table2[[#This Row],[Close Price]]-Table2[[#This Row],[200D EMA]])/Table2[[#This Row],[200D EMA]]</f>
        <v>-9.1950496913676044E-2</v>
      </c>
      <c r="V445">
        <v>0.77954299424208895</v>
      </c>
      <c r="W445">
        <v>216.48</v>
      </c>
      <c r="X445">
        <v>233.25</v>
      </c>
      <c r="Y445">
        <v>216.48</v>
      </c>
      <c r="Z445">
        <v>233.25</v>
      </c>
      <c r="AA445">
        <v>209.53</v>
      </c>
      <c r="AB445">
        <v>243.87</v>
      </c>
      <c r="AC445" s="1">
        <f>(Table2[[#This Row],[Close Price]]/Table2[[#This Row],[Day Low]])-1</f>
        <v>3.6677753141167724E-2</v>
      </c>
      <c r="AD445" s="1">
        <f>(Table2[[#This Row],[Day High]]/Table2[[#This Row],[Close Price]])-1</f>
        <v>3.9345869352107821E-2</v>
      </c>
      <c r="AE445" s="1">
        <f>(Table2[[#This Row],[Close Price]]/Table2[[#This Row],[Current Week Low]])-1</f>
        <v>3.6677753141167724E-2</v>
      </c>
      <c r="AF445" s="1">
        <f>(Table2[[#This Row],[Current Week High]]/Table2[[#This Row],[Close Price]])-1</f>
        <v>3.9345869352107821E-2</v>
      </c>
      <c r="AG445" s="1">
        <f>(Table2[[#This Row],[Close Price]]/Table2[[#This Row],[Current Month Low]])-1</f>
        <v>7.1063809478356221E-2</v>
      </c>
      <c r="AH445" s="1">
        <f>(Table2[[#This Row],[Current Month High]]/Table2[[#This Row],[Close Price]])-1</f>
        <v>8.6667854914891818E-2</v>
      </c>
      <c r="AI445">
        <v>42.7903038944835</v>
      </c>
      <c r="AJ445">
        <v>46.344962504075603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0</v>
      </c>
      <c r="AM445">
        <v>0</v>
      </c>
      <c r="AN445">
        <v>-4.45</v>
      </c>
      <c r="AO445" t="s">
        <v>3166</v>
      </c>
      <c r="AP445">
        <v>6.7538638943461002E-2</v>
      </c>
      <c r="AQ445">
        <f>(Table2[[#This Row],[Sharpe Ratio]]-AVERAGE(Table2[Sharpe Ratio]))/_xlfn.STDEV.P(Table2[Sharpe Ratio])</f>
        <v>0.14195027083263775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285</v>
      </c>
      <c r="AT445">
        <f>_xlfn.RANK.AVG(Table2[[#This Row],[6M Return vs Nifty Z-Score]],Table2[6M Return vs Nifty Z-Score])</f>
        <v>679</v>
      </c>
      <c r="AU445">
        <f>_xlfn.RANK.AVG(Table2[[#This Row],[Sharpe Ratio Z-Score]],Table2[Sharpe Ratio Z-Score])</f>
        <v>313</v>
      </c>
      <c r="AV445">
        <f>(Table2[[#This Row],[Rank 1Y]]+Table2[[#This Row],[Rank 6M]]+Table2[[#This Row],[Rank Sharpe]])/3</f>
        <v>425.66666666666669</v>
      </c>
    </row>
    <row r="446" spans="1:48" hidden="1" x14ac:dyDescent="0.3">
      <c r="A446" t="s">
        <v>2153</v>
      </c>
      <c r="B446" t="s">
        <v>2154</v>
      </c>
      <c r="C446" t="s">
        <v>3123</v>
      </c>
      <c r="D446" t="s">
        <v>546</v>
      </c>
      <c r="E446">
        <v>2760.2986984999998</v>
      </c>
      <c r="F446">
        <v>379.75</v>
      </c>
      <c r="G446">
        <v>-9.8470641879635199</v>
      </c>
      <c r="H446">
        <f>(Table2[[#This Row],[1Y Return vs Nifty]]-AVERAGE(Table2[1Y Return vs Nifty]))/_xlfn.STDEV.P(Table2[1Y Return vs Nifty])</f>
        <v>-0.45213759533456471</v>
      </c>
      <c r="I446">
        <v>-7.2960074855430603</v>
      </c>
      <c r="J446">
        <f>(Table2[[#This Row],[1M Return vs Nifty]]-AVERAGE(Table2[1M Return vs Nifty]))/_xlfn.STDEV.P(Table2[1M Return vs Nifty])</f>
        <v>-0.4442524927872521</v>
      </c>
      <c r="K446">
        <v>8.5810244492010899</v>
      </c>
      <c r="L446">
        <f>(Table2[[#This Row],[6M Return vs Nifty]]-AVERAGE(Table2[6M Return vs Nifty]))/_xlfn.STDEV.P(Table2[6M Return vs Nifty])</f>
        <v>0.17701091241672068</v>
      </c>
      <c r="M446">
        <v>-1.8401899800080701</v>
      </c>
      <c r="N446">
        <f>(Table2[[#This Row],[1W Return vs Nifty]]-AVERAGE(Table2[1W Return vs Nifty]))/_xlfn.STDEV.P(Table2[1W Return vs Nifty])</f>
        <v>0.27695146630674661</v>
      </c>
      <c r="O446">
        <v>387.58</v>
      </c>
      <c r="P446">
        <v>406.40314917027098</v>
      </c>
      <c r="Q446">
        <v>393.03940028058503</v>
      </c>
      <c r="R446">
        <v>47.579704354744798</v>
      </c>
      <c r="S446" s="1">
        <f>(Table2[[#This Row],[Close Price]]-Table2[[#This Row],[20D EMA]])/Table2[[#This Row],[20D EMA]]</f>
        <v>-2.0202280819443686E-2</v>
      </c>
      <c r="T446" s="1">
        <f>(Table2[[#This Row],[Close Price]]-Table2[[#This Row],[50D EMA]])/Table2[[#This Row],[50D EMA]]</f>
        <v>-6.5583028145050348E-2</v>
      </c>
      <c r="U446" s="1">
        <f>(Table2[[#This Row],[Close Price]]-Table2[[#This Row],[200D EMA]])/Table2[[#This Row],[200D EMA]]</f>
        <v>-3.3811878074050387E-2</v>
      </c>
      <c r="V446">
        <v>0.40794887297189603</v>
      </c>
      <c r="W446">
        <v>376.35</v>
      </c>
      <c r="X446">
        <v>390</v>
      </c>
      <c r="Y446">
        <v>376.35</v>
      </c>
      <c r="Z446">
        <v>390</v>
      </c>
      <c r="AA446">
        <v>358</v>
      </c>
      <c r="AB446">
        <v>408.9</v>
      </c>
      <c r="AC446" s="1">
        <f>(Table2[[#This Row],[Close Price]]/Table2[[#This Row],[Day Low]])-1</f>
        <v>9.0341437491696652E-3</v>
      </c>
      <c r="AD446" s="1">
        <f>(Table2[[#This Row],[Day High]]/Table2[[#This Row],[Close Price]])-1</f>
        <v>2.6991441737985511E-2</v>
      </c>
      <c r="AE446" s="1">
        <f>(Table2[[#This Row],[Close Price]]/Table2[[#This Row],[Current Week Low]])-1</f>
        <v>9.0341437491696652E-3</v>
      </c>
      <c r="AF446" s="1">
        <f>(Table2[[#This Row],[Current Week High]]/Table2[[#This Row],[Close Price]])-1</f>
        <v>2.6991441737985511E-2</v>
      </c>
      <c r="AG446" s="1">
        <f>(Table2[[#This Row],[Close Price]]/Table2[[#This Row],[Current Month Low]])-1</f>
        <v>6.0754189944134174E-2</v>
      </c>
      <c r="AH446" s="1">
        <f>(Table2[[#This Row],[Current Month High]]/Table2[[#This Row],[Close Price]])-1</f>
        <v>7.6761026991441605E-2</v>
      </c>
      <c r="AI446">
        <v>32.982225148123703</v>
      </c>
      <c r="AJ446">
        <v>28.7069988137603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-0.09</v>
      </c>
      <c r="AM446" t="s">
        <v>3166</v>
      </c>
      <c r="AN446">
        <v>-4.07</v>
      </c>
      <c r="AO446" t="s">
        <v>3166</v>
      </c>
      <c r="AP446">
        <v>-6.6723659598000003E-3</v>
      </c>
      <c r="AQ446">
        <f>(Table2[[#This Row],[Sharpe Ratio]]-AVERAGE(Table2[Sharpe Ratio]))/_xlfn.STDEV.P(Table2[Sharpe Ratio])</f>
        <v>-0.7147874936648998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464</v>
      </c>
      <c r="AT446">
        <f>_xlfn.RANK.AVG(Table2[[#This Row],[6M Return vs Nifty Z-Score]],Table2[6M Return vs Nifty Z-Score])</f>
        <v>247</v>
      </c>
      <c r="AU446">
        <f>_xlfn.RANK.AVG(Table2[[#This Row],[Sharpe Ratio Z-Score]],Table2[Sharpe Ratio Z-Score])</f>
        <v>567</v>
      </c>
      <c r="AV446">
        <f>(Table2[[#This Row],[Rank 1Y]]+Table2[[#This Row],[Rank 6M]]+Table2[[#This Row],[Rank Sharpe]])/3</f>
        <v>426</v>
      </c>
    </row>
    <row r="447" spans="1:48" hidden="1" x14ac:dyDescent="0.3">
      <c r="A447" t="s">
        <v>776</v>
      </c>
      <c r="B447" t="s">
        <v>777</v>
      </c>
      <c r="C447" t="s">
        <v>3120</v>
      </c>
      <c r="D447" t="s">
        <v>241</v>
      </c>
      <c r="E447">
        <v>20327.118338519998</v>
      </c>
      <c r="F447">
        <v>1846.6</v>
      </c>
      <c r="G447">
        <v>-24.888809057833399</v>
      </c>
      <c r="H447">
        <f>(Table2[[#This Row],[1Y Return vs Nifty]]-AVERAGE(Table2[1Y Return vs Nifty]))/_xlfn.STDEV.P(Table2[1Y Return vs Nifty])</f>
        <v>-0.75013999634279172</v>
      </c>
      <c r="I447">
        <v>-1.9945882990116499</v>
      </c>
      <c r="J447">
        <f>(Table2[[#This Row],[1M Return vs Nifty]]-AVERAGE(Table2[1M Return vs Nifty]))/_xlfn.STDEV.P(Table2[1M Return vs Nifty])</f>
        <v>8.0543119373852015E-2</v>
      </c>
      <c r="K447">
        <v>-3.3857477886391099</v>
      </c>
      <c r="L447">
        <f>(Table2[[#This Row],[6M Return vs Nifty]]-AVERAGE(Table2[6M Return vs Nifty]))/_xlfn.STDEV.P(Table2[6M Return vs Nifty])</f>
        <v>-0.21761431611701737</v>
      </c>
      <c r="M447">
        <v>-2.6749769544470299</v>
      </c>
      <c r="N447">
        <f>(Table2[[#This Row],[1W Return vs Nifty]]-AVERAGE(Table2[1W Return vs Nifty]))/_xlfn.STDEV.P(Table2[1W Return vs Nifty])</f>
        <v>0.10361615935530451</v>
      </c>
      <c r="O447">
        <v>1828.12</v>
      </c>
      <c r="P447">
        <v>1855.15270738659</v>
      </c>
      <c r="Q447">
        <v>1857.7454134935499</v>
      </c>
      <c r="R447">
        <v>56.352866702119101</v>
      </c>
      <c r="S447" s="1">
        <f>(Table2[[#This Row],[Close Price]]-Table2[[#This Row],[20D EMA]])/Table2[[#This Row],[20D EMA]]</f>
        <v>1.0108745596569163E-2</v>
      </c>
      <c r="T447" s="1">
        <f>(Table2[[#This Row],[Close Price]]-Table2[[#This Row],[50D EMA]])/Table2[[#This Row],[50D EMA]]</f>
        <v>-4.6102444033507941E-3</v>
      </c>
      <c r="U447" s="1">
        <f>(Table2[[#This Row],[Close Price]]-Table2[[#This Row],[200D EMA]])/Table2[[#This Row],[200D EMA]]</f>
        <v>-5.9994299609604134E-3</v>
      </c>
      <c r="V447">
        <v>0.68364492692432399</v>
      </c>
      <c r="W447">
        <v>1825.55</v>
      </c>
      <c r="X447">
        <v>1860</v>
      </c>
      <c r="Y447">
        <v>1825.55</v>
      </c>
      <c r="Z447">
        <v>1860</v>
      </c>
      <c r="AA447">
        <v>1742.85</v>
      </c>
      <c r="AB447">
        <v>1930.45</v>
      </c>
      <c r="AC447" s="1">
        <f>(Table2[[#This Row],[Close Price]]/Table2[[#This Row],[Day Low]])-1</f>
        <v>1.15307715483004E-2</v>
      </c>
      <c r="AD447" s="1">
        <f>(Table2[[#This Row],[Day High]]/Table2[[#This Row],[Close Price]])-1</f>
        <v>7.2565796599155519E-3</v>
      </c>
      <c r="AE447" s="1">
        <f>(Table2[[#This Row],[Close Price]]/Table2[[#This Row],[Current Week Low]])-1</f>
        <v>1.15307715483004E-2</v>
      </c>
      <c r="AF447" s="1">
        <f>(Table2[[#This Row],[Current Week High]]/Table2[[#This Row],[Close Price]])-1</f>
        <v>7.2565796599155519E-3</v>
      </c>
      <c r="AG447" s="1">
        <f>(Table2[[#This Row],[Close Price]]/Table2[[#This Row],[Current Month Low]])-1</f>
        <v>5.9528932495624964E-2</v>
      </c>
      <c r="AH447" s="1">
        <f>(Table2[[#This Row],[Current Month High]]/Table2[[#This Row],[Close Price]])-1</f>
        <v>4.5407776454023718E-2</v>
      </c>
      <c r="AI447">
        <v>33.1609444384273</v>
      </c>
      <c r="AJ447">
        <v>11.8135028761731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</v>
      </c>
      <c r="AM447" t="s">
        <v>3166</v>
      </c>
      <c r="AN447">
        <v>-1.36</v>
      </c>
      <c r="AO447" t="s">
        <v>3166</v>
      </c>
      <c r="AP447">
        <v>6.3002483645973995E-2</v>
      </c>
      <c r="AQ447">
        <f>(Table2[[#This Row],[Sharpe Ratio]]-AVERAGE(Table2[Sharpe Ratio]))/_xlfn.STDEV.P(Table2[Sharpe Ratio])</f>
        <v>8.9582086975691921E-2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581</v>
      </c>
      <c r="AT447">
        <f>_xlfn.RANK.AVG(Table2[[#This Row],[6M Return vs Nifty Z-Score]],Table2[6M Return vs Nifty Z-Score])</f>
        <v>377</v>
      </c>
      <c r="AU447">
        <f>_xlfn.RANK.AVG(Table2[[#This Row],[Sharpe Ratio Z-Score]],Table2[Sharpe Ratio Z-Score])</f>
        <v>325</v>
      </c>
      <c r="AV447">
        <f>(Table2[[#This Row],[Rank 1Y]]+Table2[[#This Row],[Rank 6M]]+Table2[[#This Row],[Rank Sharpe]])/3</f>
        <v>427.66666666666669</v>
      </c>
    </row>
    <row r="448" spans="1:48" hidden="1" x14ac:dyDescent="0.3">
      <c r="A448" t="s">
        <v>1579</v>
      </c>
      <c r="B448" t="s">
        <v>1580</v>
      </c>
      <c r="C448" t="s">
        <v>3126</v>
      </c>
      <c r="D448" t="s">
        <v>215</v>
      </c>
      <c r="E448">
        <v>6077.6565308999998</v>
      </c>
      <c r="F448">
        <v>450.4</v>
      </c>
      <c r="G448">
        <v>-1.90556665941063</v>
      </c>
      <c r="H448">
        <f>(Table2[[#This Row],[1Y Return vs Nifty]]-AVERAGE(Table2[1Y Return vs Nifty]))/_xlfn.STDEV.P(Table2[1Y Return vs Nifty])</f>
        <v>-0.29480310046155506</v>
      </c>
      <c r="I448">
        <v>-8.4854911911269397</v>
      </c>
      <c r="J448">
        <f>(Table2[[#This Row],[1M Return vs Nifty]]-AVERAGE(Table2[1M Return vs Nifty]))/_xlfn.STDEV.P(Table2[1M Return vs Nifty])</f>
        <v>-0.56200130823905803</v>
      </c>
      <c r="K448">
        <v>3.7844540374887199</v>
      </c>
      <c r="L448">
        <f>(Table2[[#This Row],[6M Return vs Nifty]]-AVERAGE(Table2[6M Return vs Nifty]))/_xlfn.STDEV.P(Table2[6M Return vs Nifty])</f>
        <v>1.8835620259427414E-2</v>
      </c>
      <c r="M448">
        <v>-4.5354993063589299</v>
      </c>
      <c r="N448">
        <f>(Table2[[#This Row],[1W Return vs Nifty]]-AVERAGE(Table2[1W Return vs Nifty]))/_xlfn.STDEV.P(Table2[1W Return vs Nifty])</f>
        <v>-0.28270301288071265</v>
      </c>
      <c r="O448">
        <v>478.92</v>
      </c>
      <c r="P448">
        <v>499.21147752876902</v>
      </c>
      <c r="Q448">
        <v>478.35384915122103</v>
      </c>
      <c r="R448">
        <v>26.830014368866799</v>
      </c>
      <c r="S448" s="1">
        <f>(Table2[[#This Row],[Close Price]]-Table2[[#This Row],[20D EMA]])/Table2[[#This Row],[20D EMA]]</f>
        <v>-5.9550655641860933E-2</v>
      </c>
      <c r="T448" s="1">
        <f>(Table2[[#This Row],[Close Price]]-Table2[[#This Row],[50D EMA]])/Table2[[#This Row],[50D EMA]]</f>
        <v>-9.7777154023779622E-2</v>
      </c>
      <c r="U448" s="1">
        <f>(Table2[[#This Row],[Close Price]]-Table2[[#This Row],[200D EMA]])/Table2[[#This Row],[200D EMA]]</f>
        <v>-5.8437596354292229E-2</v>
      </c>
      <c r="V448">
        <v>0.87303965439054299</v>
      </c>
      <c r="W448">
        <v>440.05</v>
      </c>
      <c r="X448">
        <v>454.55</v>
      </c>
      <c r="Y448">
        <v>440.05</v>
      </c>
      <c r="Z448">
        <v>454.55</v>
      </c>
      <c r="AA448">
        <v>425</v>
      </c>
      <c r="AB448">
        <v>535.5</v>
      </c>
      <c r="AC448" s="1">
        <f>(Table2[[#This Row],[Close Price]]/Table2[[#This Row],[Day Low]])-1</f>
        <v>2.3520054539256874E-2</v>
      </c>
      <c r="AD448" s="1">
        <f>(Table2[[#This Row],[Day High]]/Table2[[#This Row],[Close Price]])-1</f>
        <v>9.2140319715809937E-3</v>
      </c>
      <c r="AE448" s="1">
        <f>(Table2[[#This Row],[Close Price]]/Table2[[#This Row],[Current Week Low]])-1</f>
        <v>2.3520054539256874E-2</v>
      </c>
      <c r="AF448" s="1">
        <f>(Table2[[#This Row],[Current Week High]]/Table2[[#This Row],[Close Price]])-1</f>
        <v>9.2140319715809937E-3</v>
      </c>
      <c r="AG448" s="1">
        <f>(Table2[[#This Row],[Close Price]]/Table2[[#This Row],[Current Month Low]])-1</f>
        <v>5.9764705882352942E-2</v>
      </c>
      <c r="AH448" s="1">
        <f>(Table2[[#This Row],[Current Month High]]/Table2[[#This Row],[Close Price]])-1</f>
        <v>0.18894316163410307</v>
      </c>
      <c r="AI448">
        <v>42.007104795737099</v>
      </c>
      <c r="AJ448">
        <v>25.950782997762801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-7.0000000000000007E-2</v>
      </c>
      <c r="AM448" t="s">
        <v>3166</v>
      </c>
      <c r="AN448">
        <v>-15.32</v>
      </c>
      <c r="AO448" t="s">
        <v>3166</v>
      </c>
      <c r="AP448">
        <v>-1.3578295302556E-2</v>
      </c>
      <c r="AQ448">
        <f>(Table2[[#This Row],[Sharpe Ratio]]-AVERAGE(Table2[Sharpe Ratio]))/_xlfn.STDEV.P(Table2[Sharpe Ratio])</f>
        <v>-0.79451381558445011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406</v>
      </c>
      <c r="AT448">
        <f>_xlfn.RANK.AVG(Table2[[#This Row],[6M Return vs Nifty Z-Score]],Table2[6M Return vs Nifty Z-Score])</f>
        <v>292</v>
      </c>
      <c r="AU448">
        <f>_xlfn.RANK.AVG(Table2[[#This Row],[Sharpe Ratio Z-Score]],Table2[Sharpe Ratio Z-Score])</f>
        <v>586</v>
      </c>
      <c r="AV448">
        <f>(Table2[[#This Row],[Rank 1Y]]+Table2[[#This Row],[Rank 6M]]+Table2[[#This Row],[Rank Sharpe]])/3</f>
        <v>428</v>
      </c>
    </row>
    <row r="449" spans="1:48" hidden="1" x14ac:dyDescent="0.3">
      <c r="A449" t="s">
        <v>517</v>
      </c>
      <c r="B449" t="s">
        <v>518</v>
      </c>
      <c r="C449" t="s">
        <v>3130</v>
      </c>
      <c r="D449" t="s">
        <v>519</v>
      </c>
      <c r="E449">
        <v>39763.511238500003</v>
      </c>
      <c r="F449">
        <v>3615.5</v>
      </c>
      <c r="G449">
        <v>-12.5351590784237</v>
      </c>
      <c r="H449">
        <f>(Table2[[#This Row],[1Y Return vs Nifty]]-AVERAGE(Table2[1Y Return vs Nifty]))/_xlfn.STDEV.P(Table2[1Y Return vs Nifty])</f>
        <v>-0.50539330060182275</v>
      </c>
      <c r="I449">
        <v>0.443386699911202</v>
      </c>
      <c r="J449">
        <f>(Table2[[#This Row],[1M Return vs Nifty]]-AVERAGE(Table2[1M Return vs Nifty]))/_xlfn.STDEV.P(Table2[1M Return vs Nifty])</f>
        <v>0.32188200184586624</v>
      </c>
      <c r="K449">
        <v>-11.7221174411702</v>
      </c>
      <c r="L449">
        <f>(Table2[[#This Row],[6M Return vs Nifty]]-AVERAGE(Table2[6M Return vs Nifty]))/_xlfn.STDEV.P(Table2[6M Return vs Nifty])</f>
        <v>-0.49252067464779048</v>
      </c>
      <c r="M449">
        <v>-3.2478792800010301</v>
      </c>
      <c r="N449">
        <f>(Table2[[#This Row],[1W Return vs Nifty]]-AVERAGE(Table2[1W Return vs Nifty]))/_xlfn.STDEV.P(Table2[1W Return vs Nifty])</f>
        <v>-1.5341375313749944E-2</v>
      </c>
      <c r="O449">
        <v>3605.86</v>
      </c>
      <c r="P449">
        <v>3726.20720147369</v>
      </c>
      <c r="Q449">
        <v>3605.2971136472202</v>
      </c>
      <c r="R449">
        <v>55.9903835218987</v>
      </c>
      <c r="S449" s="1">
        <f>(Table2[[#This Row],[Close Price]]-Table2[[#This Row],[20D EMA]])/Table2[[#This Row],[20D EMA]]</f>
        <v>2.673426034288595E-3</v>
      </c>
      <c r="T449" s="1">
        <f>(Table2[[#This Row],[Close Price]]-Table2[[#This Row],[50D EMA]])/Table2[[#This Row],[50D EMA]]</f>
        <v>-2.9710425504493165E-2</v>
      </c>
      <c r="U449" s="1">
        <f>(Table2[[#This Row],[Close Price]]-Table2[[#This Row],[200D EMA]])/Table2[[#This Row],[200D EMA]]</f>
        <v>2.8299710207401784E-3</v>
      </c>
      <c r="V449">
        <v>0.45156501200183302</v>
      </c>
      <c r="W449">
        <v>3560</v>
      </c>
      <c r="X449">
        <v>3663.15</v>
      </c>
      <c r="Y449">
        <v>3560</v>
      </c>
      <c r="Z449">
        <v>3663.15</v>
      </c>
      <c r="AA449">
        <v>3404.5</v>
      </c>
      <c r="AB449">
        <v>3825</v>
      </c>
      <c r="AC449" s="1">
        <f>(Table2[[#This Row],[Close Price]]/Table2[[#This Row],[Day Low]])-1</f>
        <v>1.558988764044944E-2</v>
      </c>
      <c r="AD449" s="1">
        <f>(Table2[[#This Row],[Day High]]/Table2[[#This Row],[Close Price]])-1</f>
        <v>1.3179366615959198E-2</v>
      </c>
      <c r="AE449" s="1">
        <f>(Table2[[#This Row],[Close Price]]/Table2[[#This Row],[Current Week Low]])-1</f>
        <v>1.558988764044944E-2</v>
      </c>
      <c r="AF449" s="1">
        <f>(Table2[[#This Row],[Current Week High]]/Table2[[#This Row],[Close Price]])-1</f>
        <v>1.3179366615959198E-2</v>
      </c>
      <c r="AG449" s="1">
        <f>(Table2[[#This Row],[Close Price]]/Table2[[#This Row],[Current Month Low]])-1</f>
        <v>6.1976795417829411E-2</v>
      </c>
      <c r="AH449" s="1">
        <f>(Table2[[#This Row],[Current Month High]]/Table2[[#This Row],[Close Price]])-1</f>
        <v>5.7944959203429569E-2</v>
      </c>
      <c r="AI449">
        <v>22.2514175079518</v>
      </c>
      <c r="AJ449">
        <v>36.516387252680801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0.05</v>
      </c>
      <c r="AM449" t="s">
        <v>3167</v>
      </c>
      <c r="AN449">
        <v>-2.44</v>
      </c>
      <c r="AO449" t="s">
        <v>3166</v>
      </c>
      <c r="AP449">
        <v>7.2008397528565998E-2</v>
      </c>
      <c r="AQ449">
        <f>(Table2[[#This Row],[Sharpe Ratio]]-AVERAGE(Table2[Sharpe Ratio]))/_xlfn.STDEV.P(Table2[Sharpe Ratio])</f>
        <v>0.19355192995365927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493</v>
      </c>
      <c r="AT449">
        <f>_xlfn.RANK.AVG(Table2[[#This Row],[6M Return vs Nifty Z-Score]],Table2[6M Return vs Nifty Z-Score])</f>
        <v>491</v>
      </c>
      <c r="AU449">
        <f>_xlfn.RANK.AVG(Table2[[#This Row],[Sharpe Ratio Z-Score]],Table2[Sharpe Ratio Z-Score])</f>
        <v>301</v>
      </c>
      <c r="AV449">
        <f>(Table2[[#This Row],[Rank 1Y]]+Table2[[#This Row],[Rank 6M]]+Table2[[#This Row],[Rank Sharpe]])/3</f>
        <v>428.33333333333331</v>
      </c>
    </row>
    <row r="450" spans="1:48" hidden="1" x14ac:dyDescent="0.3">
      <c r="A450" t="s">
        <v>861</v>
      </c>
      <c r="B450" t="s">
        <v>862</v>
      </c>
      <c r="C450" t="s">
        <v>3126</v>
      </c>
      <c r="D450" t="s">
        <v>215</v>
      </c>
      <c r="E450">
        <v>17471.604988660001</v>
      </c>
      <c r="F450">
        <v>1477.55</v>
      </c>
      <c r="G450">
        <v>-5.4939196651531903</v>
      </c>
      <c r="H450">
        <f>(Table2[[#This Row],[1Y Return vs Nifty]]-AVERAGE(Table2[1Y Return vs Nifty]))/_xlfn.STDEV.P(Table2[1Y Return vs Nifty])</f>
        <v>-0.36589444130182963</v>
      </c>
      <c r="I450">
        <v>-13.542790372935601</v>
      </c>
      <c r="J450">
        <f>(Table2[[#This Row],[1M Return vs Nifty]]-AVERAGE(Table2[1M Return vs Nifty]))/_xlfn.STDEV.P(Table2[1M Return vs Nifty])</f>
        <v>-1.0626311069054046</v>
      </c>
      <c r="K450">
        <v>-35.721479224579397</v>
      </c>
      <c r="L450">
        <f>(Table2[[#This Row],[6M Return vs Nifty]]-AVERAGE(Table2[6M Return vs Nifty]))/_xlfn.STDEV.P(Table2[6M Return vs Nifty])</f>
        <v>-1.2839415724646794</v>
      </c>
      <c r="M450">
        <v>-8.0507578821686696</v>
      </c>
      <c r="N450">
        <f>(Table2[[#This Row],[1W Return vs Nifty]]-AVERAGE(Table2[1W Return vs Nifty]))/_xlfn.STDEV.P(Table2[1W Return vs Nifty])</f>
        <v>-1.0126118913238371</v>
      </c>
      <c r="O450">
        <v>1533.42</v>
      </c>
      <c r="P450">
        <v>1659.72550413617</v>
      </c>
      <c r="Q450">
        <v>1762.2309736893401</v>
      </c>
      <c r="R450">
        <v>44.2271814846426</v>
      </c>
      <c r="S450" s="1">
        <f>(Table2[[#This Row],[Close Price]]-Table2[[#This Row],[20D EMA]])/Table2[[#This Row],[20D EMA]]</f>
        <v>-3.6434897157986798E-2</v>
      </c>
      <c r="T450" s="1">
        <f>(Table2[[#This Row],[Close Price]]-Table2[[#This Row],[50D EMA]])/Table2[[#This Row],[50D EMA]]</f>
        <v>-0.10976242980069534</v>
      </c>
      <c r="U450" s="1">
        <f>(Table2[[#This Row],[Close Price]]-Table2[[#This Row],[200D EMA]])/Table2[[#This Row],[200D EMA]]</f>
        <v>-0.16154577801645537</v>
      </c>
      <c r="V450">
        <v>0.77548503353907805</v>
      </c>
      <c r="W450">
        <v>1440.05</v>
      </c>
      <c r="X450">
        <v>1487.95</v>
      </c>
      <c r="Y450">
        <v>1440.05</v>
      </c>
      <c r="Z450">
        <v>1487.95</v>
      </c>
      <c r="AA450">
        <v>1388</v>
      </c>
      <c r="AB450">
        <v>1647.1</v>
      </c>
      <c r="AC450" s="1">
        <f>(Table2[[#This Row],[Close Price]]/Table2[[#This Row],[Day Low]])-1</f>
        <v>2.604076247352527E-2</v>
      </c>
      <c r="AD450" s="1">
        <f>(Table2[[#This Row],[Day High]]/Table2[[#This Row],[Close Price]])-1</f>
        <v>7.0386788941152467E-3</v>
      </c>
      <c r="AE450" s="1">
        <f>(Table2[[#This Row],[Close Price]]/Table2[[#This Row],[Current Week Low]])-1</f>
        <v>2.604076247352527E-2</v>
      </c>
      <c r="AF450" s="1">
        <f>(Table2[[#This Row],[Current Week High]]/Table2[[#This Row],[Close Price]])-1</f>
        <v>7.0386788941152467E-3</v>
      </c>
      <c r="AG450" s="1">
        <f>(Table2[[#This Row],[Close Price]]/Table2[[#This Row],[Current Month Low]])-1</f>
        <v>6.4517291066282345E-2</v>
      </c>
      <c r="AH450" s="1">
        <f>(Table2[[#This Row],[Current Month High]]/Table2[[#This Row],[Close Price]])-1</f>
        <v>0.11475076985550392</v>
      </c>
      <c r="AI450">
        <v>64.349768197353697</v>
      </c>
      <c r="AJ450">
        <v>19.931006493506398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-0.16</v>
      </c>
      <c r="AM450" t="s">
        <v>3166</v>
      </c>
      <c r="AN450">
        <v>-7.15</v>
      </c>
      <c r="AO450" t="s">
        <v>3166</v>
      </c>
      <c r="AP450">
        <v>0.12646252092295901</v>
      </c>
      <c r="AQ450">
        <f>(Table2[[#This Row],[Sharpe Ratio]]-AVERAGE(Table2[Sharpe Ratio]))/_xlfn.STDEV.P(Table2[Sharpe Ratio])</f>
        <v>0.82220402818896143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436</v>
      </c>
      <c r="AT450">
        <f>_xlfn.RANK.AVG(Table2[[#This Row],[6M Return vs Nifty Z-Score]],Table2[6M Return vs Nifty Z-Score])</f>
        <v>707</v>
      </c>
      <c r="AU450">
        <f>_xlfn.RANK.AVG(Table2[[#This Row],[Sharpe Ratio Z-Score]],Table2[Sharpe Ratio Z-Score])</f>
        <v>142</v>
      </c>
      <c r="AV450">
        <f>(Table2[[#This Row],[Rank 1Y]]+Table2[[#This Row],[Rank 6M]]+Table2[[#This Row],[Rank Sharpe]])/3</f>
        <v>428.33333333333331</v>
      </c>
    </row>
    <row r="451" spans="1:48" hidden="1" x14ac:dyDescent="0.3">
      <c r="A451" t="s">
        <v>1423</v>
      </c>
      <c r="B451" t="s">
        <v>1424</v>
      </c>
      <c r="C451" t="s">
        <v>3119</v>
      </c>
      <c r="D451" t="s">
        <v>1425</v>
      </c>
      <c r="E451">
        <v>7289.9518606199999</v>
      </c>
      <c r="F451">
        <v>449.9</v>
      </c>
      <c r="G451">
        <v>54.586236369230797</v>
      </c>
      <c r="H451">
        <f>(Table2[[#This Row],[1Y Return vs Nifty]]-AVERAGE(Table2[1Y Return vs Nifty]))/_xlfn.STDEV.P(Table2[1Y Return vs Nifty])</f>
        <v>0.82439504346791359</v>
      </c>
      <c r="I451">
        <v>-0.31083116610278799</v>
      </c>
      <c r="J451">
        <f>(Table2[[#This Row],[1M Return vs Nifty]]-AVERAGE(Table2[1M Return vs Nifty]))/_xlfn.STDEV.P(Table2[1M Return vs Nifty])</f>
        <v>0.24722081910007726</v>
      </c>
      <c r="K451">
        <v>-23.403375103706601</v>
      </c>
      <c r="L451">
        <f>(Table2[[#This Row],[6M Return vs Nifty]]-AVERAGE(Table2[6M Return vs Nifty]))/_xlfn.STDEV.P(Table2[6M Return vs Nifty])</f>
        <v>-0.87773056107510006</v>
      </c>
      <c r="M451">
        <v>-7.5831605223340199</v>
      </c>
      <c r="N451">
        <f>(Table2[[#This Row],[1W Return vs Nifty]]-AVERAGE(Table2[1W Return vs Nifty]))/_xlfn.STDEV.P(Table2[1W Return vs Nifty])</f>
        <v>-0.91551989734406125</v>
      </c>
      <c r="O451">
        <v>441.47</v>
      </c>
      <c r="P451">
        <v>458.813919402723</v>
      </c>
      <c r="Q451">
        <v>460.70809464626399</v>
      </c>
      <c r="R451">
        <v>57.980904850440503</v>
      </c>
      <c r="S451" s="1">
        <f>(Table2[[#This Row],[Close Price]]-Table2[[#This Row],[20D EMA]])/Table2[[#This Row],[20D EMA]]</f>
        <v>1.9095295263551203E-2</v>
      </c>
      <c r="T451" s="1">
        <f>(Table2[[#This Row],[Close Price]]-Table2[[#This Row],[50D EMA]])/Table2[[#This Row],[50D EMA]]</f>
        <v>-1.942817997833856E-2</v>
      </c>
      <c r="U451" s="1">
        <f>(Table2[[#This Row],[Close Price]]-Table2[[#This Row],[200D EMA]])/Table2[[#This Row],[200D EMA]]</f>
        <v>-2.3459745491475611E-2</v>
      </c>
      <c r="V451">
        <v>0.88040525144169202</v>
      </c>
      <c r="W451">
        <v>430</v>
      </c>
      <c r="X451">
        <v>459.5</v>
      </c>
      <c r="Y451">
        <v>430</v>
      </c>
      <c r="Z451">
        <v>459.5</v>
      </c>
      <c r="AA451">
        <v>404.35</v>
      </c>
      <c r="AB451">
        <v>477.2</v>
      </c>
      <c r="AC451" s="1">
        <f>(Table2[[#This Row],[Close Price]]/Table2[[#This Row],[Day Low]])-1</f>
        <v>4.6279069767441783E-2</v>
      </c>
      <c r="AD451" s="1">
        <f>(Table2[[#This Row],[Day High]]/Table2[[#This Row],[Close Price]])-1</f>
        <v>2.1338075127806277E-2</v>
      </c>
      <c r="AE451" s="1">
        <f>(Table2[[#This Row],[Close Price]]/Table2[[#This Row],[Current Week Low]])-1</f>
        <v>4.6279069767441783E-2</v>
      </c>
      <c r="AF451" s="1">
        <f>(Table2[[#This Row],[Current Week High]]/Table2[[#This Row],[Close Price]])-1</f>
        <v>2.1338075127806277E-2</v>
      </c>
      <c r="AG451" s="1">
        <f>(Table2[[#This Row],[Close Price]]/Table2[[#This Row],[Current Month Low]])-1</f>
        <v>0.11264993198961282</v>
      </c>
      <c r="AH451" s="1">
        <f>(Table2[[#This Row],[Current Month High]]/Table2[[#This Row],[Close Price]])-1</f>
        <v>6.0680151144698824E-2</v>
      </c>
      <c r="AI451">
        <v>41.098021782618297</v>
      </c>
      <c r="AJ451">
        <v>78.519939157463099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-0.04</v>
      </c>
      <c r="AM451" t="s">
        <v>3166</v>
      </c>
      <c r="AN451">
        <v>0.25</v>
      </c>
      <c r="AO451" t="s">
        <v>3167</v>
      </c>
      <c r="AQ451">
        <f>(Table2[[#This Row],[Sharpe Ratio]]-AVERAGE(Table2[Sharpe Ratio]))/_xlfn.STDEV.P(Table2[Sharpe Ratio])</f>
        <v>-0.63775757197390104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120</v>
      </c>
      <c r="AT451">
        <f>_xlfn.RANK.AVG(Table2[[#This Row],[6M Return vs Nifty Z-Score]],Table2[6M Return vs Nifty Z-Score])</f>
        <v>636</v>
      </c>
      <c r="AU451">
        <f>_xlfn.RANK.AVG(Table2[[#This Row],[Sharpe Ratio Z-Score]],Table2[Sharpe Ratio Z-Score])</f>
        <v>529</v>
      </c>
      <c r="AV451">
        <f>(Table2[[#This Row],[Rank 1Y]]+Table2[[#This Row],[Rank 6M]]+Table2[[#This Row],[Rank Sharpe]])/3</f>
        <v>428.33333333333331</v>
      </c>
    </row>
    <row r="452" spans="1:48" hidden="1" x14ac:dyDescent="0.3">
      <c r="A452" t="s">
        <v>1886</v>
      </c>
      <c r="B452" t="s">
        <v>1887</v>
      </c>
      <c r="C452" t="s">
        <v>3135</v>
      </c>
      <c r="D452" t="s">
        <v>491</v>
      </c>
      <c r="E452">
        <v>3873.2109174500001</v>
      </c>
      <c r="F452">
        <v>338.05</v>
      </c>
      <c r="G452">
        <v>-27.580779678303099</v>
      </c>
      <c r="H452">
        <f>(Table2[[#This Row],[1Y Return vs Nifty]]-AVERAGE(Table2[1Y Return vs Nifty]))/_xlfn.STDEV.P(Table2[1Y Return vs Nifty])</f>
        <v>-0.80347248637528079</v>
      </c>
      <c r="I452">
        <v>-13.3382603184881</v>
      </c>
      <c r="J452">
        <f>(Table2[[#This Row],[1M Return vs Nifty]]-AVERAGE(Table2[1M Return vs Nifty]))/_xlfn.STDEV.P(Table2[1M Return vs Nifty])</f>
        <v>-1.0423843632783745</v>
      </c>
      <c r="K452">
        <v>-13.410237625392201</v>
      </c>
      <c r="L452">
        <f>(Table2[[#This Row],[6M Return vs Nifty]]-AVERAGE(Table2[6M Return vs Nifty]))/_xlfn.STDEV.P(Table2[6M Return vs Nifty])</f>
        <v>-0.54818938800263384</v>
      </c>
      <c r="M452">
        <v>-8.6830684003677092</v>
      </c>
      <c r="N452">
        <f>(Table2[[#This Row],[1W Return vs Nifty]]-AVERAGE(Table2[1W Return vs Nifty]))/_xlfn.STDEV.P(Table2[1W Return vs Nifty])</f>
        <v>-1.1439049530469392</v>
      </c>
      <c r="O452">
        <v>356.98</v>
      </c>
      <c r="P452">
        <v>371.289976848886</v>
      </c>
      <c r="Q452">
        <v>367.93211446196102</v>
      </c>
      <c r="R452">
        <v>36.882504366388098</v>
      </c>
      <c r="S452" s="1">
        <f>(Table2[[#This Row],[Close Price]]-Table2[[#This Row],[20D EMA]])/Table2[[#This Row],[20D EMA]]</f>
        <v>-5.3028180850467829E-2</v>
      </c>
      <c r="T452" s="1">
        <f>(Table2[[#This Row],[Close Price]]-Table2[[#This Row],[50D EMA]])/Table2[[#This Row],[50D EMA]]</f>
        <v>-8.9525650896885287E-2</v>
      </c>
      <c r="U452" s="1">
        <f>(Table2[[#This Row],[Close Price]]-Table2[[#This Row],[200D EMA]])/Table2[[#This Row],[200D EMA]]</f>
        <v>-8.1216380107669017E-2</v>
      </c>
      <c r="V452">
        <v>0.42756440661009099</v>
      </c>
      <c r="W452">
        <v>334.6</v>
      </c>
      <c r="X452">
        <v>341.4</v>
      </c>
      <c r="Y452">
        <v>334.6</v>
      </c>
      <c r="Z452">
        <v>341.4</v>
      </c>
      <c r="AA452">
        <v>321.35000000000002</v>
      </c>
      <c r="AB452">
        <v>383.9</v>
      </c>
      <c r="AC452" s="1">
        <f>(Table2[[#This Row],[Close Price]]/Table2[[#This Row],[Day Low]])-1</f>
        <v>1.0310818888224604E-2</v>
      </c>
      <c r="AD452" s="1">
        <f>(Table2[[#This Row],[Day High]]/Table2[[#This Row],[Close Price]])-1</f>
        <v>9.9097766602571635E-3</v>
      </c>
      <c r="AE452" s="1">
        <f>(Table2[[#This Row],[Close Price]]/Table2[[#This Row],[Current Week Low]])-1</f>
        <v>1.0310818888224604E-2</v>
      </c>
      <c r="AF452" s="1">
        <f>(Table2[[#This Row],[Current Week High]]/Table2[[#This Row],[Close Price]])-1</f>
        <v>9.9097766602571635E-3</v>
      </c>
      <c r="AG452" s="1">
        <f>(Table2[[#This Row],[Close Price]]/Table2[[#This Row],[Current Month Low]])-1</f>
        <v>5.1968258907733045E-2</v>
      </c>
      <c r="AH452" s="1">
        <f>(Table2[[#This Row],[Current Month High]]/Table2[[#This Row],[Close Price]])-1</f>
        <v>0.1356308238426267</v>
      </c>
      <c r="AI452">
        <v>35.734358822659303</v>
      </c>
      <c r="AJ452">
        <v>11.273864384463399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0.06</v>
      </c>
      <c r="AM452" t="s">
        <v>3167</v>
      </c>
      <c r="AN452">
        <v>-8.15</v>
      </c>
      <c r="AO452" t="s">
        <v>3166</v>
      </c>
      <c r="AP452">
        <v>0.113421846691619</v>
      </c>
      <c r="AQ452">
        <f>(Table2[[#This Row],[Sharpe Ratio]]-AVERAGE(Table2[Sharpe Ratio]))/_xlfn.STDEV.P(Table2[Sharpe Ratio])</f>
        <v>0.67165441491983913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598</v>
      </c>
      <c r="AT452">
        <f>_xlfn.RANK.AVG(Table2[[#This Row],[6M Return vs Nifty Z-Score]],Table2[6M Return vs Nifty Z-Score])</f>
        <v>512</v>
      </c>
      <c r="AU452">
        <f>_xlfn.RANK.AVG(Table2[[#This Row],[Sharpe Ratio Z-Score]],Table2[Sharpe Ratio Z-Score])</f>
        <v>178</v>
      </c>
      <c r="AV452">
        <f>(Table2[[#This Row],[Rank 1Y]]+Table2[[#This Row],[Rank 6M]]+Table2[[#This Row],[Rank Sharpe]])/3</f>
        <v>429.33333333333331</v>
      </c>
    </row>
    <row r="453" spans="1:48" hidden="1" x14ac:dyDescent="0.3">
      <c r="A453" t="s">
        <v>454</v>
      </c>
      <c r="B453" t="s">
        <v>455</v>
      </c>
      <c r="C453" t="s">
        <v>3121</v>
      </c>
      <c r="D453" t="s">
        <v>34</v>
      </c>
      <c r="E453">
        <v>49229.607518871999</v>
      </c>
      <c r="F453">
        <v>56.71</v>
      </c>
      <c r="G453">
        <v>-7.25943745508539</v>
      </c>
      <c r="H453">
        <f>(Table2[[#This Row],[1Y Return vs Nifty]]-AVERAGE(Table2[1Y Return vs Nifty]))/_xlfn.STDEV.P(Table2[1Y Return vs Nifty])</f>
        <v>-0.40087233415762602</v>
      </c>
      <c r="I453">
        <v>-0.22727615288609099</v>
      </c>
      <c r="J453">
        <f>(Table2[[#This Row],[1M Return vs Nifty]]-AVERAGE(Table2[1M Return vs Nifty]))/_xlfn.STDEV.P(Table2[1M Return vs Nifty])</f>
        <v>0.25549205794525054</v>
      </c>
      <c r="K453">
        <v>-22.295907042768199</v>
      </c>
      <c r="L453">
        <f>(Table2[[#This Row],[6M Return vs Nifty]]-AVERAGE(Table2[6M Return vs Nifty]))/_xlfn.STDEV.P(Table2[6M Return vs Nifty])</f>
        <v>-0.84120986627490313</v>
      </c>
      <c r="M453">
        <v>-2.4268380233248998</v>
      </c>
      <c r="N453">
        <f>(Table2[[#This Row],[1W Return vs Nifty]]-AVERAGE(Table2[1W Return vs Nifty]))/_xlfn.STDEV.P(Table2[1W Return vs Nifty])</f>
        <v>0.15513976850309216</v>
      </c>
      <c r="O453">
        <v>54.61</v>
      </c>
      <c r="P453">
        <v>56.447479827947099</v>
      </c>
      <c r="Q453">
        <v>57.2525529956038</v>
      </c>
      <c r="R453">
        <v>62.869645327403703</v>
      </c>
      <c r="S453" s="1">
        <f>(Table2[[#This Row],[Close Price]]-Table2[[#This Row],[20D EMA]])/Table2[[#This Row],[20D EMA]]</f>
        <v>3.8454495513642217E-2</v>
      </c>
      <c r="T453" s="1">
        <f>(Table2[[#This Row],[Close Price]]-Table2[[#This Row],[50D EMA]])/Table2[[#This Row],[50D EMA]]</f>
        <v>4.6506978319150486E-3</v>
      </c>
      <c r="U453" s="1">
        <f>(Table2[[#This Row],[Close Price]]-Table2[[#This Row],[200D EMA]])/Table2[[#This Row],[200D EMA]]</f>
        <v>-9.476485627557249E-3</v>
      </c>
      <c r="V453">
        <v>1.24030238994622</v>
      </c>
      <c r="W453">
        <v>53.7</v>
      </c>
      <c r="X453">
        <v>57.96</v>
      </c>
      <c r="Y453">
        <v>53.7</v>
      </c>
      <c r="Z453">
        <v>57.96</v>
      </c>
      <c r="AA453">
        <v>50.91</v>
      </c>
      <c r="AB453">
        <v>59.67</v>
      </c>
      <c r="AC453" s="1">
        <f>(Table2[[#This Row],[Close Price]]/Table2[[#This Row],[Day Low]])-1</f>
        <v>5.6052141527001886E-2</v>
      </c>
      <c r="AD453" s="1">
        <f>(Table2[[#This Row],[Day High]]/Table2[[#This Row],[Close Price]])-1</f>
        <v>2.2041967906894833E-2</v>
      </c>
      <c r="AE453" s="1">
        <f>(Table2[[#This Row],[Close Price]]/Table2[[#This Row],[Current Week Low]])-1</f>
        <v>5.6052141527001886E-2</v>
      </c>
      <c r="AF453" s="1">
        <f>(Table2[[#This Row],[Current Week High]]/Table2[[#This Row],[Close Price]])-1</f>
        <v>2.2041967906894833E-2</v>
      </c>
      <c r="AG453" s="1">
        <f>(Table2[[#This Row],[Close Price]]/Table2[[#This Row],[Current Month Low]])-1</f>
        <v>0.11392653702612465</v>
      </c>
      <c r="AH453" s="1">
        <f>(Table2[[#This Row],[Current Month High]]/Table2[[#This Row],[Close Price]])-1</f>
        <v>5.2195380003526637E-2</v>
      </c>
      <c r="AI453">
        <v>35.6021865632163</v>
      </c>
      <c r="AJ453">
        <v>30.068807339449499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-7.0000000000000007E-2</v>
      </c>
      <c r="AM453" t="s">
        <v>3166</v>
      </c>
      <c r="AN453">
        <v>-0.86</v>
      </c>
      <c r="AO453" t="s">
        <v>3166</v>
      </c>
      <c r="AP453">
        <v>0.100985683436482</v>
      </c>
      <c r="AQ453">
        <f>(Table2[[#This Row],[Sharpe Ratio]]-AVERAGE(Table2[Sharpe Ratio]))/_xlfn.STDEV.P(Table2[Sharpe Ratio])</f>
        <v>0.52808365044870187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450</v>
      </c>
      <c r="AT453">
        <f>_xlfn.RANK.AVG(Table2[[#This Row],[6M Return vs Nifty Z-Score]],Table2[6M Return vs Nifty Z-Score])</f>
        <v>622</v>
      </c>
      <c r="AU453">
        <f>_xlfn.RANK.AVG(Table2[[#This Row],[Sharpe Ratio Z-Score]],Table2[Sharpe Ratio Z-Score])</f>
        <v>218</v>
      </c>
      <c r="AV453">
        <f>(Table2[[#This Row],[Rank 1Y]]+Table2[[#This Row],[Rank 6M]]+Table2[[#This Row],[Rank Sharpe]])/3</f>
        <v>430</v>
      </c>
    </row>
    <row r="454" spans="1:48" hidden="1" x14ac:dyDescent="0.3">
      <c r="A454" t="s">
        <v>19</v>
      </c>
      <c r="B454" t="s">
        <v>20</v>
      </c>
      <c r="C454" t="s">
        <v>3120</v>
      </c>
      <c r="D454" t="s">
        <v>21</v>
      </c>
      <c r="E454">
        <v>1561240.9448921799</v>
      </c>
      <c r="F454">
        <v>4244.6000000000004</v>
      </c>
      <c r="G454">
        <v>-4.8103634972154197E-2</v>
      </c>
      <c r="H454">
        <f>(Table2[[#This Row],[1Y Return vs Nifty]]-AVERAGE(Table2[1Y Return vs Nifty]))/_xlfn.STDEV.P(Table2[1Y Return vs Nifty])</f>
        <v>-0.25800361703357577</v>
      </c>
      <c r="I454">
        <v>4.7541417737044203</v>
      </c>
      <c r="J454">
        <f>(Table2[[#This Row],[1M Return vs Nifty]]-AVERAGE(Table2[1M Return vs Nifty]))/_xlfn.STDEV.P(Table2[1M Return vs Nifty])</f>
        <v>0.74861025483429722</v>
      </c>
      <c r="K454">
        <v>4.8244855271863401</v>
      </c>
      <c r="L454">
        <f>(Table2[[#This Row],[6M Return vs Nifty]]-AVERAGE(Table2[6M Return vs Nifty]))/_xlfn.STDEV.P(Table2[6M Return vs Nifty])</f>
        <v>5.3132476265962535E-2</v>
      </c>
      <c r="M454">
        <v>-1.65777903643894</v>
      </c>
      <c r="N454">
        <f>(Table2[[#This Row],[1W Return vs Nifty]]-AVERAGE(Table2[1W Return vs Nifty]))/_xlfn.STDEV.P(Table2[1W Return vs Nifty])</f>
        <v>0.31482730512910867</v>
      </c>
      <c r="O454">
        <v>4135.1400000000003</v>
      </c>
      <c r="P454">
        <v>4162.9860980351395</v>
      </c>
      <c r="Q454">
        <v>4061.9937826823302</v>
      </c>
      <c r="R454">
        <v>72.504306823265296</v>
      </c>
      <c r="S454" s="1">
        <f>(Table2[[#This Row],[Close Price]]-Table2[[#This Row],[20D EMA]])/Table2[[#This Row],[20D EMA]]</f>
        <v>2.6470687812262712E-2</v>
      </c>
      <c r="T454" s="1">
        <f>(Table2[[#This Row],[Close Price]]-Table2[[#This Row],[50D EMA]])/Table2[[#This Row],[50D EMA]]</f>
        <v>1.9604653977437308E-2</v>
      </c>
      <c r="U454" s="1">
        <f>(Table2[[#This Row],[Close Price]]-Table2[[#This Row],[200D EMA]])/Table2[[#This Row],[200D EMA]]</f>
        <v>4.4954824425429439E-2</v>
      </c>
      <c r="V454">
        <v>0.93132248972905896</v>
      </c>
      <c r="W454">
        <v>4252.2</v>
      </c>
      <c r="X454">
        <v>4328.1000000000004</v>
      </c>
      <c r="Y454">
        <v>4252.2</v>
      </c>
      <c r="Z454">
        <v>4328.1000000000004</v>
      </c>
      <c r="AA454">
        <v>3913.25</v>
      </c>
      <c r="AB454">
        <v>4328.1000000000004</v>
      </c>
      <c r="AC454" s="1">
        <f>(Table2[[#This Row],[Close Price]]/Table2[[#This Row],[Day Low]])-1</f>
        <v>-1.7873100983019086E-3</v>
      </c>
      <c r="AD454" s="1">
        <f>(Table2[[#This Row],[Day High]]/Table2[[#This Row],[Close Price]])-1</f>
        <v>1.9672053903783571E-2</v>
      </c>
      <c r="AE454" s="1">
        <f>(Table2[[#This Row],[Close Price]]/Table2[[#This Row],[Current Week Low]])-1</f>
        <v>-1.7873100983019086E-3</v>
      </c>
      <c r="AF454" s="1">
        <f>(Table2[[#This Row],[Current Week High]]/Table2[[#This Row],[Close Price]])-1</f>
        <v>1.9672053903783571E-2</v>
      </c>
      <c r="AG454" s="1">
        <f>(Table2[[#This Row],[Close Price]]/Table2[[#This Row],[Current Month Low]])-1</f>
        <v>8.4673864434932744E-2</v>
      </c>
      <c r="AH454" s="1">
        <f>(Table2[[#This Row],[Current Month High]]/Table2[[#This Row],[Close Price]])-1</f>
        <v>1.9672053903783571E-2</v>
      </c>
      <c r="AI454">
        <v>8.1904066343118291</v>
      </c>
      <c r="AJ454">
        <v>23.641130206816101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-0.06</v>
      </c>
      <c r="AM454" t="s">
        <v>3166</v>
      </c>
      <c r="AN454">
        <v>8.66</v>
      </c>
      <c r="AO454" t="s">
        <v>3167</v>
      </c>
      <c r="AP454">
        <v>-2.7249090188996E-2</v>
      </c>
      <c r="AQ454">
        <f>(Table2[[#This Row],[Sharpe Ratio]]-AVERAGE(Table2[Sharpe Ratio]))/_xlfn.STDEV.P(Table2[Sharpe Ratio])</f>
        <v>-0.95233793163274683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396</v>
      </c>
      <c r="AT454">
        <f>_xlfn.RANK.AVG(Table2[[#This Row],[6M Return vs Nifty Z-Score]],Table2[6M Return vs Nifty Z-Score])</f>
        <v>284</v>
      </c>
      <c r="AU454">
        <f>_xlfn.RANK.AVG(Table2[[#This Row],[Sharpe Ratio Z-Score]],Table2[Sharpe Ratio Z-Score])</f>
        <v>615</v>
      </c>
      <c r="AV454">
        <f>(Table2[[#This Row],[Rank 1Y]]+Table2[[#This Row],[Rank 6M]]+Table2[[#This Row],[Rank Sharpe]])/3</f>
        <v>431.66666666666669</v>
      </c>
    </row>
    <row r="455" spans="1:48" hidden="1" x14ac:dyDescent="0.3">
      <c r="A455" t="s">
        <v>1567</v>
      </c>
      <c r="B455" t="s">
        <v>1568</v>
      </c>
      <c r="C455" t="s">
        <v>3130</v>
      </c>
      <c r="D455" t="s">
        <v>117</v>
      </c>
      <c r="E455">
        <v>6135.9239075400001</v>
      </c>
      <c r="F455">
        <v>565.04999999999995</v>
      </c>
      <c r="G455">
        <v>-10.8828955209241</v>
      </c>
      <c r="H455">
        <f>(Table2[[#This Row],[1Y Return vs Nifty]]-AVERAGE(Table2[1Y Return vs Nifty]))/_xlfn.STDEV.P(Table2[1Y Return vs Nifty])</f>
        <v>-0.47265916560000132</v>
      </c>
      <c r="I455">
        <v>-9.6025709410542408</v>
      </c>
      <c r="J455">
        <f>(Table2[[#This Row],[1M Return vs Nifty]]-AVERAGE(Table2[1M Return vs Nifty]))/_xlfn.STDEV.P(Table2[1M Return vs Nifty])</f>
        <v>-0.67258274512773997</v>
      </c>
      <c r="K455">
        <v>-10.590878202891499</v>
      </c>
      <c r="L455">
        <f>(Table2[[#This Row],[6M Return vs Nifty]]-AVERAGE(Table2[6M Return vs Nifty]))/_xlfn.STDEV.P(Table2[6M Return vs Nifty])</f>
        <v>-0.45521608373057965</v>
      </c>
      <c r="M455">
        <v>-7.3411629706697603</v>
      </c>
      <c r="N455">
        <f>(Table2[[#This Row],[1W Return vs Nifty]]-AVERAGE(Table2[1W Return vs Nifty]))/_xlfn.STDEV.P(Table2[1W Return vs Nifty])</f>
        <v>-0.86527148525376307</v>
      </c>
      <c r="O455">
        <v>625.57000000000005</v>
      </c>
      <c r="P455">
        <v>651.20103848629401</v>
      </c>
      <c r="Q455">
        <v>622.07208163714597</v>
      </c>
      <c r="R455">
        <v>23.6638421393607</v>
      </c>
      <c r="S455" s="1">
        <f>(Table2[[#This Row],[Close Price]]-Table2[[#This Row],[20D EMA]])/Table2[[#This Row],[20D EMA]]</f>
        <v>-9.6743769682050118E-2</v>
      </c>
      <c r="T455" s="1">
        <f>(Table2[[#This Row],[Close Price]]-Table2[[#This Row],[50D EMA]])/Table2[[#This Row],[50D EMA]]</f>
        <v>-0.1322956097959406</v>
      </c>
      <c r="U455" s="1">
        <f>(Table2[[#This Row],[Close Price]]-Table2[[#This Row],[200D EMA]])/Table2[[#This Row],[200D EMA]]</f>
        <v>-9.1664749665468739E-2</v>
      </c>
      <c r="V455">
        <v>1.22032023096821</v>
      </c>
      <c r="W455">
        <v>560.6</v>
      </c>
      <c r="X455">
        <v>580</v>
      </c>
      <c r="Y455">
        <v>560.6</v>
      </c>
      <c r="Z455">
        <v>580</v>
      </c>
      <c r="AA455">
        <v>550.45000000000005</v>
      </c>
      <c r="AB455">
        <v>719.85</v>
      </c>
      <c r="AC455" s="1">
        <f>(Table2[[#This Row],[Close Price]]/Table2[[#This Row],[Day Low]])-1</f>
        <v>7.9379236532286512E-3</v>
      </c>
      <c r="AD455" s="1">
        <f>(Table2[[#This Row],[Day High]]/Table2[[#This Row],[Close Price]])-1</f>
        <v>2.6457835589770884E-2</v>
      </c>
      <c r="AE455" s="1">
        <f>(Table2[[#This Row],[Close Price]]/Table2[[#This Row],[Current Week Low]])-1</f>
        <v>7.9379236532286512E-3</v>
      </c>
      <c r="AF455" s="1">
        <f>(Table2[[#This Row],[Current Week High]]/Table2[[#This Row],[Close Price]])-1</f>
        <v>2.6457835589770884E-2</v>
      </c>
      <c r="AG455" s="1">
        <f>(Table2[[#This Row],[Close Price]]/Table2[[#This Row],[Current Month Low]])-1</f>
        <v>2.6523753292760244E-2</v>
      </c>
      <c r="AH455" s="1">
        <f>(Table2[[#This Row],[Current Month High]]/Table2[[#This Row],[Close Price]])-1</f>
        <v>0.27395805680913199</v>
      </c>
      <c r="AI455">
        <v>48.951420228298304</v>
      </c>
      <c r="AJ455">
        <v>20.8533846647417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0</v>
      </c>
      <c r="AM455">
        <v>0</v>
      </c>
      <c r="AN455">
        <v>-15.35</v>
      </c>
      <c r="AO455" t="s">
        <v>3166</v>
      </c>
      <c r="AP455">
        <v>5.9158941908957E-2</v>
      </c>
      <c r="AQ455">
        <f>(Table2[[#This Row],[Sharpe Ratio]]-AVERAGE(Table2[Sharpe Ratio]))/_xlfn.STDEV.P(Table2[Sharpe Ratio])</f>
        <v>4.5209862669910762E-2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475</v>
      </c>
      <c r="AT455">
        <f>_xlfn.RANK.AVG(Table2[[#This Row],[6M Return vs Nifty Z-Score]],Table2[6M Return vs Nifty Z-Score])</f>
        <v>480</v>
      </c>
      <c r="AU455">
        <f>_xlfn.RANK.AVG(Table2[[#This Row],[Sharpe Ratio Z-Score]],Table2[Sharpe Ratio Z-Score])</f>
        <v>340</v>
      </c>
      <c r="AV455">
        <f>(Table2[[#This Row],[Rank 1Y]]+Table2[[#This Row],[Rank 6M]]+Table2[[#This Row],[Rank Sharpe]])/3</f>
        <v>431.66666666666669</v>
      </c>
    </row>
    <row r="456" spans="1:48" x14ac:dyDescent="0.3">
      <c r="A456" t="s">
        <v>22</v>
      </c>
      <c r="B456" t="s">
        <v>23</v>
      </c>
      <c r="C456" t="s">
        <v>3121</v>
      </c>
      <c r="D456" t="s">
        <v>24</v>
      </c>
      <c r="E456">
        <v>1364720.21106624</v>
      </c>
      <c r="F456">
        <v>1785.6</v>
      </c>
      <c r="G456">
        <v>-5.5566336337708302</v>
      </c>
      <c r="H456">
        <f>(Table2[[#This Row],[1Y Return vs Nifty]]-AVERAGE(Table2[1Y Return vs Nifty]))/_xlfn.STDEV.P(Table2[1Y Return vs Nifty])</f>
        <v>-0.36713691106757113</v>
      </c>
      <c r="I456">
        <v>-0.70558209824075002</v>
      </c>
      <c r="J456">
        <f>(Table2[[#This Row],[1M Return vs Nifty]]-AVERAGE(Table2[1M Return vs Nifty]))/_xlfn.STDEV.P(Table2[1M Return vs Nifty])</f>
        <v>0.20814381918865349</v>
      </c>
      <c r="K456">
        <v>11.3721800230288</v>
      </c>
      <c r="L456">
        <f>(Table2[[#This Row],[6M Return vs Nifty]]-AVERAGE(Table2[6M Return vs Nifty]))/_xlfn.STDEV.P(Table2[6M Return vs Nifty])</f>
        <v>0.26905414548771062</v>
      </c>
      <c r="M456">
        <v>-0.36255664221240302</v>
      </c>
      <c r="N456">
        <f>(Table2[[#This Row],[1W Return vs Nifty]]-AVERAGE(Table2[1W Return vs Nifty]))/_xlfn.STDEV.P(Table2[1W Return vs Nifty])</f>
        <v>0.58376749963145436</v>
      </c>
      <c r="O456">
        <v>1732.61</v>
      </c>
      <c r="P456">
        <v>1709.1663847371301</v>
      </c>
      <c r="Q456">
        <v>1631.6282751142301</v>
      </c>
      <c r="R456">
        <v>68.908663853804896</v>
      </c>
      <c r="S456" s="1">
        <f>(Table2[[#This Row],[Close Price]]-Table2[[#This Row],[20D EMA]])/Table2[[#This Row],[20D EMA]]</f>
        <v>3.0583916749874474E-2</v>
      </c>
      <c r="T456" s="1">
        <f>(Table2[[#This Row],[Close Price]]-Table2[[#This Row],[50D EMA]])/Table2[[#This Row],[50D EMA]]</f>
        <v>4.4719821279790323E-2</v>
      </c>
      <c r="U456" s="1">
        <f>(Table2[[#This Row],[Close Price]]-Table2[[#This Row],[200D EMA]])/Table2[[#This Row],[200D EMA]]</f>
        <v>9.4366913857870174E-2</v>
      </c>
      <c r="V456">
        <v>1.8833340609868501</v>
      </c>
      <c r="W456">
        <v>1764.9</v>
      </c>
      <c r="X456">
        <v>1803.55</v>
      </c>
      <c r="Y456">
        <v>1764.9</v>
      </c>
      <c r="Z456">
        <v>1803.55</v>
      </c>
      <c r="AA456">
        <v>1672.1</v>
      </c>
      <c r="AB456">
        <v>1803.55</v>
      </c>
      <c r="AC456" s="1">
        <f>(Table2[[#This Row],[Close Price]]/Table2[[#This Row],[Day Low]])-1</f>
        <v>1.1728709841917206E-2</v>
      </c>
      <c r="AD456" s="1">
        <f>(Table2[[#This Row],[Day High]]/Table2[[#This Row],[Close Price]])-1</f>
        <v>1.0052643369175662E-2</v>
      </c>
      <c r="AE456" s="1">
        <f>(Table2[[#This Row],[Close Price]]/Table2[[#This Row],[Current Week Low]])-1</f>
        <v>1.1728709841917206E-2</v>
      </c>
      <c r="AF456" s="1">
        <f>(Table2[[#This Row],[Current Week High]]/Table2[[#This Row],[Close Price]])-1</f>
        <v>1.0052643369175662E-2</v>
      </c>
      <c r="AG456" s="1">
        <f>(Table2[[#This Row],[Close Price]]/Table2[[#This Row],[Current Month Low]])-1</f>
        <v>6.7878715387835742E-2</v>
      </c>
      <c r="AH456" s="1">
        <f>(Table2[[#This Row],[Current Month High]]/Table2[[#This Row],[Close Price]])-1</f>
        <v>1.0052643369175662E-2</v>
      </c>
      <c r="AI456">
        <v>1.00526433691756</v>
      </c>
      <c r="AJ456">
        <v>30.952293645264099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7.0000000000000007E-2</v>
      </c>
      <c r="AM456" t="s">
        <v>3167</v>
      </c>
      <c r="AN456">
        <v>1.58</v>
      </c>
      <c r="AO456" t="s">
        <v>3167</v>
      </c>
      <c r="AP456">
        <v>-4.0503471847757003E-2</v>
      </c>
      <c r="AQ456">
        <f>(Table2[[#This Row],[Sharpe Ratio]]-AVERAGE(Table2[Sharpe Ratio]))/_xlfn.STDEV.P(Table2[Sharpe Ratio])</f>
        <v>-1.1053547156922909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-0.41152616245204343</v>
      </c>
      <c r="AS456">
        <f>_xlfn.RANK.AVG(Table2[[#This Row],[1Y Return vs Nifty Z-Score]],Table2[1Y Return vs Nifty Z-Score])</f>
        <v>437</v>
      </c>
      <c r="AT456">
        <f>_xlfn.RANK.AVG(Table2[[#This Row],[6M Return vs Nifty Z-Score]],Table2[6M Return vs Nifty Z-Score])</f>
        <v>219</v>
      </c>
      <c r="AU456">
        <f>_xlfn.RANK.AVG(Table2[[#This Row],[Sharpe Ratio Z-Score]],Table2[Sharpe Ratio Z-Score])</f>
        <v>639</v>
      </c>
      <c r="AV456">
        <f>(Table2[[#This Row],[Rank 1Y]]+Table2[[#This Row],[Rank 6M]]+Table2[[#This Row],[Rank Sharpe]])/3</f>
        <v>431.66666666666669</v>
      </c>
    </row>
    <row r="457" spans="1:48" hidden="1" x14ac:dyDescent="0.3">
      <c r="A457" t="s">
        <v>1161</v>
      </c>
      <c r="B457" t="s">
        <v>1162</v>
      </c>
      <c r="C457" t="s">
        <v>3124</v>
      </c>
      <c r="D457" t="s">
        <v>46</v>
      </c>
      <c r="E457">
        <v>10288.747680138</v>
      </c>
      <c r="F457">
        <v>183.06</v>
      </c>
      <c r="G457">
        <v>5.15792826530478</v>
      </c>
      <c r="H457">
        <f>(Table2[[#This Row],[1Y Return vs Nifty]]-AVERAGE(Table2[1Y Return vs Nifty]))/_xlfn.STDEV.P(Table2[1Y Return vs Nifty])</f>
        <v>-0.15486332184644103</v>
      </c>
      <c r="I457">
        <v>-0.15338122975566201</v>
      </c>
      <c r="J457">
        <f>(Table2[[#This Row],[1M Return vs Nifty]]-AVERAGE(Table2[1M Return vs Nifty]))/_xlfn.STDEV.P(Table2[1M Return vs Nifty])</f>
        <v>0.26280702966421093</v>
      </c>
      <c r="K457">
        <v>-37.721959906813503</v>
      </c>
      <c r="L457">
        <f>(Table2[[#This Row],[6M Return vs Nifty]]-AVERAGE(Table2[6M Return vs Nifty]))/_xlfn.STDEV.P(Table2[6M Return vs Nifty])</f>
        <v>-1.3499109191451208</v>
      </c>
      <c r="M457">
        <v>-3.4845926546382402</v>
      </c>
      <c r="N457">
        <f>(Table2[[#This Row],[1W Return vs Nifty]]-AVERAGE(Table2[1W Return vs Nifty]))/_xlfn.STDEV.P(Table2[1W Return vs Nifty])</f>
        <v>-6.44925800026208E-2</v>
      </c>
      <c r="O457">
        <v>185.69</v>
      </c>
      <c r="P457">
        <v>195.716468033257</v>
      </c>
      <c r="Q457">
        <v>207.864059823796</v>
      </c>
      <c r="R457">
        <v>47.497217248686702</v>
      </c>
      <c r="S457" s="1">
        <f>(Table2[[#This Row],[Close Price]]-Table2[[#This Row],[20D EMA]])/Table2[[#This Row],[20D EMA]]</f>
        <v>-1.4163390597231922E-2</v>
      </c>
      <c r="T457" s="1">
        <f>(Table2[[#This Row],[Close Price]]-Table2[[#This Row],[50D EMA]])/Table2[[#This Row],[50D EMA]]</f>
        <v>-6.4667363765763222E-2</v>
      </c>
      <c r="U457" s="1">
        <f>(Table2[[#This Row],[Close Price]]-Table2[[#This Row],[200D EMA]])/Table2[[#This Row],[200D EMA]]</f>
        <v>-0.11932827562793739</v>
      </c>
      <c r="V457">
        <v>0.511697965973959</v>
      </c>
      <c r="W457">
        <v>182.5</v>
      </c>
      <c r="X457">
        <v>189.11</v>
      </c>
      <c r="Y457">
        <v>182.5</v>
      </c>
      <c r="Z457">
        <v>189.11</v>
      </c>
      <c r="AA457">
        <v>176</v>
      </c>
      <c r="AB457">
        <v>199.24</v>
      </c>
      <c r="AC457" s="1">
        <f>(Table2[[#This Row],[Close Price]]/Table2[[#This Row],[Day Low]])-1</f>
        <v>3.0684931506850255E-3</v>
      </c>
      <c r="AD457" s="1">
        <f>(Table2[[#This Row],[Day High]]/Table2[[#This Row],[Close Price]])-1</f>
        <v>3.3049273462252948E-2</v>
      </c>
      <c r="AE457" s="1">
        <f>(Table2[[#This Row],[Close Price]]/Table2[[#This Row],[Current Week Low]])-1</f>
        <v>3.0684931506850255E-3</v>
      </c>
      <c r="AF457" s="1">
        <f>(Table2[[#This Row],[Current Week High]]/Table2[[#This Row],[Close Price]])-1</f>
        <v>3.3049273462252948E-2</v>
      </c>
      <c r="AG457" s="1">
        <f>(Table2[[#This Row],[Close Price]]/Table2[[#This Row],[Current Month Low]])-1</f>
        <v>4.0113636363636296E-2</v>
      </c>
      <c r="AH457" s="1">
        <f>(Table2[[#This Row],[Current Month High]]/Table2[[#This Row],[Close Price]])-1</f>
        <v>8.8386321424669623E-2</v>
      </c>
      <c r="AI457">
        <v>66.01114388725</v>
      </c>
      <c r="AJ457">
        <v>27.924528301886799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</v>
      </c>
      <c r="AM457" t="s">
        <v>3166</v>
      </c>
      <c r="AN457">
        <v>-4.5999999999999996</v>
      </c>
      <c r="AO457" t="s">
        <v>3166</v>
      </c>
      <c r="AP457">
        <v>9.9464425918647001E-2</v>
      </c>
      <c r="AQ457">
        <f>(Table2[[#This Row],[Sharpe Ratio]]-AVERAGE(Table2[Sharpe Ratio]))/_xlfn.STDEV.P(Table2[Sharpe Ratio])</f>
        <v>0.51052131226511321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360</v>
      </c>
      <c r="AT457">
        <f>_xlfn.RANK.AVG(Table2[[#This Row],[6M Return vs Nifty Z-Score]],Table2[6M Return vs Nifty Z-Score])</f>
        <v>717</v>
      </c>
      <c r="AU457">
        <f>_xlfn.RANK.AVG(Table2[[#This Row],[Sharpe Ratio Z-Score]],Table2[Sharpe Ratio Z-Score])</f>
        <v>221</v>
      </c>
      <c r="AV457">
        <f>(Table2[[#This Row],[Rank 1Y]]+Table2[[#This Row],[Rank 6M]]+Table2[[#This Row],[Rank Sharpe]])/3</f>
        <v>432.66666666666669</v>
      </c>
    </row>
    <row r="458" spans="1:48" hidden="1" x14ac:dyDescent="0.3">
      <c r="A458" t="s">
        <v>1279</v>
      </c>
      <c r="B458" t="s">
        <v>1280</v>
      </c>
      <c r="C458" t="s">
        <v>3124</v>
      </c>
      <c r="D458" t="s">
        <v>46</v>
      </c>
      <c r="E458">
        <v>8850.4528620000001</v>
      </c>
      <c r="F458">
        <v>314.7</v>
      </c>
      <c r="G458">
        <v>-13.623357412770901</v>
      </c>
      <c r="H458">
        <f>(Table2[[#This Row],[1Y Return vs Nifty]]-AVERAGE(Table2[1Y Return vs Nifty]))/_xlfn.STDEV.P(Table2[1Y Return vs Nifty])</f>
        <v>-0.52695234971574545</v>
      </c>
      <c r="I458">
        <v>7.695779146494</v>
      </c>
      <c r="J458">
        <f>(Table2[[#This Row],[1M Return vs Nifty]]-AVERAGE(Table2[1M Return vs Nifty]))/_xlfn.STDEV.P(Table2[1M Return vs Nifty])</f>
        <v>1.0398074477918178</v>
      </c>
      <c r="K458">
        <v>11.154170710538599</v>
      </c>
      <c r="L458">
        <f>(Table2[[#This Row],[6M Return vs Nifty]]-AVERAGE(Table2[6M Return vs Nifty]))/_xlfn.STDEV.P(Table2[6M Return vs Nifty])</f>
        <v>0.26186490739960805</v>
      </c>
      <c r="M458">
        <v>0.448983423922935</v>
      </c>
      <c r="N458">
        <f>(Table2[[#This Row],[1W Return vs Nifty]]-AVERAGE(Table2[1W Return vs Nifty]))/_xlfn.STDEV.P(Table2[1W Return vs Nifty])</f>
        <v>0.75227581465577831</v>
      </c>
      <c r="O458">
        <v>303.94</v>
      </c>
      <c r="P458">
        <v>312.295857990613</v>
      </c>
      <c r="Q458">
        <v>310.69165738899198</v>
      </c>
      <c r="R458">
        <v>62.268815958152999</v>
      </c>
      <c r="S458" s="1">
        <f>(Table2[[#This Row],[Close Price]]-Table2[[#This Row],[20D EMA]])/Table2[[#This Row],[20D EMA]]</f>
        <v>3.5401724024478484E-2</v>
      </c>
      <c r="T458" s="1">
        <f>(Table2[[#This Row],[Close Price]]-Table2[[#This Row],[50D EMA]])/Table2[[#This Row],[50D EMA]]</f>
        <v>7.6982833677520348E-3</v>
      </c>
      <c r="U458" s="1">
        <f>(Table2[[#This Row],[Close Price]]-Table2[[#This Row],[200D EMA]])/Table2[[#This Row],[200D EMA]]</f>
        <v>1.290135256509151E-2</v>
      </c>
      <c r="V458">
        <v>3.65419796723052</v>
      </c>
      <c r="W458">
        <v>311.75</v>
      </c>
      <c r="X458">
        <v>324</v>
      </c>
      <c r="Y458">
        <v>311.75</v>
      </c>
      <c r="Z458">
        <v>324</v>
      </c>
      <c r="AA458">
        <v>281.14999999999998</v>
      </c>
      <c r="AB458">
        <v>324.85000000000002</v>
      </c>
      <c r="AC458" s="1">
        <f>(Table2[[#This Row],[Close Price]]/Table2[[#This Row],[Day Low]])-1</f>
        <v>9.4627105052125238E-3</v>
      </c>
      <c r="AD458" s="1">
        <f>(Table2[[#This Row],[Day High]]/Table2[[#This Row],[Close Price]])-1</f>
        <v>2.9551954242135414E-2</v>
      </c>
      <c r="AE458" s="1">
        <f>(Table2[[#This Row],[Close Price]]/Table2[[#This Row],[Current Week Low]])-1</f>
        <v>9.4627105052125238E-3</v>
      </c>
      <c r="AF458" s="1">
        <f>(Table2[[#This Row],[Current Week High]]/Table2[[#This Row],[Close Price]])-1</f>
        <v>2.9551954242135414E-2</v>
      </c>
      <c r="AG458" s="1">
        <f>(Table2[[#This Row],[Close Price]]/Table2[[#This Row],[Current Month Low]])-1</f>
        <v>0.11933131780188511</v>
      </c>
      <c r="AH458" s="1">
        <f>(Table2[[#This Row],[Current Month High]]/Table2[[#This Row],[Close Price]])-1</f>
        <v>3.2252939307276796E-2</v>
      </c>
      <c r="AI458">
        <v>31.998728948204601</v>
      </c>
      <c r="AJ458">
        <v>32.9250263991552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-0.03</v>
      </c>
      <c r="AM458" t="s">
        <v>3166</v>
      </c>
      <c r="AN458">
        <v>7.77</v>
      </c>
      <c r="AO458" t="s">
        <v>3167</v>
      </c>
      <c r="AP458">
        <v>-1.1231416628288001E-2</v>
      </c>
      <c r="AQ458">
        <f>(Table2[[#This Row],[Sharpe Ratio]]-AVERAGE(Table2[Sharpe Ratio]))/_xlfn.STDEV.P(Table2[Sharpe Ratio])</f>
        <v>-0.76741999585299203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498</v>
      </c>
      <c r="AT458">
        <f>_xlfn.RANK.AVG(Table2[[#This Row],[6M Return vs Nifty Z-Score]],Table2[6M Return vs Nifty Z-Score])</f>
        <v>222</v>
      </c>
      <c r="AU458">
        <f>_xlfn.RANK.AVG(Table2[[#This Row],[Sharpe Ratio Z-Score]],Table2[Sharpe Ratio Z-Score])</f>
        <v>578</v>
      </c>
      <c r="AV458">
        <f>(Table2[[#This Row],[Rank 1Y]]+Table2[[#This Row],[Rank 6M]]+Table2[[#This Row],[Rank Sharpe]])/3</f>
        <v>432.66666666666669</v>
      </c>
    </row>
    <row r="459" spans="1:48" hidden="1" x14ac:dyDescent="0.3">
      <c r="A459" t="s">
        <v>683</v>
      </c>
      <c r="B459" t="s">
        <v>684</v>
      </c>
      <c r="C459" t="s">
        <v>3125</v>
      </c>
      <c r="D459" t="s">
        <v>248</v>
      </c>
      <c r="E459">
        <v>25749.29142646</v>
      </c>
      <c r="F459">
        <v>3091.1</v>
      </c>
      <c r="G459">
        <v>-5.6123580270614504</v>
      </c>
      <c r="H459">
        <f>(Table2[[#This Row],[1Y Return vs Nifty]]-AVERAGE(Table2[1Y Return vs Nifty]))/_xlfn.STDEV.P(Table2[1Y Return vs Nifty])</f>
        <v>-0.36824090552692373</v>
      </c>
      <c r="I459">
        <v>-0.63770098374945805</v>
      </c>
      <c r="J459">
        <f>(Table2[[#This Row],[1M Return vs Nifty]]-AVERAGE(Table2[1M Return vs Nifty]))/_xlfn.STDEV.P(Table2[1M Return vs Nifty])</f>
        <v>0.21486347477147172</v>
      </c>
      <c r="K459">
        <v>11.917987097693899</v>
      </c>
      <c r="L459">
        <f>(Table2[[#This Row],[6M Return vs Nifty]]-AVERAGE(Table2[6M Return vs Nifty]))/_xlfn.STDEV.P(Table2[6M Return vs Nifty])</f>
        <v>0.28705308766645132</v>
      </c>
      <c r="M459">
        <v>-2.2146803590783401E-2</v>
      </c>
      <c r="N459">
        <f>(Table2[[#This Row],[1W Return vs Nifty]]-AVERAGE(Table2[1W Return vs Nifty]))/_xlfn.STDEV.P(Table2[1W Return vs Nifty])</f>
        <v>0.65445025544041413</v>
      </c>
      <c r="O459">
        <v>3080.57</v>
      </c>
      <c r="P459">
        <v>3160.1378066515199</v>
      </c>
      <c r="Q459">
        <v>2928.4128099548102</v>
      </c>
      <c r="R459">
        <v>58.3546498091263</v>
      </c>
      <c r="S459" s="1">
        <f>(Table2[[#This Row],[Close Price]]-Table2[[#This Row],[20D EMA]])/Table2[[#This Row],[20D EMA]]</f>
        <v>3.4181985801328145E-3</v>
      </c>
      <c r="T459" s="1">
        <f>(Table2[[#This Row],[Close Price]]-Table2[[#This Row],[50D EMA]])/Table2[[#This Row],[50D EMA]]</f>
        <v>-2.1846454450881181E-2</v>
      </c>
      <c r="U459" s="1">
        <f>(Table2[[#This Row],[Close Price]]-Table2[[#This Row],[200D EMA]])/Table2[[#This Row],[200D EMA]]</f>
        <v>5.5554732410728738E-2</v>
      </c>
      <c r="V459">
        <v>0.75952429188721504</v>
      </c>
      <c r="W459">
        <v>3045.2</v>
      </c>
      <c r="X459">
        <v>3102.05</v>
      </c>
      <c r="Y459">
        <v>3045.2</v>
      </c>
      <c r="Z459">
        <v>3102.05</v>
      </c>
      <c r="AA459">
        <v>2918</v>
      </c>
      <c r="AB459">
        <v>3148.45</v>
      </c>
      <c r="AC459" s="1">
        <f>(Table2[[#This Row],[Close Price]]/Table2[[#This Row],[Day Low]])-1</f>
        <v>1.5072901615657441E-2</v>
      </c>
      <c r="AD459" s="1">
        <f>(Table2[[#This Row],[Day High]]/Table2[[#This Row],[Close Price]])-1</f>
        <v>3.5424282617839697E-3</v>
      </c>
      <c r="AE459" s="1">
        <f>(Table2[[#This Row],[Close Price]]/Table2[[#This Row],[Current Week Low]])-1</f>
        <v>1.5072901615657441E-2</v>
      </c>
      <c r="AF459" s="1">
        <f>(Table2[[#This Row],[Current Week High]]/Table2[[#This Row],[Close Price]])-1</f>
        <v>3.5424282617839697E-3</v>
      </c>
      <c r="AG459" s="1">
        <f>(Table2[[#This Row],[Close Price]]/Table2[[#This Row],[Current Month Low]])-1</f>
        <v>5.9321453050034334E-2</v>
      </c>
      <c r="AH459" s="1">
        <f>(Table2[[#This Row],[Current Month High]]/Table2[[#This Row],[Close Price]])-1</f>
        <v>1.8553265827698784E-2</v>
      </c>
      <c r="AI459">
        <v>18.208728284429402</v>
      </c>
      <c r="AJ459">
        <v>59.031743581828401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-0.05</v>
      </c>
      <c r="AM459" t="s">
        <v>3166</v>
      </c>
      <c r="AN459">
        <v>0.66</v>
      </c>
      <c r="AO459" t="s">
        <v>3167</v>
      </c>
      <c r="AP459">
        <v>-4.7899456374107002E-2</v>
      </c>
      <c r="AQ459">
        <f>(Table2[[#This Row],[Sharpe Ratio]]-AVERAGE(Table2[Sharpe Ratio]))/_xlfn.STDEV.P(Table2[Sharpe Ratio])</f>
        <v>-1.190738537911427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438</v>
      </c>
      <c r="AT459">
        <f>_xlfn.RANK.AVG(Table2[[#This Row],[6M Return vs Nifty Z-Score]],Table2[6M Return vs Nifty Z-Score])</f>
        <v>207</v>
      </c>
      <c r="AU459">
        <f>_xlfn.RANK.AVG(Table2[[#This Row],[Sharpe Ratio Z-Score]],Table2[Sharpe Ratio Z-Score])</f>
        <v>656</v>
      </c>
      <c r="AV459">
        <f>(Table2[[#This Row],[Rank 1Y]]+Table2[[#This Row],[Rank 6M]]+Table2[[#This Row],[Rank Sharpe]])/3</f>
        <v>433.66666666666669</v>
      </c>
    </row>
    <row r="460" spans="1:48" hidden="1" x14ac:dyDescent="0.3">
      <c r="A460" t="s">
        <v>1195</v>
      </c>
      <c r="B460" t="s">
        <v>1196</v>
      </c>
      <c r="C460" t="s">
        <v>3126</v>
      </c>
      <c r="D460" t="s">
        <v>419</v>
      </c>
      <c r="E460">
        <v>9998.9907852300003</v>
      </c>
      <c r="F460">
        <v>364.9</v>
      </c>
      <c r="G460">
        <v>-15.4821614996864</v>
      </c>
      <c r="H460">
        <f>(Table2[[#This Row],[1Y Return vs Nifty]]-AVERAGE(Table2[1Y Return vs Nifty]))/_xlfn.STDEV.P(Table2[1Y Return vs Nifty])</f>
        <v>-0.56377840185909067</v>
      </c>
      <c r="I460">
        <v>-6.4004991576437797</v>
      </c>
      <c r="J460">
        <f>(Table2[[#This Row],[1M Return vs Nifty]]-AVERAGE(Table2[1M Return vs Nifty]))/_xlfn.STDEV.P(Table2[1M Return vs Nifty])</f>
        <v>-0.355604750626204</v>
      </c>
      <c r="K460">
        <v>-18.803929665118801</v>
      </c>
      <c r="L460">
        <f>(Table2[[#This Row],[6M Return vs Nifty]]-AVERAGE(Table2[6M Return vs Nifty]))/_xlfn.STDEV.P(Table2[6M Return vs Nifty])</f>
        <v>-0.72605580941635572</v>
      </c>
      <c r="M460">
        <v>-6.3085060957480898</v>
      </c>
      <c r="N460">
        <f>(Table2[[#This Row],[1W Return vs Nifty]]-AVERAGE(Table2[1W Return vs Nifty]))/_xlfn.STDEV.P(Table2[1W Return vs Nifty])</f>
        <v>-0.6508504390816382</v>
      </c>
      <c r="O460">
        <v>378.12</v>
      </c>
      <c r="P460">
        <v>393.77386650560101</v>
      </c>
      <c r="Q460">
        <v>398.97801733828101</v>
      </c>
      <c r="R460">
        <v>37.987075171421502</v>
      </c>
      <c r="S460" s="1">
        <f>(Table2[[#This Row],[Close Price]]-Table2[[#This Row],[20D EMA]])/Table2[[#This Row],[20D EMA]]</f>
        <v>-3.4962445784407138E-2</v>
      </c>
      <c r="T460" s="1">
        <f>(Table2[[#This Row],[Close Price]]-Table2[[#This Row],[50D EMA]])/Table2[[#This Row],[50D EMA]]</f>
        <v>-7.3326010082465268E-2</v>
      </c>
      <c r="U460" s="1">
        <f>(Table2[[#This Row],[Close Price]]-Table2[[#This Row],[200D EMA]])/Table2[[#This Row],[200D EMA]]</f>
        <v>-8.5413270549658735E-2</v>
      </c>
      <c r="V460">
        <v>0.68913318309123195</v>
      </c>
      <c r="W460">
        <v>363.5</v>
      </c>
      <c r="X460">
        <v>369.95</v>
      </c>
      <c r="Y460">
        <v>363.5</v>
      </c>
      <c r="Z460">
        <v>369.95</v>
      </c>
      <c r="AA460">
        <v>355.15</v>
      </c>
      <c r="AB460">
        <v>401.5</v>
      </c>
      <c r="AC460" s="1">
        <f>(Table2[[#This Row],[Close Price]]/Table2[[#This Row],[Day Low]])-1</f>
        <v>3.8514442916093294E-3</v>
      </c>
      <c r="AD460" s="1">
        <f>(Table2[[#This Row],[Day High]]/Table2[[#This Row],[Close Price]])-1</f>
        <v>1.3839408057001901E-2</v>
      </c>
      <c r="AE460" s="1">
        <f>(Table2[[#This Row],[Close Price]]/Table2[[#This Row],[Current Week Low]])-1</f>
        <v>3.8514442916093294E-3</v>
      </c>
      <c r="AF460" s="1">
        <f>(Table2[[#This Row],[Current Week High]]/Table2[[#This Row],[Close Price]])-1</f>
        <v>1.3839408057001901E-2</v>
      </c>
      <c r="AG460" s="1">
        <f>(Table2[[#This Row],[Close Price]]/Table2[[#This Row],[Current Month Low]])-1</f>
        <v>2.7453188793467476E-2</v>
      </c>
      <c r="AH460" s="1">
        <f>(Table2[[#This Row],[Current Month High]]/Table2[[#This Row],[Close Price]])-1</f>
        <v>0.10030145245272681</v>
      </c>
      <c r="AI460">
        <v>51.808714716360598</v>
      </c>
      <c r="AJ460">
        <v>8.3915045299272197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-0.04</v>
      </c>
      <c r="AM460" t="s">
        <v>3166</v>
      </c>
      <c r="AN460">
        <v>-6.23</v>
      </c>
      <c r="AO460" t="s">
        <v>3166</v>
      </c>
      <c r="AP460">
        <v>0.102727452001799</v>
      </c>
      <c r="AQ460">
        <f>(Table2[[#This Row],[Sharpe Ratio]]-AVERAGE(Table2[Sharpe Ratio]))/_xlfn.STDEV.P(Table2[Sharpe Ratio])</f>
        <v>0.54819170462297173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510</v>
      </c>
      <c r="AT460">
        <f>_xlfn.RANK.AVG(Table2[[#This Row],[6M Return vs Nifty Z-Score]],Table2[6M Return vs Nifty Z-Score])</f>
        <v>579</v>
      </c>
      <c r="AU460">
        <f>_xlfn.RANK.AVG(Table2[[#This Row],[Sharpe Ratio Z-Score]],Table2[Sharpe Ratio Z-Score])</f>
        <v>212</v>
      </c>
      <c r="AV460">
        <f>(Table2[[#This Row],[Rank 1Y]]+Table2[[#This Row],[Rank 6M]]+Table2[[#This Row],[Rank Sharpe]])/3</f>
        <v>433.66666666666669</v>
      </c>
    </row>
    <row r="461" spans="1:48" hidden="1" x14ac:dyDescent="0.3">
      <c r="A461" t="s">
        <v>1866</v>
      </c>
      <c r="B461" t="s">
        <v>1867</v>
      </c>
      <c r="C461" t="s">
        <v>3123</v>
      </c>
      <c r="D461" t="s">
        <v>955</v>
      </c>
      <c r="E461">
        <v>3970.8803594460001</v>
      </c>
      <c r="F461">
        <v>31.13</v>
      </c>
      <c r="G461">
        <v>-25.236097527074801</v>
      </c>
      <c r="H461">
        <f>(Table2[[#This Row],[1Y Return vs Nifty]]-AVERAGE(Table2[1Y Return vs Nifty]))/_xlfn.STDEV.P(Table2[1Y Return vs Nifty])</f>
        <v>-0.75702036817277252</v>
      </c>
      <c r="I461">
        <v>-7.8576752162327503</v>
      </c>
      <c r="J461">
        <f>(Table2[[#This Row],[1M Return vs Nifty]]-AVERAGE(Table2[1M Return vs Nifty]))/_xlfn.STDEV.P(Table2[1M Return vs Nifty])</f>
        <v>-0.49985284246480494</v>
      </c>
      <c r="K461">
        <v>-7.6163249149240499</v>
      </c>
      <c r="L461">
        <f>(Table2[[#This Row],[6M Return vs Nifty]]-AVERAGE(Table2[6M Return vs Nifty]))/_xlfn.STDEV.P(Table2[6M Return vs Nifty])</f>
        <v>-0.35712499051680979</v>
      </c>
      <c r="M461">
        <v>-3.3073429587131602</v>
      </c>
      <c r="N461">
        <f>(Table2[[#This Row],[1W Return vs Nifty]]-AVERAGE(Table2[1W Return vs Nifty]))/_xlfn.STDEV.P(Table2[1W Return vs Nifty])</f>
        <v>-2.768842350404567E-2</v>
      </c>
      <c r="O461">
        <v>32.81</v>
      </c>
      <c r="P461">
        <v>35.358910603851001</v>
      </c>
      <c r="Q461">
        <v>35.230673266386503</v>
      </c>
      <c r="R461">
        <v>40.106105159012401</v>
      </c>
      <c r="S461" s="1">
        <f>(Table2[[#This Row],[Close Price]]-Table2[[#This Row],[20D EMA]])/Table2[[#This Row],[20D EMA]]</f>
        <v>-5.1203901249619113E-2</v>
      </c>
      <c r="T461" s="1">
        <f>(Table2[[#This Row],[Close Price]]-Table2[[#This Row],[50D EMA]])/Table2[[#This Row],[50D EMA]]</f>
        <v>-0.11959957282706622</v>
      </c>
      <c r="U461" s="1">
        <f>(Table2[[#This Row],[Close Price]]-Table2[[#This Row],[200D EMA]])/Table2[[#This Row],[200D EMA]]</f>
        <v>-0.11639497307872758</v>
      </c>
      <c r="V461">
        <v>0.58907449219197405</v>
      </c>
      <c r="W461">
        <v>31</v>
      </c>
      <c r="X461">
        <v>32.119999999999997</v>
      </c>
      <c r="Y461">
        <v>31</v>
      </c>
      <c r="Z461">
        <v>32.119999999999997</v>
      </c>
      <c r="AA461">
        <v>29.76</v>
      </c>
      <c r="AB461">
        <v>35.630000000000003</v>
      </c>
      <c r="AC461" s="1">
        <f>(Table2[[#This Row],[Close Price]]/Table2[[#This Row],[Day Low]])-1</f>
        <v>4.1935483870967349E-3</v>
      </c>
      <c r="AD461" s="1">
        <f>(Table2[[#This Row],[Day High]]/Table2[[#This Row],[Close Price]])-1</f>
        <v>3.180212014134276E-2</v>
      </c>
      <c r="AE461" s="1">
        <f>(Table2[[#This Row],[Close Price]]/Table2[[#This Row],[Current Week Low]])-1</f>
        <v>4.1935483870967349E-3</v>
      </c>
      <c r="AF461" s="1">
        <f>(Table2[[#This Row],[Current Week High]]/Table2[[#This Row],[Close Price]])-1</f>
        <v>3.180212014134276E-2</v>
      </c>
      <c r="AG461" s="1">
        <f>(Table2[[#This Row],[Close Price]]/Table2[[#This Row],[Current Month Low]])-1</f>
        <v>4.6034946236559016E-2</v>
      </c>
      <c r="AH461" s="1">
        <f>(Table2[[#This Row],[Current Month High]]/Table2[[#This Row],[Close Price]])-1</f>
        <v>0.1445550915515581</v>
      </c>
      <c r="AI461">
        <v>48.088660456151601</v>
      </c>
      <c r="AJ461">
        <v>25.7777777777777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-0.14000000000000001</v>
      </c>
      <c r="AM461" t="s">
        <v>3166</v>
      </c>
      <c r="AN461">
        <v>-8.25</v>
      </c>
      <c r="AO461" t="s">
        <v>3166</v>
      </c>
      <c r="AP461">
        <v>8.1024335799134997E-2</v>
      </c>
      <c r="AQ461">
        <f>(Table2[[#This Row],[Sharpe Ratio]]-AVERAGE(Table2[Sharpe Ratio]))/_xlfn.STDEV.P(Table2[Sharpe Ratio])</f>
        <v>0.29763750066981132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584</v>
      </c>
      <c r="AT461">
        <f>_xlfn.RANK.AVG(Table2[[#This Row],[6M Return vs Nifty Z-Score]],Table2[6M Return vs Nifty Z-Score])</f>
        <v>440</v>
      </c>
      <c r="AU461">
        <f>_xlfn.RANK.AVG(Table2[[#This Row],[Sharpe Ratio Z-Score]],Table2[Sharpe Ratio Z-Score])</f>
        <v>277</v>
      </c>
      <c r="AV461">
        <f>(Table2[[#This Row],[Rank 1Y]]+Table2[[#This Row],[Rank 6M]]+Table2[[#This Row],[Rank Sharpe]])/3</f>
        <v>433.66666666666669</v>
      </c>
    </row>
    <row r="462" spans="1:48" hidden="1" x14ac:dyDescent="0.3">
      <c r="A462" t="s">
        <v>140</v>
      </c>
      <c r="B462" t="s">
        <v>141</v>
      </c>
      <c r="C462" t="s">
        <v>3120</v>
      </c>
      <c r="D462" t="s">
        <v>21</v>
      </c>
      <c r="E462">
        <v>181088.1048038</v>
      </c>
      <c r="F462">
        <v>6115.25</v>
      </c>
      <c r="G462">
        <v>-10.758154682573601</v>
      </c>
      <c r="H462">
        <f>(Table2[[#This Row],[1Y Return vs Nifty]]-AVERAGE(Table2[1Y Return vs Nifty]))/_xlfn.STDEV.P(Table2[1Y Return vs Nifty])</f>
        <v>-0.4701878386592892</v>
      </c>
      <c r="I462">
        <v>2.6073660383738</v>
      </c>
      <c r="J462">
        <f>(Table2[[#This Row],[1M Return vs Nifty]]-AVERAGE(Table2[1M Return vs Nifty]))/_xlfn.STDEV.P(Table2[1M Return vs Nifty])</f>
        <v>0.53609763386335363</v>
      </c>
      <c r="K462">
        <v>19.494426073121598</v>
      </c>
      <c r="L462">
        <f>(Table2[[#This Row],[6M Return vs Nifty]]-AVERAGE(Table2[6M Return vs Nifty]))/_xlfn.STDEV.P(Table2[6M Return vs Nifty])</f>
        <v>0.53689940401028902</v>
      </c>
      <c r="M462">
        <v>-0.213535959631037</v>
      </c>
      <c r="N462">
        <f>(Table2[[#This Row],[1W Return vs Nifty]]-AVERAGE(Table2[1W Return vs Nifty]))/_xlfn.STDEV.P(Table2[1W Return vs Nifty])</f>
        <v>0.61471017907936332</v>
      </c>
      <c r="O462">
        <v>5973.79</v>
      </c>
      <c r="P462">
        <v>5987.6520122684096</v>
      </c>
      <c r="Q462">
        <v>5647.9195461099198</v>
      </c>
      <c r="R462">
        <v>64.386154049647502</v>
      </c>
      <c r="S462" s="1">
        <f>(Table2[[#This Row],[Close Price]]-Table2[[#This Row],[20D EMA]])/Table2[[#This Row],[20D EMA]]</f>
        <v>2.3680109277359942E-2</v>
      </c>
      <c r="T462" s="1">
        <f>(Table2[[#This Row],[Close Price]]-Table2[[#This Row],[50D EMA]])/Table2[[#This Row],[50D EMA]]</f>
        <v>2.131018761112841E-2</v>
      </c>
      <c r="U462" s="1">
        <f>(Table2[[#This Row],[Close Price]]-Table2[[#This Row],[200D EMA]])/Table2[[#This Row],[200D EMA]]</f>
        <v>8.2743822760712002E-2</v>
      </c>
      <c r="V462">
        <v>0.46871682574047002</v>
      </c>
      <c r="W462">
        <v>6089.15</v>
      </c>
      <c r="X462">
        <v>6196.8</v>
      </c>
      <c r="Y462">
        <v>6089.15</v>
      </c>
      <c r="Z462">
        <v>6196.8</v>
      </c>
      <c r="AA462">
        <v>5572.65</v>
      </c>
      <c r="AB462">
        <v>6196.8</v>
      </c>
      <c r="AC462" s="1">
        <f>(Table2[[#This Row],[Close Price]]/Table2[[#This Row],[Day Low]])-1</f>
        <v>4.2863125395171675E-3</v>
      </c>
      <c r="AD462" s="1">
        <f>(Table2[[#This Row],[Day High]]/Table2[[#This Row],[Close Price]])-1</f>
        <v>1.3335513674829436E-2</v>
      </c>
      <c r="AE462" s="1">
        <f>(Table2[[#This Row],[Close Price]]/Table2[[#This Row],[Current Week Low]])-1</f>
        <v>4.2863125395171675E-3</v>
      </c>
      <c r="AF462" s="1">
        <f>(Table2[[#This Row],[Current Week High]]/Table2[[#This Row],[Close Price]])-1</f>
        <v>1.3335513674829436E-2</v>
      </c>
      <c r="AG462" s="1">
        <f>(Table2[[#This Row],[Close Price]]/Table2[[#This Row],[Current Month Low]])-1</f>
        <v>9.7368397441073951E-2</v>
      </c>
      <c r="AH462" s="1">
        <f>(Table2[[#This Row],[Current Month High]]/Table2[[#This Row],[Close Price]])-1</f>
        <v>1.3335513674829436E-2</v>
      </c>
      <c r="AI462">
        <v>7.5172723927885201</v>
      </c>
      <c r="AJ462">
        <v>35.486479600314603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-0.02</v>
      </c>
      <c r="AM462" t="s">
        <v>3166</v>
      </c>
      <c r="AN462">
        <v>6.91</v>
      </c>
      <c r="AO462" t="s">
        <v>3167</v>
      </c>
      <c r="AP462">
        <v>-5.8914759200083003E-2</v>
      </c>
      <c r="AQ462">
        <f>(Table2[[#This Row],[Sharpe Ratio]]-AVERAGE(Table2[Sharpe Ratio]))/_xlfn.STDEV.P(Table2[Sharpe Ratio])</f>
        <v>-1.3179060103192208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472</v>
      </c>
      <c r="AT462">
        <f>_xlfn.RANK.AVG(Table2[[#This Row],[6M Return vs Nifty Z-Score]],Table2[6M Return vs Nifty Z-Score])</f>
        <v>162</v>
      </c>
      <c r="AU462">
        <f>_xlfn.RANK.AVG(Table2[[#This Row],[Sharpe Ratio Z-Score]],Table2[Sharpe Ratio Z-Score])</f>
        <v>671</v>
      </c>
      <c r="AV462">
        <f>(Table2[[#This Row],[Rank 1Y]]+Table2[[#This Row],[Rank 6M]]+Table2[[#This Row],[Rank Sharpe]])/3</f>
        <v>435</v>
      </c>
    </row>
    <row r="463" spans="1:48" hidden="1" x14ac:dyDescent="0.3">
      <c r="A463" t="s">
        <v>604</v>
      </c>
      <c r="B463" t="s">
        <v>605</v>
      </c>
      <c r="C463" t="s">
        <v>3133</v>
      </c>
      <c r="D463" t="s">
        <v>105</v>
      </c>
      <c r="E463">
        <v>31857.819714270001</v>
      </c>
      <c r="F463">
        <v>298.64999999999998</v>
      </c>
      <c r="G463">
        <v>3.99745648773736</v>
      </c>
      <c r="H463">
        <f>(Table2[[#This Row],[1Y Return vs Nifty]]-AVERAGE(Table2[1Y Return vs Nifty]))/_xlfn.STDEV.P(Table2[1Y Return vs Nifty])</f>
        <v>-0.17785423008276507</v>
      </c>
      <c r="I463">
        <v>-6.8183034351613703</v>
      </c>
      <c r="J463">
        <f>(Table2[[#This Row],[1M Return vs Nifty]]-AVERAGE(Table2[1M Return vs Nifty]))/_xlfn.STDEV.P(Table2[1M Return vs Nifty])</f>
        <v>-0.39696383653671263</v>
      </c>
      <c r="K463">
        <v>-1.12282855639172</v>
      </c>
      <c r="L463">
        <f>(Table2[[#This Row],[6M Return vs Nifty]]-AVERAGE(Table2[6M Return vs Nifty]))/_xlfn.STDEV.P(Table2[6M Return vs Nifty])</f>
        <v>-0.14299059959342203</v>
      </c>
      <c r="M463">
        <v>-3.43065839132877</v>
      </c>
      <c r="N463">
        <f>(Table2[[#This Row],[1W Return vs Nifty]]-AVERAGE(Table2[1W Return vs Nifty]))/_xlfn.STDEV.P(Table2[1W Return vs Nifty])</f>
        <v>-5.3293660551068558E-2</v>
      </c>
      <c r="O463">
        <v>299.47000000000003</v>
      </c>
      <c r="P463">
        <v>310.77417716906598</v>
      </c>
      <c r="Q463">
        <v>294.63673050521902</v>
      </c>
      <c r="R463">
        <v>55.070949956014502</v>
      </c>
      <c r="S463" s="1">
        <f>(Table2[[#This Row],[Close Price]]-Table2[[#This Row],[20D EMA]])/Table2[[#This Row],[20D EMA]]</f>
        <v>-2.7381707683575983E-3</v>
      </c>
      <c r="T463" s="1">
        <f>(Table2[[#This Row],[Close Price]]-Table2[[#This Row],[50D EMA]])/Table2[[#This Row],[50D EMA]]</f>
        <v>-3.9012820432858107E-2</v>
      </c>
      <c r="U463" s="1">
        <f>(Table2[[#This Row],[Close Price]]-Table2[[#This Row],[200D EMA]])/Table2[[#This Row],[200D EMA]]</f>
        <v>1.3621076665829578E-2</v>
      </c>
      <c r="V463">
        <v>0.56025375719244497</v>
      </c>
      <c r="W463">
        <v>293.14999999999998</v>
      </c>
      <c r="X463">
        <v>304</v>
      </c>
      <c r="Y463">
        <v>293.14999999999998</v>
      </c>
      <c r="Z463">
        <v>304</v>
      </c>
      <c r="AA463">
        <v>283.75</v>
      </c>
      <c r="AB463">
        <v>317.89999999999998</v>
      </c>
      <c r="AC463" s="1">
        <f>(Table2[[#This Row],[Close Price]]/Table2[[#This Row],[Day Low]])-1</f>
        <v>1.8761726078799335E-2</v>
      </c>
      <c r="AD463" s="1">
        <f>(Table2[[#This Row],[Day High]]/Table2[[#This Row],[Close Price]])-1</f>
        <v>1.7913946090741817E-2</v>
      </c>
      <c r="AE463" s="1">
        <f>(Table2[[#This Row],[Close Price]]/Table2[[#This Row],[Current Week Low]])-1</f>
        <v>1.8761726078799335E-2</v>
      </c>
      <c r="AF463" s="1">
        <f>(Table2[[#This Row],[Current Week High]]/Table2[[#This Row],[Close Price]])-1</f>
        <v>1.7913946090741817E-2</v>
      </c>
      <c r="AG463" s="1">
        <f>(Table2[[#This Row],[Close Price]]/Table2[[#This Row],[Current Month Low]])-1</f>
        <v>5.2511013215859048E-2</v>
      </c>
      <c r="AH463" s="1">
        <f>(Table2[[#This Row],[Current Month High]]/Table2[[#This Row],[Close Price]])-1</f>
        <v>6.4456721915285398E-2</v>
      </c>
      <c r="AI463">
        <v>22.015737485350702</v>
      </c>
      <c r="AJ463">
        <v>50.264150943396203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0.02</v>
      </c>
      <c r="AM463" t="s">
        <v>3167</v>
      </c>
      <c r="AN463">
        <v>-1.21</v>
      </c>
      <c r="AO463" t="s">
        <v>3166</v>
      </c>
      <c r="AP463">
        <v>-1.3841333347495001E-2</v>
      </c>
      <c r="AQ463">
        <f>(Table2[[#This Row],[Sharpe Ratio]]-AVERAGE(Table2[Sharpe Ratio]))/_xlfn.STDEV.P(Table2[Sharpe Ratio])</f>
        <v>-0.79755048955069829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369</v>
      </c>
      <c r="AT463">
        <f>_xlfn.RANK.AVG(Table2[[#This Row],[6M Return vs Nifty Z-Score]],Table2[6M Return vs Nifty Z-Score])</f>
        <v>349</v>
      </c>
      <c r="AU463">
        <f>_xlfn.RANK.AVG(Table2[[#This Row],[Sharpe Ratio Z-Score]],Table2[Sharpe Ratio Z-Score])</f>
        <v>587</v>
      </c>
      <c r="AV463">
        <f>(Table2[[#This Row],[Rank 1Y]]+Table2[[#This Row],[Rank 6M]]+Table2[[#This Row],[Rank Sharpe]])/3</f>
        <v>435</v>
      </c>
    </row>
    <row r="464" spans="1:48" hidden="1" x14ac:dyDescent="0.3">
      <c r="A464" t="s">
        <v>577</v>
      </c>
      <c r="B464" t="s">
        <v>578</v>
      </c>
      <c r="C464" t="s">
        <v>3121</v>
      </c>
      <c r="D464" t="s">
        <v>54</v>
      </c>
      <c r="E464">
        <v>33661.8952145</v>
      </c>
      <c r="F464">
        <v>272.64999999999998</v>
      </c>
      <c r="G464">
        <v>-21.552123656750101</v>
      </c>
      <c r="H464">
        <f>(Table2[[#This Row],[1Y Return vs Nifty]]-AVERAGE(Table2[1Y Return vs Nifty]))/_xlfn.STDEV.P(Table2[1Y Return vs Nifty])</f>
        <v>-0.68403461631313267</v>
      </c>
      <c r="I464">
        <v>-2.3213048742009099</v>
      </c>
      <c r="J464">
        <f>(Table2[[#This Row],[1M Return vs Nifty]]-AVERAGE(Table2[1M Return vs Nifty]))/_xlfn.STDEV.P(Table2[1M Return vs Nifty])</f>
        <v>4.820094475102072E-2</v>
      </c>
      <c r="K464">
        <v>-4.2466397307121397</v>
      </c>
      <c r="L464">
        <f>(Table2[[#This Row],[6M Return vs Nifty]]-AVERAGE(Table2[6M Return vs Nifty]))/_xlfn.STDEV.P(Table2[6M Return vs Nifty])</f>
        <v>-0.24600373246348728</v>
      </c>
      <c r="M464">
        <v>-0.529087315564716</v>
      </c>
      <c r="N464">
        <f>(Table2[[#This Row],[1W Return vs Nifty]]-AVERAGE(Table2[1W Return vs Nifty]))/_xlfn.STDEV.P(Table2[1W Return vs Nifty])</f>
        <v>0.54918904277214198</v>
      </c>
      <c r="O464">
        <v>269.81</v>
      </c>
      <c r="P464">
        <v>283.25898280614001</v>
      </c>
      <c r="Q464">
        <v>289.17992514460502</v>
      </c>
      <c r="R464">
        <v>59.909466092400798</v>
      </c>
      <c r="S464" s="1">
        <f>(Table2[[#This Row],[Close Price]]-Table2[[#This Row],[20D EMA]])/Table2[[#This Row],[20D EMA]]</f>
        <v>1.0525925651384214E-2</v>
      </c>
      <c r="T464" s="1">
        <f>(Table2[[#This Row],[Close Price]]-Table2[[#This Row],[50D EMA]])/Table2[[#This Row],[50D EMA]]</f>
        <v>-3.7453296982997111E-2</v>
      </c>
      <c r="U464" s="1">
        <f>(Table2[[#This Row],[Close Price]]-Table2[[#This Row],[200D EMA]])/Table2[[#This Row],[200D EMA]]</f>
        <v>-5.7161385377422796E-2</v>
      </c>
      <c r="V464">
        <v>0.36307603722270398</v>
      </c>
      <c r="W464">
        <v>264.55</v>
      </c>
      <c r="X464">
        <v>278.5</v>
      </c>
      <c r="Y464">
        <v>264.55</v>
      </c>
      <c r="Z464">
        <v>278.5</v>
      </c>
      <c r="AA464">
        <v>254.3</v>
      </c>
      <c r="AB464">
        <v>280</v>
      </c>
      <c r="AC464" s="1">
        <f>(Table2[[#This Row],[Close Price]]/Table2[[#This Row],[Day Low]])-1</f>
        <v>3.0618030618030589E-2</v>
      </c>
      <c r="AD464" s="1">
        <f>(Table2[[#This Row],[Day High]]/Table2[[#This Row],[Close Price]])-1</f>
        <v>2.1456079222446522E-2</v>
      </c>
      <c r="AE464" s="1">
        <f>(Table2[[#This Row],[Close Price]]/Table2[[#This Row],[Current Week Low]])-1</f>
        <v>3.0618030618030589E-2</v>
      </c>
      <c r="AF464" s="1">
        <f>(Table2[[#This Row],[Current Week High]]/Table2[[#This Row],[Close Price]])-1</f>
        <v>2.1456079222446522E-2</v>
      </c>
      <c r="AG464" s="1">
        <f>(Table2[[#This Row],[Close Price]]/Table2[[#This Row],[Current Month Low]])-1</f>
        <v>7.215886747935496E-2</v>
      </c>
      <c r="AH464" s="1">
        <f>(Table2[[#This Row],[Current Month High]]/Table2[[#This Row],[Close Price]])-1</f>
        <v>2.6957637997432782E-2</v>
      </c>
      <c r="AI464">
        <v>25.802310654685499</v>
      </c>
      <c r="AJ464">
        <v>10.7432981316003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-0.17</v>
      </c>
      <c r="AM464" t="s">
        <v>3166</v>
      </c>
      <c r="AN464">
        <v>-1.53</v>
      </c>
      <c r="AO464" t="s">
        <v>3166</v>
      </c>
      <c r="AP464">
        <v>5.4218740058217002E-2</v>
      </c>
      <c r="AQ464">
        <f>(Table2[[#This Row],[Sharpe Ratio]]-AVERAGE(Table2[Sharpe Ratio]))/_xlfn.STDEV.P(Table2[Sharpe Ratio])</f>
        <v>-1.1822884633361489E-2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555</v>
      </c>
      <c r="AT464">
        <f>_xlfn.RANK.AVG(Table2[[#This Row],[6M Return vs Nifty Z-Score]],Table2[6M Return vs Nifty Z-Score])</f>
        <v>392</v>
      </c>
      <c r="AU464">
        <f>_xlfn.RANK.AVG(Table2[[#This Row],[Sharpe Ratio Z-Score]],Table2[Sharpe Ratio Z-Score])</f>
        <v>359</v>
      </c>
      <c r="AV464">
        <f>(Table2[[#This Row],[Rank 1Y]]+Table2[[#This Row],[Rank 6M]]+Table2[[#This Row],[Rank Sharpe]])/3</f>
        <v>435.33333333333331</v>
      </c>
    </row>
    <row r="465" spans="1:48" hidden="1" x14ac:dyDescent="0.3">
      <c r="A465" t="s">
        <v>2242</v>
      </c>
      <c r="B465" t="s">
        <v>2243</v>
      </c>
      <c r="C465" t="s">
        <v>3119</v>
      </c>
      <c r="D465" t="s">
        <v>72</v>
      </c>
      <c r="E465">
        <v>2470.6874272989999</v>
      </c>
      <c r="F465">
        <v>186.73</v>
      </c>
      <c r="G465">
        <v>-4.7033268778746002</v>
      </c>
      <c r="H465">
        <f>(Table2[[#This Row],[1Y Return vs Nifty]]-AVERAGE(Table2[1Y Return vs Nifty]))/_xlfn.STDEV.P(Table2[1Y Return vs Nifty])</f>
        <v>-0.35023146131732441</v>
      </c>
      <c r="I465">
        <v>-5.0740207353360898</v>
      </c>
      <c r="J465">
        <f>(Table2[[#This Row],[1M Return vs Nifty]]-AVERAGE(Table2[1M Return vs Nifty]))/_xlfn.STDEV.P(Table2[1M Return vs Nifty])</f>
        <v>-0.22429461815789778</v>
      </c>
      <c r="K465">
        <v>-6.4746678798550299</v>
      </c>
      <c r="L465">
        <f>(Table2[[#This Row],[6M Return vs Nifty]]-AVERAGE(Table2[6M Return vs Nifty]))/_xlfn.STDEV.P(Table2[6M Return vs Nifty])</f>
        <v>-0.31947685454354802</v>
      </c>
      <c r="M465">
        <v>-0.18193859197130499</v>
      </c>
      <c r="N465">
        <f>(Table2[[#This Row],[1W Return vs Nifty]]-AVERAGE(Table2[1W Return vs Nifty]))/_xlfn.STDEV.P(Table2[1W Return vs Nifty])</f>
        <v>0.62127106178340663</v>
      </c>
      <c r="O465">
        <v>197.19</v>
      </c>
      <c r="P465">
        <v>212.50909452013599</v>
      </c>
      <c r="Q465">
        <v>212.03410746155899</v>
      </c>
      <c r="R465">
        <v>36.544656958923099</v>
      </c>
      <c r="S465" s="1">
        <f>(Table2[[#This Row],[Close Price]]-Table2[[#This Row],[20D EMA]])/Table2[[#This Row],[20D EMA]]</f>
        <v>-5.3045286272123376E-2</v>
      </c>
      <c r="T465" s="1">
        <f>(Table2[[#This Row],[Close Price]]-Table2[[#This Row],[50D EMA]])/Table2[[#This Row],[50D EMA]]</f>
        <v>-0.12130819426033242</v>
      </c>
      <c r="U465" s="1">
        <f>(Table2[[#This Row],[Close Price]]-Table2[[#This Row],[200D EMA]])/Table2[[#This Row],[200D EMA]]</f>
        <v>-0.11933979756604272</v>
      </c>
      <c r="V465">
        <v>0.66513929991491705</v>
      </c>
      <c r="W465">
        <v>185.72</v>
      </c>
      <c r="X465">
        <v>192.89</v>
      </c>
      <c r="Y465">
        <v>185.72</v>
      </c>
      <c r="Z465">
        <v>192.89</v>
      </c>
      <c r="AA465">
        <v>172.53</v>
      </c>
      <c r="AB465">
        <v>214.99</v>
      </c>
      <c r="AC465" s="1">
        <f>(Table2[[#This Row],[Close Price]]/Table2[[#This Row],[Day Low]])-1</f>
        <v>5.4382942063320172E-3</v>
      </c>
      <c r="AD465" s="1">
        <f>(Table2[[#This Row],[Day High]]/Table2[[#This Row],[Close Price]])-1</f>
        <v>3.2988807368928397E-2</v>
      </c>
      <c r="AE465" s="1">
        <f>(Table2[[#This Row],[Close Price]]/Table2[[#This Row],[Current Week Low]])-1</f>
        <v>5.4382942063320172E-3</v>
      </c>
      <c r="AF465" s="1">
        <f>(Table2[[#This Row],[Current Week High]]/Table2[[#This Row],[Close Price]])-1</f>
        <v>3.2988807368928397E-2</v>
      </c>
      <c r="AG465" s="1">
        <f>(Table2[[#This Row],[Close Price]]/Table2[[#This Row],[Current Month Low]])-1</f>
        <v>8.2304526748971041E-2</v>
      </c>
      <c r="AH465" s="1">
        <f>(Table2[[#This Row],[Current Month High]]/Table2[[#This Row],[Close Price]])-1</f>
        <v>0.15134150913083078</v>
      </c>
      <c r="AI465">
        <v>57.205590960209904</v>
      </c>
      <c r="AJ465">
        <v>19.125996810207301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-0.15</v>
      </c>
      <c r="AM465" t="s">
        <v>3166</v>
      </c>
      <c r="AN465">
        <v>-10.87</v>
      </c>
      <c r="AO465" t="s">
        <v>3166</v>
      </c>
      <c r="AP465">
        <v>1.4930520134815E-2</v>
      </c>
      <c r="AQ465">
        <f>(Table2[[#This Row],[Sharpe Ratio]]-AVERAGE(Table2[Sharpe Ratio]))/_xlfn.STDEV.P(Table2[Sharpe Ratio])</f>
        <v>-0.4653904081043172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431</v>
      </c>
      <c r="AT465">
        <f>_xlfn.RANK.AVG(Table2[[#This Row],[6M Return vs Nifty Z-Score]],Table2[6M Return vs Nifty Z-Score])</f>
        <v>418</v>
      </c>
      <c r="AU465">
        <f>_xlfn.RANK.AVG(Table2[[#This Row],[Sharpe Ratio Z-Score]],Table2[Sharpe Ratio Z-Score])</f>
        <v>464</v>
      </c>
      <c r="AV465">
        <f>(Table2[[#This Row],[Rank 1Y]]+Table2[[#This Row],[Rank 6M]]+Table2[[#This Row],[Rank Sharpe]])/3</f>
        <v>437.66666666666669</v>
      </c>
    </row>
    <row r="466" spans="1:48" hidden="1" x14ac:dyDescent="0.3">
      <c r="A466" t="s">
        <v>424</v>
      </c>
      <c r="B466" t="s">
        <v>425</v>
      </c>
      <c r="C466" t="s">
        <v>3126</v>
      </c>
      <c r="D466" t="s">
        <v>419</v>
      </c>
      <c r="E466">
        <v>52798.985875605002</v>
      </c>
      <c r="F466">
        <v>124492.35</v>
      </c>
      <c r="G466">
        <v>-10.760245223027701</v>
      </c>
      <c r="H466">
        <f>(Table2[[#This Row],[1Y Return vs Nifty]]-AVERAGE(Table2[1Y Return vs Nifty]))/_xlfn.STDEV.P(Table2[1Y Return vs Nifty])</f>
        <v>-0.47022925580072567</v>
      </c>
      <c r="I466">
        <v>0.67864420094893996</v>
      </c>
      <c r="J466">
        <f>(Table2[[#This Row],[1M Return vs Nifty]]-AVERAGE(Table2[1M Return vs Nifty]))/_xlfn.STDEV.P(Table2[1M Return vs Nifty])</f>
        <v>0.34517050251494263</v>
      </c>
      <c r="K466">
        <v>-10.4435150920696</v>
      </c>
      <c r="L466">
        <f>(Table2[[#This Row],[6M Return vs Nifty]]-AVERAGE(Table2[6M Return vs Nifty]))/_xlfn.STDEV.P(Table2[6M Return vs Nifty])</f>
        <v>-0.45035652760886724</v>
      </c>
      <c r="M466">
        <v>-8.8771360542083205E-2</v>
      </c>
      <c r="N466">
        <f>(Table2[[#This Row],[1W Return vs Nifty]]-AVERAGE(Table2[1W Return vs Nifty]))/_xlfn.STDEV.P(Table2[1W Return vs Nifty])</f>
        <v>0.6406163212952164</v>
      </c>
      <c r="O466">
        <v>123425.32</v>
      </c>
      <c r="P466">
        <v>127038.67798784999</v>
      </c>
      <c r="Q466">
        <v>128529.031660462</v>
      </c>
      <c r="R466">
        <v>62.271384706040301</v>
      </c>
      <c r="S466" s="1">
        <f>(Table2[[#This Row],[Close Price]]-Table2[[#This Row],[20D EMA]])/Table2[[#This Row],[20D EMA]]</f>
        <v>8.6451467170593418E-3</v>
      </c>
      <c r="T466" s="1">
        <f>(Table2[[#This Row],[Close Price]]-Table2[[#This Row],[50D EMA]])/Table2[[#This Row],[50D EMA]]</f>
        <v>-2.004372233858983E-2</v>
      </c>
      <c r="U466" s="1">
        <f>(Table2[[#This Row],[Close Price]]-Table2[[#This Row],[200D EMA]])/Table2[[#This Row],[200D EMA]]</f>
        <v>-3.1406769414755946E-2</v>
      </c>
      <c r="V466">
        <v>1.44173634224583</v>
      </c>
      <c r="W466">
        <v>124000</v>
      </c>
      <c r="X466">
        <v>126200</v>
      </c>
      <c r="Y466">
        <v>124000</v>
      </c>
      <c r="Z466">
        <v>126200</v>
      </c>
      <c r="AA466">
        <v>117401.05</v>
      </c>
      <c r="AB466">
        <v>126200</v>
      </c>
      <c r="AC466" s="1">
        <f>(Table2[[#This Row],[Close Price]]/Table2[[#This Row],[Day Low]])-1</f>
        <v>3.9705645161289826E-3</v>
      </c>
      <c r="AD466" s="1">
        <f>(Table2[[#This Row],[Day High]]/Table2[[#This Row],[Close Price]])-1</f>
        <v>1.3716907103127118E-2</v>
      </c>
      <c r="AE466" s="1">
        <f>(Table2[[#This Row],[Close Price]]/Table2[[#This Row],[Current Week Low]])-1</f>
        <v>3.9705645161289826E-3</v>
      </c>
      <c r="AF466" s="1">
        <f>(Table2[[#This Row],[Current Week High]]/Table2[[#This Row],[Close Price]])-1</f>
        <v>1.3716907103127118E-2</v>
      </c>
      <c r="AG466" s="1">
        <f>(Table2[[#This Row],[Close Price]]/Table2[[#This Row],[Current Month Low]])-1</f>
        <v>6.0402355856272072E-2</v>
      </c>
      <c r="AH466" s="1">
        <f>(Table2[[#This Row],[Current Month High]]/Table2[[#This Row],[Close Price]])-1</f>
        <v>1.3716907103127118E-2</v>
      </c>
      <c r="AI466">
        <v>21.650045163417602</v>
      </c>
      <c r="AJ466">
        <v>12.3007553930226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0.01</v>
      </c>
      <c r="AM466" t="s">
        <v>3167</v>
      </c>
      <c r="AN466">
        <v>4.1500000000000004</v>
      </c>
      <c r="AO466" t="s">
        <v>3167</v>
      </c>
      <c r="AP466">
        <v>5.3037065779151002E-2</v>
      </c>
      <c r="AQ466">
        <f>(Table2[[#This Row],[Sharpe Ratio]]-AVERAGE(Table2[Sharpe Ratio]))/_xlfn.STDEV.P(Table2[Sharpe Ratio])</f>
        <v>-2.5464863764771386E-2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473</v>
      </c>
      <c r="AT466">
        <f>_xlfn.RANK.AVG(Table2[[#This Row],[6M Return vs Nifty Z-Score]],Table2[6M Return vs Nifty Z-Score])</f>
        <v>478</v>
      </c>
      <c r="AU466">
        <f>_xlfn.RANK.AVG(Table2[[#This Row],[Sharpe Ratio Z-Score]],Table2[Sharpe Ratio Z-Score])</f>
        <v>363</v>
      </c>
      <c r="AV466">
        <f>(Table2[[#This Row],[Rank 1Y]]+Table2[[#This Row],[Rank 6M]]+Table2[[#This Row],[Rank Sharpe]])/3</f>
        <v>438</v>
      </c>
    </row>
    <row r="467" spans="1:48" hidden="1" x14ac:dyDescent="0.3">
      <c r="A467" t="s">
        <v>902</v>
      </c>
      <c r="B467" t="s">
        <v>903</v>
      </c>
      <c r="C467" t="s">
        <v>3130</v>
      </c>
      <c r="D467" t="s">
        <v>257</v>
      </c>
      <c r="E467">
        <v>16299.694079999999</v>
      </c>
      <c r="F467">
        <v>15257.6</v>
      </c>
      <c r="G467">
        <v>-8.8083988615275999</v>
      </c>
      <c r="H467">
        <f>(Table2[[#This Row],[1Y Return vs Nifty]]-AVERAGE(Table2[1Y Return vs Nifty]))/_xlfn.STDEV.P(Table2[1Y Return vs Nifty])</f>
        <v>-0.4315598788661843</v>
      </c>
      <c r="I467">
        <v>-6.98091366493178</v>
      </c>
      <c r="J467">
        <f>(Table2[[#This Row],[1M Return vs Nifty]]-AVERAGE(Table2[1M Return vs Nifty]))/_xlfn.STDEV.P(Table2[1M Return vs Nifty])</f>
        <v>-0.41306087245736278</v>
      </c>
      <c r="K467">
        <v>-12.7216570719822</v>
      </c>
      <c r="L467">
        <f>(Table2[[#This Row],[6M Return vs Nifty]]-AVERAGE(Table2[6M Return vs Nifty]))/_xlfn.STDEV.P(Table2[6M Return vs Nifty])</f>
        <v>-0.52548224084109041</v>
      </c>
      <c r="M467">
        <v>-4.5279239203358399</v>
      </c>
      <c r="N467">
        <f>(Table2[[#This Row],[1W Return vs Nifty]]-AVERAGE(Table2[1W Return vs Nifty]))/_xlfn.STDEV.P(Table2[1W Return vs Nifty])</f>
        <v>-0.28113005846025052</v>
      </c>
      <c r="O467" t="e">
        <v>#N/A</v>
      </c>
      <c r="P467">
        <v>16091.559048809901</v>
      </c>
      <c r="Q467">
        <v>15636.708033346</v>
      </c>
      <c r="R467">
        <v>34.380615601888401</v>
      </c>
      <c r="S467" s="1" t="e">
        <f>(Table2[[#This Row],[Close Price]]-Table2[[#This Row],[20D EMA]])/Table2[[#This Row],[20D EMA]]</f>
        <v>#N/A</v>
      </c>
      <c r="T467" s="1">
        <f>(Table2[[#This Row],[Close Price]]-Table2[[#This Row],[50D EMA]])/Table2[[#This Row],[50D EMA]]</f>
        <v>-5.1825870090044392E-2</v>
      </c>
      <c r="U467" s="1">
        <f>(Table2[[#This Row],[Close Price]]-Table2[[#This Row],[200D EMA]])/Table2[[#This Row],[200D EMA]]</f>
        <v>-2.4244747202386473E-2</v>
      </c>
      <c r="V467">
        <v>0.91500912671900303</v>
      </c>
      <c r="W467" t="e">
        <v>#N/A</v>
      </c>
      <c r="X467" t="e">
        <v>#N/A</v>
      </c>
      <c r="Y467" t="e">
        <v>#N/A</v>
      </c>
      <c r="Z467" t="e">
        <v>#N/A</v>
      </c>
      <c r="AA467" t="e">
        <v>#N/A</v>
      </c>
      <c r="AB467" t="e">
        <v>#N/A</v>
      </c>
      <c r="AC467" s="1" t="e">
        <f>(Table2[[#This Row],[Close Price]]/Table2[[#This Row],[Day Low]])-1</f>
        <v>#N/A</v>
      </c>
      <c r="AD467" s="1" t="e">
        <f>(Table2[[#This Row],[Day High]]/Table2[[#This Row],[Close Price]])-1</f>
        <v>#N/A</v>
      </c>
      <c r="AE467" s="1" t="e">
        <f>(Table2[[#This Row],[Close Price]]/Table2[[#This Row],[Current Week Low]])-1</f>
        <v>#N/A</v>
      </c>
      <c r="AF467" s="1" t="e">
        <f>(Table2[[#This Row],[Current Week High]]/Table2[[#This Row],[Close Price]])-1</f>
        <v>#N/A</v>
      </c>
      <c r="AG467" s="1" t="e">
        <f>(Table2[[#This Row],[Close Price]]/Table2[[#This Row],[Current Month Low]])-1</f>
        <v>#N/A</v>
      </c>
      <c r="AH467" s="1" t="e">
        <f>(Table2[[#This Row],[Current Month High]]/Table2[[#This Row],[Close Price]])-1</f>
        <v>#N/A</v>
      </c>
      <c r="AI467">
        <v>25.838598468959699</v>
      </c>
      <c r="AJ467">
        <v>17.508972443431201</v>
      </c>
      <c r="AK467" t="e">
        <f>IF(AND(Table2[[#This Row],[20D EMA]]&gt;Table2[[#This Row],[50D EMA]],Table2[[#This Row],[50D EMA]]&gt;Table2[[#This Row],[200D EMA]]),"Uptrend","Downtrend/NoTrend")</f>
        <v>#N/A</v>
      </c>
      <c r="AL467" t="e">
        <v>#N/A</v>
      </c>
      <c r="AM467" t="e">
        <v>#N/A</v>
      </c>
      <c r="AN467" t="e">
        <v>#N/A</v>
      </c>
      <c r="AO467" t="e">
        <v>#N/A</v>
      </c>
      <c r="AP467">
        <v>5.5035320225249998E-2</v>
      </c>
      <c r="AQ467">
        <f>(Table2[[#This Row],[Sharpe Ratio]]-AVERAGE(Table2[Sharpe Ratio]))/_xlfn.STDEV.P(Table2[Sharpe Ratio])</f>
        <v>-2.3957778619487658E-3</v>
      </c>
      <c r="AR467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67">
        <f>_xlfn.RANK.AVG(Table2[[#This Row],[1Y Return vs Nifty Z-Score]],Table2[1Y Return vs Nifty Z-Score])</f>
        <v>457</v>
      </c>
      <c r="AT467">
        <f>_xlfn.RANK.AVG(Table2[[#This Row],[6M Return vs Nifty Z-Score]],Table2[6M Return vs Nifty Z-Score])</f>
        <v>501</v>
      </c>
      <c r="AU467">
        <f>_xlfn.RANK.AVG(Table2[[#This Row],[Sharpe Ratio Z-Score]],Table2[Sharpe Ratio Z-Score])</f>
        <v>356</v>
      </c>
      <c r="AV467">
        <f>(Table2[[#This Row],[Rank 1Y]]+Table2[[#This Row],[Rank 6M]]+Table2[[#This Row],[Rank Sharpe]])/3</f>
        <v>438</v>
      </c>
    </row>
    <row r="468" spans="1:48" hidden="1" x14ac:dyDescent="0.3">
      <c r="A468" t="s">
        <v>1443</v>
      </c>
      <c r="B468" t="s">
        <v>1444</v>
      </c>
      <c r="C468" t="s">
        <v>3121</v>
      </c>
      <c r="D468" t="s">
        <v>21</v>
      </c>
      <c r="E468">
        <v>7155.8940127080004</v>
      </c>
      <c r="F468">
        <v>25.77</v>
      </c>
      <c r="G468">
        <v>10.1870035004145</v>
      </c>
      <c r="H468">
        <f>(Table2[[#This Row],[1Y Return vs Nifty]]-AVERAGE(Table2[1Y Return vs Nifty]))/_xlfn.STDEV.P(Table2[1Y Return vs Nifty])</f>
        <v>-5.5228837424643039E-2</v>
      </c>
      <c r="I468">
        <v>-6.2760024693923802</v>
      </c>
      <c r="J468">
        <f>(Table2[[#This Row],[1M Return vs Nifty]]-AVERAGE(Table2[1M Return vs Nifty]))/_xlfn.STDEV.P(Table2[1M Return vs Nifty])</f>
        <v>-0.34328063260721919</v>
      </c>
      <c r="K468">
        <v>-17.9989614131248</v>
      </c>
      <c r="L468">
        <f>(Table2[[#This Row],[6M Return vs Nifty]]-AVERAGE(Table2[6M Return vs Nifty]))/_xlfn.STDEV.P(Table2[6M Return vs Nifty])</f>
        <v>-0.69951057448650056</v>
      </c>
      <c r="M468">
        <v>-9.2434587521735594</v>
      </c>
      <c r="N468">
        <f>(Table2[[#This Row],[1W Return vs Nifty]]-AVERAGE(Table2[1W Return vs Nifty]))/_xlfn.STDEV.P(Table2[1W Return vs Nifty])</f>
        <v>-1.2602644993948873</v>
      </c>
      <c r="O468">
        <v>27.24</v>
      </c>
      <c r="P468">
        <v>27.962415859567599</v>
      </c>
      <c r="Q468">
        <v>27.981973349194298</v>
      </c>
      <c r="R468">
        <v>28.9840876699223</v>
      </c>
      <c r="S468" s="1">
        <f>(Table2[[#This Row],[Close Price]]-Table2[[#This Row],[20D EMA]])/Table2[[#This Row],[20D EMA]]</f>
        <v>-5.3964757709251063E-2</v>
      </c>
      <c r="T468" s="1">
        <f>(Table2[[#This Row],[Close Price]]-Table2[[#This Row],[50D EMA]])/Table2[[#This Row],[50D EMA]]</f>
        <v>-7.8405809804786397E-2</v>
      </c>
      <c r="U468" s="1">
        <f>(Table2[[#This Row],[Close Price]]-Table2[[#This Row],[200D EMA]])/Table2[[#This Row],[200D EMA]]</f>
        <v>-7.9049941245762409E-2</v>
      </c>
      <c r="V468">
        <v>0.62921723288829201</v>
      </c>
      <c r="W468">
        <v>25.52</v>
      </c>
      <c r="X468">
        <v>26.59</v>
      </c>
      <c r="Y468">
        <v>25.52</v>
      </c>
      <c r="Z468">
        <v>26.59</v>
      </c>
      <c r="AA468">
        <v>25.47</v>
      </c>
      <c r="AB468">
        <v>29.5</v>
      </c>
      <c r="AC468" s="1">
        <f>(Table2[[#This Row],[Close Price]]/Table2[[#This Row],[Day Low]])-1</f>
        <v>9.7962382445140328E-3</v>
      </c>
      <c r="AD468" s="1">
        <f>(Table2[[#This Row],[Day High]]/Table2[[#This Row],[Close Price]])-1</f>
        <v>3.1819945673263517E-2</v>
      </c>
      <c r="AE468" s="1">
        <f>(Table2[[#This Row],[Close Price]]/Table2[[#This Row],[Current Week Low]])-1</f>
        <v>9.7962382445140328E-3</v>
      </c>
      <c r="AF468" s="1">
        <f>(Table2[[#This Row],[Current Week High]]/Table2[[#This Row],[Close Price]])-1</f>
        <v>3.1819945673263517E-2</v>
      </c>
      <c r="AG468" s="1">
        <f>(Table2[[#This Row],[Close Price]]/Table2[[#This Row],[Current Month Low]])-1</f>
        <v>1.1778563015312216E-2</v>
      </c>
      <c r="AH468" s="1">
        <f>(Table2[[#This Row],[Current Month High]]/Table2[[#This Row],[Close Price]])-1</f>
        <v>0.14474194800155216</v>
      </c>
      <c r="AI468">
        <v>57.170327109388303</v>
      </c>
      <c r="AJ468">
        <v>35.542494166450503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-0.17</v>
      </c>
      <c r="AM468" t="s">
        <v>3166</v>
      </c>
      <c r="AN468">
        <v>-8.1</v>
      </c>
      <c r="AO468" t="s">
        <v>3166</v>
      </c>
      <c r="AP468">
        <v>2.8546995277673001E-2</v>
      </c>
      <c r="AQ468">
        <f>(Table2[[#This Row],[Sharpe Ratio]]-AVERAGE(Table2[Sharpe Ratio]))/_xlfn.STDEV.P(Table2[Sharpe Ratio])</f>
        <v>-0.30819339279054353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320</v>
      </c>
      <c r="AT468">
        <f>_xlfn.RANK.AVG(Table2[[#This Row],[6M Return vs Nifty Z-Score]],Table2[6M Return vs Nifty Z-Score])</f>
        <v>570</v>
      </c>
      <c r="AU468">
        <f>_xlfn.RANK.AVG(Table2[[#This Row],[Sharpe Ratio Z-Score]],Table2[Sharpe Ratio Z-Score])</f>
        <v>424</v>
      </c>
      <c r="AV468">
        <f>(Table2[[#This Row],[Rank 1Y]]+Table2[[#This Row],[Rank 6M]]+Table2[[#This Row],[Rank Sharpe]])/3</f>
        <v>438</v>
      </c>
    </row>
    <row r="469" spans="1:48" hidden="1" x14ac:dyDescent="0.3">
      <c r="A469" t="s">
        <v>1931</v>
      </c>
      <c r="B469" t="s">
        <v>1932</v>
      </c>
      <c r="C469" t="s">
        <v>3131</v>
      </c>
      <c r="D469" t="s">
        <v>117</v>
      </c>
      <c r="E469">
        <v>3606.5515933759998</v>
      </c>
      <c r="F469">
        <v>196.67</v>
      </c>
      <c r="G469">
        <v>-22.558427162203898</v>
      </c>
      <c r="H469">
        <f>(Table2[[#This Row],[1Y Return vs Nifty]]-AVERAGE(Table2[1Y Return vs Nifty]))/_xlfn.STDEV.P(Table2[1Y Return vs Nifty])</f>
        <v>-0.70397119038499578</v>
      </c>
      <c r="I469">
        <v>-2.8037633147941601</v>
      </c>
      <c r="J469">
        <f>(Table2[[#This Row],[1M Return vs Nifty]]-AVERAGE(Table2[1M Return vs Nifty]))/_xlfn.STDEV.P(Table2[1M Return vs Nifty])</f>
        <v>4.4164412512854505E-4</v>
      </c>
      <c r="K469">
        <v>-14.3318452480212</v>
      </c>
      <c r="L469">
        <f>(Table2[[#This Row],[6M Return vs Nifty]]-AVERAGE(Table2[6M Return vs Nifty]))/_xlfn.STDEV.P(Table2[6M Return vs Nifty])</f>
        <v>-0.5785810100265224</v>
      </c>
      <c r="M469">
        <v>-4.4458033201250098</v>
      </c>
      <c r="N469">
        <f>(Table2[[#This Row],[1W Return vs Nifty]]-AVERAGE(Table2[1W Return vs Nifty]))/_xlfn.STDEV.P(Table2[1W Return vs Nifty])</f>
        <v>-0.2640785233016581</v>
      </c>
      <c r="O469">
        <v>204.13</v>
      </c>
      <c r="P469">
        <v>211.71547078545899</v>
      </c>
      <c r="Q469">
        <v>213.693736900158</v>
      </c>
      <c r="R469">
        <v>44.624827096385602</v>
      </c>
      <c r="S469" s="1">
        <f>(Table2[[#This Row],[Close Price]]-Table2[[#This Row],[20D EMA]])/Table2[[#This Row],[20D EMA]]</f>
        <v>-3.6545338754715169E-2</v>
      </c>
      <c r="T469" s="1">
        <f>(Table2[[#This Row],[Close Price]]-Table2[[#This Row],[50D EMA]])/Table2[[#This Row],[50D EMA]]</f>
        <v>-7.1064578935307321E-2</v>
      </c>
      <c r="U469" s="1">
        <f>(Table2[[#This Row],[Close Price]]-Table2[[#This Row],[200D EMA]])/Table2[[#This Row],[200D EMA]]</f>
        <v>-7.9664182708882314E-2</v>
      </c>
      <c r="V469">
        <v>0.54804286743968</v>
      </c>
      <c r="W469">
        <v>198.41</v>
      </c>
      <c r="X469">
        <v>202.29</v>
      </c>
      <c r="Y469">
        <v>198.41</v>
      </c>
      <c r="Z469">
        <v>202.29</v>
      </c>
      <c r="AA469">
        <v>188.15</v>
      </c>
      <c r="AB469">
        <v>225</v>
      </c>
      <c r="AC469" s="1">
        <f>(Table2[[#This Row],[Close Price]]/Table2[[#This Row],[Day Low]])-1</f>
        <v>-8.7697192681820413E-3</v>
      </c>
      <c r="AD469" s="1">
        <f>(Table2[[#This Row],[Day High]]/Table2[[#This Row],[Close Price]])-1</f>
        <v>2.8575786851070317E-2</v>
      </c>
      <c r="AE469" s="1">
        <f>(Table2[[#This Row],[Close Price]]/Table2[[#This Row],[Current Week Low]])-1</f>
        <v>-8.7697192681820413E-3</v>
      </c>
      <c r="AF469" s="1">
        <f>(Table2[[#This Row],[Current Week High]]/Table2[[#This Row],[Close Price]])-1</f>
        <v>2.8575786851070317E-2</v>
      </c>
      <c r="AG469" s="1">
        <f>(Table2[[#This Row],[Close Price]]/Table2[[#This Row],[Current Month Low]])-1</f>
        <v>4.5283018867924518E-2</v>
      </c>
      <c r="AH469" s="1">
        <f>(Table2[[#This Row],[Current Month High]]/Table2[[#This Row],[Close Price]])-1</f>
        <v>0.14404840595922108</v>
      </c>
      <c r="AI469">
        <v>39.802715208216803</v>
      </c>
      <c r="AJ469">
        <v>12.3828571428571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-0.01</v>
      </c>
      <c r="AM469" t="s">
        <v>3166</v>
      </c>
      <c r="AN469">
        <v>-6.47</v>
      </c>
      <c r="AO469" t="s">
        <v>3166</v>
      </c>
      <c r="AP469">
        <v>9.4904557563647005E-2</v>
      </c>
      <c r="AQ469">
        <f>(Table2[[#This Row],[Sharpe Ratio]]-AVERAGE(Table2[Sharpe Ratio]))/_xlfn.STDEV.P(Table2[Sharpe Ratio])</f>
        <v>0.45787937019791863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564</v>
      </c>
      <c r="AT469">
        <f>_xlfn.RANK.AVG(Table2[[#This Row],[6M Return vs Nifty Z-Score]],Table2[6M Return vs Nifty Z-Score])</f>
        <v>523</v>
      </c>
      <c r="AU469">
        <f>_xlfn.RANK.AVG(Table2[[#This Row],[Sharpe Ratio Z-Score]],Table2[Sharpe Ratio Z-Score])</f>
        <v>231</v>
      </c>
      <c r="AV469">
        <f>(Table2[[#This Row],[Rank 1Y]]+Table2[[#This Row],[Rank 6M]]+Table2[[#This Row],[Rank Sharpe]])/3</f>
        <v>439.33333333333331</v>
      </c>
    </row>
    <row r="470" spans="1:48" hidden="1" x14ac:dyDescent="0.3">
      <c r="A470" t="s">
        <v>1070</v>
      </c>
      <c r="B470" t="s">
        <v>1071</v>
      </c>
      <c r="C470" t="s">
        <v>3123</v>
      </c>
      <c r="D470" t="s">
        <v>120</v>
      </c>
      <c r="E470">
        <v>12180.7831652</v>
      </c>
      <c r="F470">
        <v>1916.35</v>
      </c>
      <c r="G470">
        <v>1.0827375821126699</v>
      </c>
      <c r="H470">
        <f>(Table2[[#This Row],[1Y Return vs Nifty]]-AVERAGE(Table2[1Y Return vs Nifty]))/_xlfn.STDEV.P(Table2[1Y Return vs Nifty])</f>
        <v>-0.23559974030479447</v>
      </c>
      <c r="I470">
        <v>3.9766568877399799</v>
      </c>
      <c r="J470">
        <f>(Table2[[#This Row],[1M Return vs Nifty]]-AVERAGE(Table2[1M Return vs Nifty]))/_xlfn.STDEV.P(Table2[1M Return vs Nifty])</f>
        <v>0.67164583411610213</v>
      </c>
      <c r="K470">
        <v>4.4455521558681497</v>
      </c>
      <c r="L470">
        <f>(Table2[[#This Row],[6M Return vs Nifty]]-AVERAGE(Table2[6M Return vs Nifty]))/_xlfn.STDEV.P(Table2[6M Return vs Nifty])</f>
        <v>4.0636486095559698E-2</v>
      </c>
      <c r="M470">
        <v>-5.55184858981871</v>
      </c>
      <c r="N470">
        <f>(Table2[[#This Row],[1W Return vs Nifty]]-AVERAGE(Table2[1W Return vs Nifty]))/_xlfn.STDEV.P(Table2[1W Return vs Nifty])</f>
        <v>-0.49373794803501148</v>
      </c>
      <c r="O470">
        <v>1928.58</v>
      </c>
      <c r="P470">
        <v>1976.63754933378</v>
      </c>
      <c r="Q470">
        <v>1911.2910993591299</v>
      </c>
      <c r="R470">
        <v>46.892649124316002</v>
      </c>
      <c r="S470" s="1">
        <f>(Table2[[#This Row],[Close Price]]-Table2[[#This Row],[20D EMA]])/Table2[[#This Row],[20D EMA]]</f>
        <v>-6.3414532972446147E-3</v>
      </c>
      <c r="T470" s="1">
        <f>(Table2[[#This Row],[Close Price]]-Table2[[#This Row],[50D EMA]])/Table2[[#This Row],[50D EMA]]</f>
        <v>-3.0500052654620406E-2</v>
      </c>
      <c r="U470" s="1">
        <f>(Table2[[#This Row],[Close Price]]-Table2[[#This Row],[200D EMA]])/Table2[[#This Row],[200D EMA]]</f>
        <v>2.6468498924974147E-3</v>
      </c>
      <c r="V470">
        <v>1.0546329627665501</v>
      </c>
      <c r="W470">
        <v>1895.2</v>
      </c>
      <c r="X470">
        <v>1960</v>
      </c>
      <c r="Y470">
        <v>1895.2</v>
      </c>
      <c r="Z470">
        <v>1960</v>
      </c>
      <c r="AA470">
        <v>1849.15</v>
      </c>
      <c r="AB470">
        <v>2029</v>
      </c>
      <c r="AC470" s="1">
        <f>(Table2[[#This Row],[Close Price]]/Table2[[#This Row],[Day Low]])-1</f>
        <v>1.1159772055719719E-2</v>
      </c>
      <c r="AD470" s="1">
        <f>(Table2[[#This Row],[Day High]]/Table2[[#This Row],[Close Price]])-1</f>
        <v>2.2777676311738437E-2</v>
      </c>
      <c r="AE470" s="1">
        <f>(Table2[[#This Row],[Close Price]]/Table2[[#This Row],[Current Week Low]])-1</f>
        <v>1.1159772055719719E-2</v>
      </c>
      <c r="AF470" s="1">
        <f>(Table2[[#This Row],[Current Week High]]/Table2[[#This Row],[Close Price]])-1</f>
        <v>2.2777676311738437E-2</v>
      </c>
      <c r="AG470" s="1">
        <f>(Table2[[#This Row],[Close Price]]/Table2[[#This Row],[Current Month Low]])-1</f>
        <v>3.6341021550442054E-2</v>
      </c>
      <c r="AH470" s="1">
        <f>(Table2[[#This Row],[Current Month High]]/Table2[[#This Row],[Close Price]])-1</f>
        <v>5.8783625120672145E-2</v>
      </c>
      <c r="AI470">
        <v>29.621415712161099</v>
      </c>
      <c r="AJ470">
        <v>33.066000069437202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-0.06</v>
      </c>
      <c r="AM470" t="s">
        <v>3166</v>
      </c>
      <c r="AN470">
        <v>-1.72</v>
      </c>
      <c r="AO470" t="s">
        <v>3166</v>
      </c>
      <c r="AP470">
        <v>-4.6017279256339999E-2</v>
      </c>
      <c r="AQ470">
        <f>(Table2[[#This Row],[Sharpe Ratio]]-AVERAGE(Table2[Sharpe Ratio]))/_xlfn.STDEV.P(Table2[Sharpe Ratio])</f>
        <v>-1.1690095205188427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384</v>
      </c>
      <c r="AT470">
        <f>_xlfn.RANK.AVG(Table2[[#This Row],[6M Return vs Nifty Z-Score]],Table2[6M Return vs Nifty Z-Score])</f>
        <v>287</v>
      </c>
      <c r="AU470">
        <f>_xlfn.RANK.AVG(Table2[[#This Row],[Sharpe Ratio Z-Score]],Table2[Sharpe Ratio Z-Score])</f>
        <v>650</v>
      </c>
      <c r="AV470">
        <f>(Table2[[#This Row],[Rank 1Y]]+Table2[[#This Row],[Rank 6M]]+Table2[[#This Row],[Rank Sharpe]])/3</f>
        <v>440.33333333333331</v>
      </c>
    </row>
    <row r="471" spans="1:48" hidden="1" x14ac:dyDescent="0.3">
      <c r="A471" t="s">
        <v>1364</v>
      </c>
      <c r="B471" t="s">
        <v>1365</v>
      </c>
      <c r="C471" t="s">
        <v>3130</v>
      </c>
      <c r="D471" t="s">
        <v>232</v>
      </c>
      <c r="E471">
        <v>8011.4621579499999</v>
      </c>
      <c r="F471">
        <v>415.15</v>
      </c>
      <c r="G471">
        <v>10.079783380613099</v>
      </c>
      <c r="H471">
        <f>(Table2[[#This Row],[1Y Return vs Nifty]]-AVERAGE(Table2[1Y Return vs Nifty]))/_xlfn.STDEV.P(Table2[1Y Return vs Nifty])</f>
        <v>-5.7353049303891825E-2</v>
      </c>
      <c r="I471">
        <v>-5.6352747378428596</v>
      </c>
      <c r="J471">
        <f>(Table2[[#This Row],[1M Return vs Nifty]]-AVERAGE(Table2[1M Return vs Nifty]))/_xlfn.STDEV.P(Table2[1M Return vs Nifty])</f>
        <v>-0.27985401224839279</v>
      </c>
      <c r="K471">
        <v>-13.576637288446401</v>
      </c>
      <c r="L471">
        <f>(Table2[[#This Row],[6M Return vs Nifty]]-AVERAGE(Table2[6M Return vs Nifty]))/_xlfn.STDEV.P(Table2[6M Return vs Nifty])</f>
        <v>-0.5536767077038528</v>
      </c>
      <c r="M471">
        <v>-4.2473569738928099</v>
      </c>
      <c r="N471">
        <f>(Table2[[#This Row],[1W Return vs Nifty]]-AVERAGE(Table2[1W Return vs Nifty]))/_xlfn.STDEV.P(Table2[1W Return vs Nifty])</f>
        <v>-0.22287309078916781</v>
      </c>
      <c r="O471">
        <v>426.26</v>
      </c>
      <c r="P471">
        <v>436.51020618713699</v>
      </c>
      <c r="Q471">
        <v>418.453797715294</v>
      </c>
      <c r="R471">
        <v>44.412281093885703</v>
      </c>
      <c r="S471" s="1">
        <f>(Table2[[#This Row],[Close Price]]-Table2[[#This Row],[20D EMA]])/Table2[[#This Row],[20D EMA]]</f>
        <v>-2.6063904659128265E-2</v>
      </c>
      <c r="T471" s="1">
        <f>(Table2[[#This Row],[Close Price]]-Table2[[#This Row],[50D EMA]])/Table2[[#This Row],[50D EMA]]</f>
        <v>-4.8934036098985605E-2</v>
      </c>
      <c r="U471" s="1">
        <f>(Table2[[#This Row],[Close Price]]-Table2[[#This Row],[200D EMA]])/Table2[[#This Row],[200D EMA]]</f>
        <v>-7.8952508815366262E-3</v>
      </c>
      <c r="V471">
        <v>0.15212894646317801</v>
      </c>
      <c r="W471">
        <v>412.45</v>
      </c>
      <c r="X471">
        <v>422.25</v>
      </c>
      <c r="Y471">
        <v>412.45</v>
      </c>
      <c r="Z471">
        <v>422.25</v>
      </c>
      <c r="AA471">
        <v>395.15</v>
      </c>
      <c r="AB471">
        <v>462</v>
      </c>
      <c r="AC471" s="1">
        <f>(Table2[[#This Row],[Close Price]]/Table2[[#This Row],[Day Low]])-1</f>
        <v>6.5462480300642056E-3</v>
      </c>
      <c r="AD471" s="1">
        <f>(Table2[[#This Row],[Day High]]/Table2[[#This Row],[Close Price]])-1</f>
        <v>1.7102252198000878E-2</v>
      </c>
      <c r="AE471" s="1">
        <f>(Table2[[#This Row],[Close Price]]/Table2[[#This Row],[Current Week Low]])-1</f>
        <v>6.5462480300642056E-3</v>
      </c>
      <c r="AF471" s="1">
        <f>(Table2[[#This Row],[Current Week High]]/Table2[[#This Row],[Close Price]])-1</f>
        <v>1.7102252198000878E-2</v>
      </c>
      <c r="AG471" s="1">
        <f>(Table2[[#This Row],[Close Price]]/Table2[[#This Row],[Current Month Low]])-1</f>
        <v>5.0613691003416506E-2</v>
      </c>
      <c r="AH471" s="1">
        <f>(Table2[[#This Row],[Current Month High]]/Table2[[#This Row],[Close Price]])-1</f>
        <v>0.11285077682765277</v>
      </c>
      <c r="AI471">
        <v>32.1450078284957</v>
      </c>
      <c r="AJ471">
        <v>33.561754013447803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0.14000000000000001</v>
      </c>
      <c r="AM471" t="s">
        <v>3167</v>
      </c>
      <c r="AN471">
        <v>-4.4400000000000004</v>
      </c>
      <c r="AO471" t="s">
        <v>3166</v>
      </c>
      <c r="AP471">
        <v>6.8887487943190004E-3</v>
      </c>
      <c r="AQ471">
        <f>(Table2[[#This Row],[Sharpe Ratio]]-AVERAGE(Table2[Sharpe Ratio]))/_xlfn.STDEV.P(Table2[Sharpe Ratio])</f>
        <v>-0.55822959293732244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322</v>
      </c>
      <c r="AT471">
        <f>_xlfn.RANK.AVG(Table2[[#This Row],[6M Return vs Nifty Z-Score]],Table2[6M Return vs Nifty Z-Score])</f>
        <v>514</v>
      </c>
      <c r="AU471">
        <f>_xlfn.RANK.AVG(Table2[[#This Row],[Sharpe Ratio Z-Score]],Table2[Sharpe Ratio Z-Score])</f>
        <v>485</v>
      </c>
      <c r="AV471">
        <f>(Table2[[#This Row],[Rank 1Y]]+Table2[[#This Row],[Rank 6M]]+Table2[[#This Row],[Rank Sharpe]])/3</f>
        <v>440.33333333333331</v>
      </c>
    </row>
    <row r="472" spans="1:48" hidden="1" x14ac:dyDescent="0.3">
      <c r="A472" t="s">
        <v>381</v>
      </c>
      <c r="B472" t="s">
        <v>382</v>
      </c>
      <c r="C472" t="s">
        <v>3126</v>
      </c>
      <c r="D472" t="s">
        <v>117</v>
      </c>
      <c r="E472">
        <v>61436.747935560001</v>
      </c>
      <c r="F472">
        <v>1319.55</v>
      </c>
      <c r="G472">
        <v>-2.39930798220893</v>
      </c>
      <c r="H472">
        <f>(Table2[[#This Row],[1Y Return vs Nifty]]-AVERAGE(Table2[1Y Return vs Nifty]))/_xlfn.STDEV.P(Table2[1Y Return vs Nifty])</f>
        <v>-0.30458495096784832</v>
      </c>
      <c r="I472">
        <v>-8.4553951575552002</v>
      </c>
      <c r="J472">
        <f>(Table2[[#This Row],[1M Return vs Nifty]]-AVERAGE(Table2[1M Return vs Nifty]))/_xlfn.STDEV.P(Table2[1M Return vs Nifty])</f>
        <v>-0.55902205573964647</v>
      </c>
      <c r="K472">
        <v>-21.568566981273801</v>
      </c>
      <c r="L472">
        <f>(Table2[[#This Row],[6M Return vs Nifty]]-AVERAGE(Table2[6M Return vs Nifty]))/_xlfn.STDEV.P(Table2[6M Return vs Nifty])</f>
        <v>-0.81722455659537552</v>
      </c>
      <c r="M472">
        <v>-3.72875534911236</v>
      </c>
      <c r="N472">
        <f>(Table2[[#This Row],[1W Return vs Nifty]]-AVERAGE(Table2[1W Return vs Nifty]))/_xlfn.STDEV.P(Table2[1W Return vs Nifty])</f>
        <v>-0.11519056270797666</v>
      </c>
      <c r="O472">
        <v>1373.07</v>
      </c>
      <c r="P472">
        <v>1439.53787884385</v>
      </c>
      <c r="Q472">
        <v>1418.3276309903099</v>
      </c>
      <c r="R472">
        <v>36.710251669358499</v>
      </c>
      <c r="S472" s="1">
        <f>(Table2[[#This Row],[Close Price]]-Table2[[#This Row],[20D EMA]])/Table2[[#This Row],[20D EMA]]</f>
        <v>-3.8978347789988849E-2</v>
      </c>
      <c r="T472" s="1">
        <f>(Table2[[#This Row],[Close Price]]-Table2[[#This Row],[50D EMA]])/Table2[[#This Row],[50D EMA]]</f>
        <v>-8.335166486915721E-2</v>
      </c>
      <c r="U472" s="1">
        <f>(Table2[[#This Row],[Close Price]]-Table2[[#This Row],[200D EMA]])/Table2[[#This Row],[200D EMA]]</f>
        <v>-6.9643733106532699E-2</v>
      </c>
      <c r="V472">
        <v>1.05210230722881</v>
      </c>
      <c r="W472">
        <v>1314.55</v>
      </c>
      <c r="X472">
        <v>1350</v>
      </c>
      <c r="Y472">
        <v>1314.55</v>
      </c>
      <c r="Z472">
        <v>1350</v>
      </c>
      <c r="AA472">
        <v>1286.5999999999999</v>
      </c>
      <c r="AB472">
        <v>1482.9</v>
      </c>
      <c r="AC472" s="1">
        <f>(Table2[[#This Row],[Close Price]]/Table2[[#This Row],[Day Low]])-1</f>
        <v>3.8035829751625894E-3</v>
      </c>
      <c r="AD472" s="1">
        <f>(Table2[[#This Row],[Day High]]/Table2[[#This Row],[Close Price]])-1</f>
        <v>2.3076048652949988E-2</v>
      </c>
      <c r="AE472" s="1">
        <f>(Table2[[#This Row],[Close Price]]/Table2[[#This Row],[Current Week Low]])-1</f>
        <v>3.8035829751625894E-3</v>
      </c>
      <c r="AF472" s="1">
        <f>(Table2[[#This Row],[Current Week High]]/Table2[[#This Row],[Close Price]])-1</f>
        <v>2.3076048652949988E-2</v>
      </c>
      <c r="AG472" s="1">
        <f>(Table2[[#This Row],[Close Price]]/Table2[[#This Row],[Current Month Low]])-1</f>
        <v>2.5610135240167864E-2</v>
      </c>
      <c r="AH472" s="1">
        <f>(Table2[[#This Row],[Current Month High]]/Table2[[#This Row],[Close Price]])-1</f>
        <v>0.12379220188700701</v>
      </c>
      <c r="AI472">
        <v>36.751165169944301</v>
      </c>
      <c r="AJ472">
        <v>24.1345249294449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</v>
      </c>
      <c r="AM472" t="s">
        <v>3166</v>
      </c>
      <c r="AN472">
        <v>-9.67</v>
      </c>
      <c r="AO472" t="s">
        <v>3166</v>
      </c>
      <c r="AP472">
        <v>7.3045842108038994E-2</v>
      </c>
      <c r="AQ472">
        <f>(Table2[[#This Row],[Sharpe Ratio]]-AVERAGE(Table2[Sharpe Ratio]))/_xlfn.STDEV.P(Table2[Sharpe Ratio])</f>
        <v>0.20552883217950052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416</v>
      </c>
      <c r="AT472">
        <f>_xlfn.RANK.AVG(Table2[[#This Row],[6M Return vs Nifty Z-Score]],Table2[6M Return vs Nifty Z-Score])</f>
        <v>613</v>
      </c>
      <c r="AU472">
        <f>_xlfn.RANK.AVG(Table2[[#This Row],[Sharpe Ratio Z-Score]],Table2[Sharpe Ratio Z-Score])</f>
        <v>294</v>
      </c>
      <c r="AV472">
        <f>(Table2[[#This Row],[Rank 1Y]]+Table2[[#This Row],[Rank 6M]]+Table2[[#This Row],[Rank Sharpe]])/3</f>
        <v>441</v>
      </c>
    </row>
    <row r="473" spans="1:48" hidden="1" x14ac:dyDescent="0.3">
      <c r="A473" t="s">
        <v>681</v>
      </c>
      <c r="B473" t="s">
        <v>682</v>
      </c>
      <c r="C473" t="s">
        <v>3135</v>
      </c>
      <c r="D473" t="s">
        <v>414</v>
      </c>
      <c r="E473">
        <v>26004.842693959999</v>
      </c>
      <c r="F473">
        <v>5786.3</v>
      </c>
      <c r="G473">
        <v>-11.7510789261702</v>
      </c>
      <c r="H473">
        <f>(Table2[[#This Row],[1Y Return vs Nifty]]-AVERAGE(Table2[1Y Return vs Nifty]))/_xlfn.STDEV.P(Table2[1Y Return vs Nifty])</f>
        <v>-0.48985934692983363</v>
      </c>
      <c r="I473">
        <v>-9.5336885088741106</v>
      </c>
      <c r="J473">
        <f>(Table2[[#This Row],[1M Return vs Nifty]]-AVERAGE(Table2[1M Return vs Nifty]))/_xlfn.STDEV.P(Table2[1M Return vs Nifty])</f>
        <v>-0.66576396757191936</v>
      </c>
      <c r="K473">
        <v>5.8748355616488404</v>
      </c>
      <c r="L473">
        <f>(Table2[[#This Row],[6M Return vs Nifty]]-AVERAGE(Table2[6M Return vs Nifty]))/_xlfn.STDEV.P(Table2[6M Return vs Nifty])</f>
        <v>8.7769604319549777E-2</v>
      </c>
      <c r="M473">
        <v>-4.5738626065010601</v>
      </c>
      <c r="N473">
        <f>(Table2[[#This Row],[1W Return vs Nifty]]-AVERAGE(Table2[1W Return vs Nifty]))/_xlfn.STDEV.P(Table2[1W Return vs Nifty])</f>
        <v>-0.29066877493668575</v>
      </c>
      <c r="O473">
        <v>6161.63</v>
      </c>
      <c r="P473">
        <v>6331.4814980661104</v>
      </c>
      <c r="Q473">
        <v>6079.1463464873405</v>
      </c>
      <c r="R473">
        <v>28.923552592535501</v>
      </c>
      <c r="S473" s="1">
        <f>(Table2[[#This Row],[Close Price]]-Table2[[#This Row],[20D EMA]])/Table2[[#This Row],[20D EMA]]</f>
        <v>-6.0914076307730249E-2</v>
      </c>
      <c r="T473" s="1">
        <f>(Table2[[#This Row],[Close Price]]-Table2[[#This Row],[50D EMA]])/Table2[[#This Row],[50D EMA]]</f>
        <v>-8.610646627217193E-2</v>
      </c>
      <c r="U473" s="1">
        <f>(Table2[[#This Row],[Close Price]]-Table2[[#This Row],[200D EMA]])/Table2[[#This Row],[200D EMA]]</f>
        <v>-4.8172281073074197E-2</v>
      </c>
      <c r="V473">
        <v>0.83457908071852804</v>
      </c>
      <c r="W473">
        <v>5751.15</v>
      </c>
      <c r="X473">
        <v>5895</v>
      </c>
      <c r="Y473">
        <v>5751.15</v>
      </c>
      <c r="Z473">
        <v>5895</v>
      </c>
      <c r="AA473">
        <v>5617.55</v>
      </c>
      <c r="AB473">
        <v>6862.25</v>
      </c>
      <c r="AC473" s="1">
        <f>(Table2[[#This Row],[Close Price]]/Table2[[#This Row],[Day Low]])-1</f>
        <v>6.111821114038074E-3</v>
      </c>
      <c r="AD473" s="1">
        <f>(Table2[[#This Row],[Day High]]/Table2[[#This Row],[Close Price]])-1</f>
        <v>1.8785752553445167E-2</v>
      </c>
      <c r="AE473" s="1">
        <f>(Table2[[#This Row],[Close Price]]/Table2[[#This Row],[Current Week Low]])-1</f>
        <v>6.111821114038074E-3</v>
      </c>
      <c r="AF473" s="1">
        <f>(Table2[[#This Row],[Current Week High]]/Table2[[#This Row],[Close Price]])-1</f>
        <v>1.8785752553445167E-2</v>
      </c>
      <c r="AG473" s="1">
        <f>(Table2[[#This Row],[Close Price]]/Table2[[#This Row],[Current Month Low]])-1</f>
        <v>3.003978602771662E-2</v>
      </c>
      <c r="AH473" s="1">
        <f>(Table2[[#This Row],[Current Month High]]/Table2[[#This Row],[Close Price]])-1</f>
        <v>0.18594784231719741</v>
      </c>
      <c r="AI473">
        <v>24.377408706772801</v>
      </c>
      <c r="AJ473">
        <v>18.058842732392002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0</v>
      </c>
      <c r="AM473" t="s">
        <v>3168</v>
      </c>
      <c r="AN473">
        <v>-14.46</v>
      </c>
      <c r="AO473" t="s">
        <v>3166</v>
      </c>
      <c r="AP473">
        <v>-8.7739349184729996E-3</v>
      </c>
      <c r="AQ473">
        <f>(Table2[[#This Row],[Sharpe Ratio]]-AVERAGE(Table2[Sharpe Ratio]))/_xlfn.STDEV.P(Table2[Sharpe Ratio])</f>
        <v>-0.73904930623485465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483</v>
      </c>
      <c r="AT473">
        <f>_xlfn.RANK.AVG(Table2[[#This Row],[6M Return vs Nifty Z-Score]],Table2[6M Return vs Nifty Z-Score])</f>
        <v>270</v>
      </c>
      <c r="AU473">
        <f>_xlfn.RANK.AVG(Table2[[#This Row],[Sharpe Ratio Z-Score]],Table2[Sharpe Ratio Z-Score])</f>
        <v>570</v>
      </c>
      <c r="AV473">
        <f>(Table2[[#This Row],[Rank 1Y]]+Table2[[#This Row],[Rank 6M]]+Table2[[#This Row],[Rank Sharpe]])/3</f>
        <v>441</v>
      </c>
    </row>
    <row r="474" spans="1:48" hidden="1" x14ac:dyDescent="0.3">
      <c r="A474" t="s">
        <v>760</v>
      </c>
      <c r="B474" t="s">
        <v>761</v>
      </c>
      <c r="C474" t="s">
        <v>3135</v>
      </c>
      <c r="D474" t="s">
        <v>169</v>
      </c>
      <c r="E474">
        <v>22001.529093950001</v>
      </c>
      <c r="F474">
        <v>7472.9</v>
      </c>
      <c r="G474">
        <v>-11.086073699578399</v>
      </c>
      <c r="H474">
        <f>(Table2[[#This Row],[1Y Return vs Nifty]]-AVERAGE(Table2[1Y Return vs Nifty]))/_xlfn.STDEV.P(Table2[1Y Return vs Nifty])</f>
        <v>-0.47668446888730426</v>
      </c>
      <c r="I474">
        <v>-5.8628636723302101</v>
      </c>
      <c r="J474">
        <f>(Table2[[#This Row],[1M Return vs Nifty]]-AVERAGE(Table2[1M Return vs Nifty]))/_xlfn.STDEV.P(Table2[1M Return vs Nifty])</f>
        <v>-0.30238338975900758</v>
      </c>
      <c r="K474">
        <v>21.439315410860701</v>
      </c>
      <c r="L474">
        <f>(Table2[[#This Row],[6M Return vs Nifty]]-AVERAGE(Table2[6M Return vs Nifty]))/_xlfn.STDEV.P(Table2[6M Return vs Nifty])</f>
        <v>0.60103552895057988</v>
      </c>
      <c r="M474">
        <v>-3.5975252659786898</v>
      </c>
      <c r="N474">
        <f>(Table2[[#This Row],[1W Return vs Nifty]]-AVERAGE(Table2[1W Return vs Nifty]))/_xlfn.STDEV.P(Table2[1W Return vs Nifty])</f>
        <v>-8.7941926304029944E-2</v>
      </c>
      <c r="O474">
        <v>7510.26</v>
      </c>
      <c r="P474">
        <v>7598.0835613140498</v>
      </c>
      <c r="Q474">
        <v>7180.43386889872</v>
      </c>
      <c r="R474">
        <v>51.190785528332498</v>
      </c>
      <c r="S474" s="1">
        <f>(Table2[[#This Row],[Close Price]]-Table2[[#This Row],[20D EMA]])/Table2[[#This Row],[20D EMA]]</f>
        <v>-4.9745281787848331E-3</v>
      </c>
      <c r="T474" s="1">
        <f>(Table2[[#This Row],[Close Price]]-Table2[[#This Row],[50D EMA]])/Table2[[#This Row],[50D EMA]]</f>
        <v>-1.6475675781117669E-2</v>
      </c>
      <c r="U474" s="1">
        <f>(Table2[[#This Row],[Close Price]]-Table2[[#This Row],[200D EMA]])/Table2[[#This Row],[200D EMA]]</f>
        <v>4.0730983174716691E-2</v>
      </c>
      <c r="V474">
        <v>0.72237614455288701</v>
      </c>
      <c r="W474">
        <v>7279.9</v>
      </c>
      <c r="X474">
        <v>7536.9</v>
      </c>
      <c r="Y474">
        <v>7279.9</v>
      </c>
      <c r="Z474">
        <v>7536.9</v>
      </c>
      <c r="AA474">
        <v>7148</v>
      </c>
      <c r="AB474">
        <v>8097</v>
      </c>
      <c r="AC474" s="1">
        <f>(Table2[[#This Row],[Close Price]]/Table2[[#This Row],[Day Low]])-1</f>
        <v>2.6511353177928187E-2</v>
      </c>
      <c r="AD474" s="1">
        <f>(Table2[[#This Row],[Day High]]/Table2[[#This Row],[Close Price]])-1</f>
        <v>8.5642789278592701E-3</v>
      </c>
      <c r="AE474" s="1">
        <f>(Table2[[#This Row],[Close Price]]/Table2[[#This Row],[Current Week Low]])-1</f>
        <v>2.6511353177928187E-2</v>
      </c>
      <c r="AF474" s="1">
        <f>(Table2[[#This Row],[Current Week High]]/Table2[[#This Row],[Close Price]])-1</f>
        <v>8.5642789278592701E-3</v>
      </c>
      <c r="AG474" s="1">
        <f>(Table2[[#This Row],[Close Price]]/Table2[[#This Row],[Current Month Low]])-1</f>
        <v>4.545327364297691E-2</v>
      </c>
      <c r="AH474" s="1">
        <f>(Table2[[#This Row],[Current Month High]]/Table2[[#This Row],[Close Price]])-1</f>
        <v>8.3515101232453315E-2</v>
      </c>
      <c r="AI474">
        <v>9.4621900467020801</v>
      </c>
      <c r="AJ474">
        <v>44.408050474892903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0.06</v>
      </c>
      <c r="AM474" t="s">
        <v>3167</v>
      </c>
      <c r="AN474">
        <v>-4.92</v>
      </c>
      <c r="AO474" t="s">
        <v>3166</v>
      </c>
      <c r="AP474">
        <v>-8.6290605202123005E-2</v>
      </c>
      <c r="AQ474">
        <f>(Table2[[#This Row],[Sharpe Ratio]]-AVERAGE(Table2[Sharpe Ratio]))/_xlfn.STDEV.P(Table2[Sharpe Ratio])</f>
        <v>-1.6339497175239723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476</v>
      </c>
      <c r="AT474">
        <f>_xlfn.RANK.AVG(Table2[[#This Row],[6M Return vs Nifty Z-Score]],Table2[6M Return vs Nifty Z-Score])</f>
        <v>151</v>
      </c>
      <c r="AU474">
        <f>_xlfn.RANK.AVG(Table2[[#This Row],[Sharpe Ratio Z-Score]],Table2[Sharpe Ratio Z-Score])</f>
        <v>699</v>
      </c>
      <c r="AV474">
        <f>(Table2[[#This Row],[Rank 1Y]]+Table2[[#This Row],[Rank 6M]]+Table2[[#This Row],[Rank Sharpe]])/3</f>
        <v>442</v>
      </c>
    </row>
    <row r="475" spans="1:48" hidden="1" x14ac:dyDescent="0.3">
      <c r="A475" t="s">
        <v>167</v>
      </c>
      <c r="B475" t="s">
        <v>168</v>
      </c>
      <c r="C475" t="s">
        <v>3135</v>
      </c>
      <c r="D475" t="s">
        <v>169</v>
      </c>
      <c r="E475">
        <v>151882.16486310001</v>
      </c>
      <c r="F475">
        <v>2986.2</v>
      </c>
      <c r="G475">
        <v>-2.34387896258623</v>
      </c>
      <c r="H475">
        <f>(Table2[[#This Row],[1Y Return vs Nifty]]-AVERAGE(Table2[1Y Return vs Nifty]))/_xlfn.STDEV.P(Table2[1Y Return vs Nifty])</f>
        <v>-0.30348680836032521</v>
      </c>
      <c r="I475">
        <v>-6.7929462700897103</v>
      </c>
      <c r="J475">
        <f>(Table2[[#This Row],[1M Return vs Nifty]]-AVERAGE(Table2[1M Return vs Nifty]))/_xlfn.STDEV.P(Table2[1M Return vs Nifty])</f>
        <v>-0.39445369189464025</v>
      </c>
      <c r="K475">
        <v>-6.6253376670227597</v>
      </c>
      <c r="L475">
        <f>(Table2[[#This Row],[6M Return vs Nifty]]-AVERAGE(Table2[6M Return vs Nifty]))/_xlfn.STDEV.P(Table2[6M Return vs Nifty])</f>
        <v>-0.3244454540967493</v>
      </c>
      <c r="M475">
        <v>-7.12854492525803</v>
      </c>
      <c r="N475">
        <f>(Table2[[#This Row],[1W Return vs Nifty]]-AVERAGE(Table2[1W Return vs Nifty]))/_xlfn.STDEV.P(Table2[1W Return vs Nifty])</f>
        <v>-0.82112343875408367</v>
      </c>
      <c r="O475">
        <v>3060.62</v>
      </c>
      <c r="P475">
        <v>3116.8566757460499</v>
      </c>
      <c r="Q475">
        <v>3022.43814068149</v>
      </c>
      <c r="R475">
        <v>38.210368005739603</v>
      </c>
      <c r="S475" s="1">
        <f>(Table2[[#This Row],[Close Price]]-Table2[[#This Row],[20D EMA]])/Table2[[#This Row],[20D EMA]]</f>
        <v>-2.4315334801445484E-2</v>
      </c>
      <c r="T475" s="1">
        <f>(Table2[[#This Row],[Close Price]]-Table2[[#This Row],[50D EMA]])/Table2[[#This Row],[50D EMA]]</f>
        <v>-4.1919372412199896E-2</v>
      </c>
      <c r="U475" s="1">
        <f>(Table2[[#This Row],[Close Price]]-Table2[[#This Row],[200D EMA]])/Table2[[#This Row],[200D EMA]]</f>
        <v>-1.1989704667146424E-2</v>
      </c>
      <c r="V475">
        <v>0.76071793723277903</v>
      </c>
      <c r="W475">
        <v>2962.15</v>
      </c>
      <c r="X475">
        <v>3031.05</v>
      </c>
      <c r="Y475">
        <v>2962.15</v>
      </c>
      <c r="Z475">
        <v>3031.05</v>
      </c>
      <c r="AA475">
        <v>2916.9</v>
      </c>
      <c r="AB475">
        <v>3220</v>
      </c>
      <c r="AC475" s="1">
        <f>(Table2[[#This Row],[Close Price]]/Table2[[#This Row],[Day Low]])-1</f>
        <v>8.1191026787974518E-3</v>
      </c>
      <c r="AD475" s="1">
        <f>(Table2[[#This Row],[Day High]]/Table2[[#This Row],[Close Price]])-1</f>
        <v>1.5019087803898046E-2</v>
      </c>
      <c r="AE475" s="1">
        <f>(Table2[[#This Row],[Close Price]]/Table2[[#This Row],[Current Week Low]])-1</f>
        <v>8.1191026787974518E-3</v>
      </c>
      <c r="AF475" s="1">
        <f>(Table2[[#This Row],[Current Week High]]/Table2[[#This Row],[Close Price]])-1</f>
        <v>1.5019087803898046E-2</v>
      </c>
      <c r="AG475" s="1">
        <f>(Table2[[#This Row],[Close Price]]/Table2[[#This Row],[Current Month Low]])-1</f>
        <v>2.3758099352051643E-2</v>
      </c>
      <c r="AH475" s="1">
        <f>(Table2[[#This Row],[Current Month High]]/Table2[[#This Row],[Close Price]])-1</f>
        <v>7.8293483356774551E-2</v>
      </c>
      <c r="AI475">
        <v>14.3593865112852</v>
      </c>
      <c r="AJ475">
        <v>20.326382592928301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0.05</v>
      </c>
      <c r="AM475" t="s">
        <v>3167</v>
      </c>
      <c r="AN475">
        <v>-3.81</v>
      </c>
      <c r="AO475" t="s">
        <v>3166</v>
      </c>
      <c r="AP475">
        <v>4.4258072855410001E-3</v>
      </c>
      <c r="AQ475">
        <f>(Table2[[#This Row],[Sharpe Ratio]]-AVERAGE(Table2[Sharpe Ratio]))/_xlfn.STDEV.P(Table2[Sharpe Ratio])</f>
        <v>-0.58666331385336867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415</v>
      </c>
      <c r="AT475">
        <f>_xlfn.RANK.AVG(Table2[[#This Row],[6M Return vs Nifty Z-Score]],Table2[6M Return vs Nifty Z-Score])</f>
        <v>420</v>
      </c>
      <c r="AU475">
        <f>_xlfn.RANK.AVG(Table2[[#This Row],[Sharpe Ratio Z-Score]],Table2[Sharpe Ratio Z-Score])</f>
        <v>493</v>
      </c>
      <c r="AV475">
        <f>(Table2[[#This Row],[Rank 1Y]]+Table2[[#This Row],[Rank 6M]]+Table2[[#This Row],[Rank Sharpe]])/3</f>
        <v>442.66666666666669</v>
      </c>
    </row>
    <row r="476" spans="1:48" hidden="1" x14ac:dyDescent="0.3">
      <c r="A476" t="s">
        <v>1005</v>
      </c>
      <c r="B476" t="s">
        <v>1006</v>
      </c>
      <c r="C476" t="s">
        <v>3124</v>
      </c>
      <c r="D476" t="s">
        <v>398</v>
      </c>
      <c r="E476">
        <v>14050.451332889999</v>
      </c>
      <c r="F476">
        <v>292.35000000000002</v>
      </c>
      <c r="G476">
        <v>3.2008298351264801</v>
      </c>
      <c r="H476">
        <f>(Table2[[#This Row],[1Y Return vs Nifty]]-AVERAGE(Table2[1Y Return vs Nifty]))/_xlfn.STDEV.P(Table2[1Y Return vs Nifty])</f>
        <v>-0.19363675114258694</v>
      </c>
      <c r="I476">
        <v>-5.5498251831163401</v>
      </c>
      <c r="J476">
        <f>(Table2[[#This Row],[1M Return vs Nifty]]-AVERAGE(Table2[1M Return vs Nifty]))/_xlfn.STDEV.P(Table2[1M Return vs Nifty])</f>
        <v>-0.27139522983489767</v>
      </c>
      <c r="K476">
        <v>-25.801138664206501</v>
      </c>
      <c r="L476">
        <f>(Table2[[#This Row],[6M Return vs Nifty]]-AVERAGE(Table2[6M Return vs Nifty]))/_xlfn.STDEV.P(Table2[6M Return vs Nifty])</f>
        <v>-0.95680100498645837</v>
      </c>
      <c r="M476">
        <v>-2.4323038756595898</v>
      </c>
      <c r="N476">
        <f>(Table2[[#This Row],[1W Return vs Nifty]]-AVERAGE(Table2[1W Return vs Nifty]))/_xlfn.STDEV.P(Table2[1W Return vs Nifty])</f>
        <v>0.1540048380104099</v>
      </c>
      <c r="O476">
        <v>285.77</v>
      </c>
      <c r="P476">
        <v>302.63945498758397</v>
      </c>
      <c r="Q476">
        <v>315.64650934662802</v>
      </c>
      <c r="R476">
        <v>63.225149512412202</v>
      </c>
      <c r="S476" s="1">
        <f>(Table2[[#This Row],[Close Price]]-Table2[[#This Row],[20D EMA]])/Table2[[#This Row],[20D EMA]]</f>
        <v>2.3025510025545162E-2</v>
      </c>
      <c r="T476" s="1">
        <f>(Table2[[#This Row],[Close Price]]-Table2[[#This Row],[50D EMA]])/Table2[[#This Row],[50D EMA]]</f>
        <v>-3.3999053388481963E-2</v>
      </c>
      <c r="U476" s="1">
        <f>(Table2[[#This Row],[Close Price]]-Table2[[#This Row],[200D EMA]])/Table2[[#This Row],[200D EMA]]</f>
        <v>-7.3805692940658751E-2</v>
      </c>
      <c r="V476">
        <v>0.73323401110649</v>
      </c>
      <c r="W476">
        <v>286.55</v>
      </c>
      <c r="X476">
        <v>310</v>
      </c>
      <c r="Y476">
        <v>286.55</v>
      </c>
      <c r="Z476">
        <v>310</v>
      </c>
      <c r="AA476">
        <v>267</v>
      </c>
      <c r="AB476">
        <v>310</v>
      </c>
      <c r="AC476" s="1">
        <f>(Table2[[#This Row],[Close Price]]/Table2[[#This Row],[Day Low]])-1</f>
        <v>2.0240795672657574E-2</v>
      </c>
      <c r="AD476" s="1">
        <f>(Table2[[#This Row],[Day High]]/Table2[[#This Row],[Close Price]])-1</f>
        <v>6.0372840773045944E-2</v>
      </c>
      <c r="AE476" s="1">
        <f>(Table2[[#This Row],[Close Price]]/Table2[[#This Row],[Current Week Low]])-1</f>
        <v>2.0240795672657574E-2</v>
      </c>
      <c r="AF476" s="1">
        <f>(Table2[[#This Row],[Current Week High]]/Table2[[#This Row],[Close Price]])-1</f>
        <v>6.0372840773045944E-2</v>
      </c>
      <c r="AG476" s="1">
        <f>(Table2[[#This Row],[Close Price]]/Table2[[#This Row],[Current Month Low]])-1</f>
        <v>9.4943820224719255E-2</v>
      </c>
      <c r="AH476" s="1">
        <f>(Table2[[#This Row],[Current Month High]]/Table2[[#This Row],[Close Price]])-1</f>
        <v>6.0372840773045944E-2</v>
      </c>
      <c r="AI476">
        <v>41.260475457499503</v>
      </c>
      <c r="AJ476">
        <v>26.640675763482701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-0.03</v>
      </c>
      <c r="AM476" t="s">
        <v>3166</v>
      </c>
      <c r="AN476">
        <v>-0.8</v>
      </c>
      <c r="AO476" t="s">
        <v>3166</v>
      </c>
      <c r="AP476">
        <v>7.3275931397077998E-2</v>
      </c>
      <c r="AQ476">
        <f>(Table2[[#This Row],[Sharpe Ratio]]-AVERAGE(Table2[Sharpe Ratio]))/_xlfn.STDEV.P(Table2[Sharpe Ratio])</f>
        <v>0.20818512531800565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375</v>
      </c>
      <c r="AT476">
        <f>_xlfn.RANK.AVG(Table2[[#This Row],[6M Return vs Nifty Z-Score]],Table2[6M Return vs Nifty Z-Score])</f>
        <v>662</v>
      </c>
      <c r="AU476">
        <f>_xlfn.RANK.AVG(Table2[[#This Row],[Sharpe Ratio Z-Score]],Table2[Sharpe Ratio Z-Score])</f>
        <v>292</v>
      </c>
      <c r="AV476">
        <f>(Table2[[#This Row],[Rank 1Y]]+Table2[[#This Row],[Rank 6M]]+Table2[[#This Row],[Rank Sharpe]])/3</f>
        <v>443</v>
      </c>
    </row>
    <row r="477" spans="1:48" hidden="1" x14ac:dyDescent="0.3">
      <c r="A477" t="s">
        <v>100</v>
      </c>
      <c r="B477" t="s">
        <v>101</v>
      </c>
      <c r="C477" t="s">
        <v>3132</v>
      </c>
      <c r="D477" t="s">
        <v>102</v>
      </c>
      <c r="E477">
        <v>252045.01210260001</v>
      </c>
      <c r="F477">
        <v>1166.8</v>
      </c>
      <c r="G477">
        <v>13.333354860666001</v>
      </c>
      <c r="H477">
        <f>(Table2[[#This Row],[1Y Return vs Nifty]]-AVERAGE(Table2[1Y Return vs Nifty]))/_xlfn.STDEV.P(Table2[1Y Return vs Nifty])</f>
        <v>7.1057034070257366E-3</v>
      </c>
      <c r="I477">
        <v>-16.747960976417499</v>
      </c>
      <c r="J477">
        <f>(Table2[[#This Row],[1M Return vs Nifty]]-AVERAGE(Table2[1M Return vs Nifty]))/_xlfn.STDEV.P(Table2[1M Return vs Nifty])</f>
        <v>-1.3799158583561928</v>
      </c>
      <c r="K477">
        <v>-24.0090399661898</v>
      </c>
      <c r="L477">
        <f>(Table2[[#This Row],[6M Return vs Nifty]]-AVERAGE(Table2[6M Return vs Nifty]))/_xlfn.STDEV.P(Table2[6M Return vs Nifty])</f>
        <v>-0.89770341841891332</v>
      </c>
      <c r="M477">
        <v>-13.8832139015185</v>
      </c>
      <c r="N477">
        <f>(Table2[[#This Row],[1W Return vs Nifty]]-AVERAGE(Table2[1W Return vs Nifty]))/_xlfn.STDEV.P(Table2[1W Return vs Nifty])</f>
        <v>-2.2236640343861289</v>
      </c>
      <c r="O477">
        <v>1287.52</v>
      </c>
      <c r="P477">
        <v>1354.8273687885201</v>
      </c>
      <c r="Q477">
        <v>1330.34821035498</v>
      </c>
      <c r="R477">
        <v>30.745150815277398</v>
      </c>
      <c r="S477" s="1">
        <f>(Table2[[#This Row],[Close Price]]-Table2[[#This Row],[20D EMA]])/Table2[[#This Row],[20D EMA]]</f>
        <v>-9.3761650304461319E-2</v>
      </c>
      <c r="T477" s="1">
        <f>(Table2[[#This Row],[Close Price]]-Table2[[#This Row],[50D EMA]])/Table2[[#This Row],[50D EMA]]</f>
        <v>-0.13878326724138534</v>
      </c>
      <c r="U477" s="1">
        <f>(Table2[[#This Row],[Close Price]]-Table2[[#This Row],[200D EMA]])/Table2[[#This Row],[200D EMA]]</f>
        <v>-0.12293639295484907</v>
      </c>
      <c r="V477">
        <v>3.3126961571690798</v>
      </c>
      <c r="W477">
        <v>1139.7</v>
      </c>
      <c r="X477">
        <v>1191.4000000000001</v>
      </c>
      <c r="Y477">
        <v>1139.7</v>
      </c>
      <c r="Z477">
        <v>1191.4000000000001</v>
      </c>
      <c r="AA477">
        <v>995.65</v>
      </c>
      <c r="AB477">
        <v>1397.95</v>
      </c>
      <c r="AC477" s="1">
        <f>(Table2[[#This Row],[Close Price]]/Table2[[#This Row],[Day Low]])-1</f>
        <v>2.3778187242256665E-2</v>
      </c>
      <c r="AD477" s="1">
        <f>(Table2[[#This Row],[Day High]]/Table2[[#This Row],[Close Price]])-1</f>
        <v>2.108330476516973E-2</v>
      </c>
      <c r="AE477" s="1">
        <f>(Table2[[#This Row],[Close Price]]/Table2[[#This Row],[Current Week Low]])-1</f>
        <v>2.3778187242256665E-2</v>
      </c>
      <c r="AF477" s="1">
        <f>(Table2[[#This Row],[Current Week High]]/Table2[[#This Row],[Close Price]])-1</f>
        <v>2.108330476516973E-2</v>
      </c>
      <c r="AG477" s="1">
        <f>(Table2[[#This Row],[Close Price]]/Table2[[#This Row],[Current Month Low]])-1</f>
        <v>0.1718977552352734</v>
      </c>
      <c r="AH477" s="1">
        <f>(Table2[[#This Row],[Current Month High]]/Table2[[#This Row],[Close Price]])-1</f>
        <v>0.19810593075077132</v>
      </c>
      <c r="AI477">
        <v>38.961261570106203</v>
      </c>
      <c r="AJ477">
        <v>44.764267990074401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-0.15</v>
      </c>
      <c r="AM477" t="s">
        <v>3166</v>
      </c>
      <c r="AN477">
        <v>-12.23</v>
      </c>
      <c r="AO477" t="s">
        <v>3166</v>
      </c>
      <c r="AP477">
        <v>4.3589541240526997E-2</v>
      </c>
      <c r="AQ477">
        <f>(Table2[[#This Row],[Sharpe Ratio]]-AVERAGE(Table2[Sharpe Ratio]))/_xlfn.STDEV.P(Table2[Sharpe Ratio])</f>
        <v>-0.13453293343728823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299</v>
      </c>
      <c r="AT477">
        <f>_xlfn.RANK.AVG(Table2[[#This Row],[6M Return vs Nifty Z-Score]],Table2[6M Return vs Nifty Z-Score])</f>
        <v>643</v>
      </c>
      <c r="AU477">
        <f>_xlfn.RANK.AVG(Table2[[#This Row],[Sharpe Ratio Z-Score]],Table2[Sharpe Ratio Z-Score])</f>
        <v>390</v>
      </c>
      <c r="AV477">
        <f>(Table2[[#This Row],[Rank 1Y]]+Table2[[#This Row],[Rank 6M]]+Table2[[#This Row],[Rank Sharpe]])/3</f>
        <v>444</v>
      </c>
    </row>
    <row r="478" spans="1:48" hidden="1" x14ac:dyDescent="0.3">
      <c r="A478" t="s">
        <v>127</v>
      </c>
      <c r="B478" t="s">
        <v>128</v>
      </c>
      <c r="C478" t="s">
        <v>3121</v>
      </c>
      <c r="D478" t="s">
        <v>54</v>
      </c>
      <c r="E478">
        <v>205369.91137710001</v>
      </c>
      <c r="F478">
        <v>323.25</v>
      </c>
      <c r="G478">
        <v>20.4442251132661</v>
      </c>
      <c r="H478">
        <f>(Table2[[#This Row],[1Y Return vs Nifty]]-AVERAGE(Table2[1Y Return vs Nifty]))/_xlfn.STDEV.P(Table2[1Y Return vs Nifty])</f>
        <v>0.1479840673777835</v>
      </c>
      <c r="I478">
        <v>-1.3819953772039899</v>
      </c>
      <c r="J478">
        <f>(Table2[[#This Row],[1M Return vs Nifty]]-AVERAGE(Table2[1M Return vs Nifty]))/_xlfn.STDEV.P(Table2[1M Return vs Nifty])</f>
        <v>0.1411846317866727</v>
      </c>
      <c r="K478">
        <v>-15.730209342226599</v>
      </c>
      <c r="L478">
        <f>(Table2[[#This Row],[6M Return vs Nifty]]-AVERAGE(Table2[6M Return vs Nifty]))/_xlfn.STDEV.P(Table2[6M Return vs Nifty])</f>
        <v>-0.62469450991450692</v>
      </c>
      <c r="M478">
        <v>-5.4874763158295998</v>
      </c>
      <c r="N478">
        <f>(Table2[[#This Row],[1W Return vs Nifty]]-AVERAGE(Table2[1W Return vs Nifty]))/_xlfn.STDEV.P(Table2[1W Return vs Nifty])</f>
        <v>-0.48037167830067146</v>
      </c>
      <c r="O478">
        <v>319.25</v>
      </c>
      <c r="P478">
        <v>326.69203651788001</v>
      </c>
      <c r="Q478">
        <v>316.46248533848399</v>
      </c>
      <c r="R478">
        <v>58.148023052390599</v>
      </c>
      <c r="S478" s="1">
        <f>(Table2[[#This Row],[Close Price]]-Table2[[#This Row],[20D EMA]])/Table2[[#This Row],[20D EMA]]</f>
        <v>1.2529365700861394E-2</v>
      </c>
      <c r="T478" s="1">
        <f>(Table2[[#This Row],[Close Price]]-Table2[[#This Row],[50D EMA]])/Table2[[#This Row],[50D EMA]]</f>
        <v>-1.053602822574963E-2</v>
      </c>
      <c r="U478" s="1">
        <f>(Table2[[#This Row],[Close Price]]-Table2[[#This Row],[200D EMA]])/Table2[[#This Row],[200D EMA]]</f>
        <v>2.1448086190235725E-2</v>
      </c>
      <c r="V478">
        <v>0.85422065224002997</v>
      </c>
      <c r="W478">
        <v>318</v>
      </c>
      <c r="X478">
        <v>325</v>
      </c>
      <c r="Y478">
        <v>318</v>
      </c>
      <c r="Z478">
        <v>325</v>
      </c>
      <c r="AA478">
        <v>298</v>
      </c>
      <c r="AB478">
        <v>328.5</v>
      </c>
      <c r="AC478" s="1">
        <f>(Table2[[#This Row],[Close Price]]/Table2[[#This Row],[Day Low]])-1</f>
        <v>1.6509433962264231E-2</v>
      </c>
      <c r="AD478" s="1">
        <f>(Table2[[#This Row],[Day High]]/Table2[[#This Row],[Close Price]])-1</f>
        <v>5.4137664346480818E-3</v>
      </c>
      <c r="AE478" s="1">
        <f>(Table2[[#This Row],[Close Price]]/Table2[[#This Row],[Current Week Low]])-1</f>
        <v>1.6509433962264231E-2</v>
      </c>
      <c r="AF478" s="1">
        <f>(Table2[[#This Row],[Current Week High]]/Table2[[#This Row],[Close Price]])-1</f>
        <v>5.4137664346480818E-3</v>
      </c>
      <c r="AG478" s="1">
        <f>(Table2[[#This Row],[Close Price]]/Table2[[#This Row],[Current Month Low]])-1</f>
        <v>8.4731543624161132E-2</v>
      </c>
      <c r="AH478" s="1">
        <f>(Table2[[#This Row],[Current Month High]]/Table2[[#This Row],[Close Price]])-1</f>
        <v>1.6241299303944245E-2</v>
      </c>
      <c r="AI478">
        <v>22.1036349574632</v>
      </c>
      <c r="AJ478">
        <v>45.1830226813384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-0.08</v>
      </c>
      <c r="AM478" t="s">
        <v>3166</v>
      </c>
      <c r="AN478">
        <v>0.42</v>
      </c>
      <c r="AO478" t="s">
        <v>3167</v>
      </c>
      <c r="AQ478">
        <f>(Table2[[#This Row],[Sharpe Ratio]]-AVERAGE(Table2[Sharpe Ratio]))/_xlfn.STDEV.P(Table2[Sharpe Ratio])</f>
        <v>-0.63775757197390104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262</v>
      </c>
      <c r="AT478">
        <f>_xlfn.RANK.AVG(Table2[[#This Row],[6M Return vs Nifty Z-Score]],Table2[6M Return vs Nifty Z-Score])</f>
        <v>541</v>
      </c>
      <c r="AU478">
        <f>_xlfn.RANK.AVG(Table2[[#This Row],[Sharpe Ratio Z-Score]],Table2[Sharpe Ratio Z-Score])</f>
        <v>529</v>
      </c>
      <c r="AV478">
        <f>(Table2[[#This Row],[Rank 1Y]]+Table2[[#This Row],[Rank 6M]]+Table2[[#This Row],[Rank Sharpe]])/3</f>
        <v>444</v>
      </c>
    </row>
    <row r="479" spans="1:48" hidden="1" x14ac:dyDescent="0.3">
      <c r="A479" t="s">
        <v>1215</v>
      </c>
      <c r="B479" t="s">
        <v>1216</v>
      </c>
      <c r="C479" t="s">
        <v>3132</v>
      </c>
      <c r="D479" t="s">
        <v>1217</v>
      </c>
      <c r="E479">
        <v>9631.6870627899898</v>
      </c>
      <c r="F479">
        <v>648.04999999999995</v>
      </c>
      <c r="G479">
        <v>8.8451887047348006</v>
      </c>
      <c r="H479">
        <f>(Table2[[#This Row],[1Y Return vs Nifty]]-AVERAGE(Table2[1Y Return vs Nifty]))/_xlfn.STDEV.P(Table2[1Y Return vs Nifty])</f>
        <v>-8.1812457495335875E-2</v>
      </c>
      <c r="I479">
        <v>-9.7292059466821108</v>
      </c>
      <c r="J479">
        <f>(Table2[[#This Row],[1M Return vs Nifty]]-AVERAGE(Table2[1M Return vs Nifty]))/_xlfn.STDEV.P(Table2[1M Return vs Nifty])</f>
        <v>-0.68511853846178583</v>
      </c>
      <c r="K479">
        <v>1.7747585421807399</v>
      </c>
      <c r="L479">
        <f>(Table2[[#This Row],[6M Return vs Nifty]]-AVERAGE(Table2[6M Return vs Nifty]))/_xlfn.STDEV.P(Table2[6M Return vs Nifty])</f>
        <v>-4.7437600986594428E-2</v>
      </c>
      <c r="M479">
        <v>-2.2082823821015598</v>
      </c>
      <c r="N479">
        <f>(Table2[[#This Row],[1W Return vs Nifty]]-AVERAGE(Table2[1W Return vs Nifty]))/_xlfn.STDEV.P(Table2[1W Return vs Nifty])</f>
        <v>0.20052069838987843</v>
      </c>
      <c r="O479">
        <v>679.21</v>
      </c>
      <c r="P479">
        <v>708.06669114190595</v>
      </c>
      <c r="Q479">
        <v>653.95204074541095</v>
      </c>
      <c r="R479">
        <v>36.705884344137601</v>
      </c>
      <c r="S479" s="1">
        <f>(Table2[[#This Row],[Close Price]]-Table2[[#This Row],[20D EMA]])/Table2[[#This Row],[20D EMA]]</f>
        <v>-4.587682749076144E-2</v>
      </c>
      <c r="T479" s="1">
        <f>(Table2[[#This Row],[Close Price]]-Table2[[#This Row],[50D EMA]])/Table2[[#This Row],[50D EMA]]</f>
        <v>-8.4761353545831253E-2</v>
      </c>
      <c r="U479" s="1">
        <f>(Table2[[#This Row],[Close Price]]-Table2[[#This Row],[200D EMA]])/Table2[[#This Row],[200D EMA]]</f>
        <v>-9.0251889705604792E-3</v>
      </c>
      <c r="V479">
        <v>0.51554181952846601</v>
      </c>
      <c r="W479">
        <v>644.95000000000005</v>
      </c>
      <c r="X479">
        <v>661.5</v>
      </c>
      <c r="Y479">
        <v>644.95000000000005</v>
      </c>
      <c r="Z479">
        <v>661.5</v>
      </c>
      <c r="AA479">
        <v>619</v>
      </c>
      <c r="AB479">
        <v>739</v>
      </c>
      <c r="AC479" s="1">
        <f>(Table2[[#This Row],[Close Price]]/Table2[[#This Row],[Day Low]])-1</f>
        <v>4.8065741530349815E-3</v>
      </c>
      <c r="AD479" s="1">
        <f>(Table2[[#This Row],[Day High]]/Table2[[#This Row],[Close Price]])-1</f>
        <v>2.0754571406527367E-2</v>
      </c>
      <c r="AE479" s="1">
        <f>(Table2[[#This Row],[Close Price]]/Table2[[#This Row],[Current Week Low]])-1</f>
        <v>4.8065741530349815E-3</v>
      </c>
      <c r="AF479" s="1">
        <f>(Table2[[#This Row],[Current Week High]]/Table2[[#This Row],[Close Price]])-1</f>
        <v>2.0754571406527367E-2</v>
      </c>
      <c r="AG479" s="1">
        <f>(Table2[[#This Row],[Close Price]]/Table2[[#This Row],[Current Month Low]])-1</f>
        <v>4.6930533117932161E-2</v>
      </c>
      <c r="AH479" s="1">
        <f>(Table2[[#This Row],[Current Month High]]/Table2[[#This Row],[Close Price]])-1</f>
        <v>0.14034410925082952</v>
      </c>
      <c r="AI479">
        <v>35.020445953244298</v>
      </c>
      <c r="AJ479">
        <v>41.0337323177366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-0.23</v>
      </c>
      <c r="AM479" t="s">
        <v>3166</v>
      </c>
      <c r="AN479">
        <v>-9.82</v>
      </c>
      <c r="AO479" t="s">
        <v>3166</v>
      </c>
      <c r="AP479">
        <v>-6.6648373684982998E-2</v>
      </c>
      <c r="AQ479">
        <f>(Table2[[#This Row],[Sharpe Ratio]]-AVERAGE(Table2[Sharpe Ratio]))/_xlfn.STDEV.P(Table2[Sharpe Ratio])</f>
        <v>-1.4071876417149418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336</v>
      </c>
      <c r="AT479">
        <f>_xlfn.RANK.AVG(Table2[[#This Row],[6M Return vs Nifty Z-Score]],Table2[6M Return vs Nifty Z-Score])</f>
        <v>319</v>
      </c>
      <c r="AU479">
        <f>_xlfn.RANK.AVG(Table2[[#This Row],[Sharpe Ratio Z-Score]],Table2[Sharpe Ratio Z-Score])</f>
        <v>677</v>
      </c>
      <c r="AV479">
        <f>(Table2[[#This Row],[Rank 1Y]]+Table2[[#This Row],[Rank 6M]]+Table2[[#This Row],[Rank Sharpe]])/3</f>
        <v>444</v>
      </c>
    </row>
    <row r="480" spans="1:48" hidden="1" x14ac:dyDescent="0.3">
      <c r="A480" t="s">
        <v>1254</v>
      </c>
      <c r="B480" t="s">
        <v>1255</v>
      </c>
      <c r="C480" t="s">
        <v>3138</v>
      </c>
      <c r="D480" t="s">
        <v>1059</v>
      </c>
      <c r="E480">
        <v>9119.1992418999998</v>
      </c>
      <c r="F480">
        <v>474.1</v>
      </c>
      <c r="G480">
        <v>8.2404778995785701</v>
      </c>
      <c r="H480">
        <f>(Table2[[#This Row],[1Y Return vs Nifty]]-AVERAGE(Table2[1Y Return vs Nifty]))/_xlfn.STDEV.P(Table2[1Y Return vs Nifty])</f>
        <v>-9.3792801093181624E-2</v>
      </c>
      <c r="I480">
        <v>-8.9049093216643502</v>
      </c>
      <c r="J480">
        <f>(Table2[[#This Row],[1M Return vs Nifty]]-AVERAGE(Table2[1M Return vs Nifty]))/_xlfn.STDEV.P(Table2[1M Return vs Nifty])</f>
        <v>-0.60352015193397779</v>
      </c>
      <c r="K480">
        <v>-7.2910515899556003</v>
      </c>
      <c r="L480">
        <f>(Table2[[#This Row],[6M Return vs Nifty]]-AVERAGE(Table2[6M Return vs Nifty]))/_xlfn.STDEV.P(Table2[6M Return vs Nifty])</f>
        <v>-0.34639853415494204</v>
      </c>
      <c r="M480">
        <v>-9.11708702266505</v>
      </c>
      <c r="N480">
        <f>(Table2[[#This Row],[1W Return vs Nifty]]-AVERAGE(Table2[1W Return vs Nifty]))/_xlfn.STDEV.P(Table2[1W Return vs Nifty])</f>
        <v>-1.2340246523500007</v>
      </c>
      <c r="O480">
        <v>490.66</v>
      </c>
      <c r="P480">
        <v>513.57949071697794</v>
      </c>
      <c r="Q480">
        <v>485.28763026777301</v>
      </c>
      <c r="R480">
        <v>45.802318593543099</v>
      </c>
      <c r="S480" s="1">
        <f>(Table2[[#This Row],[Close Price]]-Table2[[#This Row],[20D EMA]])/Table2[[#This Row],[20D EMA]]</f>
        <v>-3.3750458566013129E-2</v>
      </c>
      <c r="T480" s="1">
        <f>(Table2[[#This Row],[Close Price]]-Table2[[#This Row],[50D EMA]])/Table2[[#This Row],[50D EMA]]</f>
        <v>-7.6871236937173917E-2</v>
      </c>
      <c r="U480" s="1">
        <f>(Table2[[#This Row],[Close Price]]-Table2[[#This Row],[200D EMA]])/Table2[[#This Row],[200D EMA]]</f>
        <v>-2.3053606912667141E-2</v>
      </c>
      <c r="V480">
        <v>0.42899698602787301</v>
      </c>
      <c r="W480">
        <v>456.25</v>
      </c>
      <c r="X480">
        <v>488.75</v>
      </c>
      <c r="Y480">
        <v>456.25</v>
      </c>
      <c r="Z480">
        <v>488.75</v>
      </c>
      <c r="AA480">
        <v>439.1</v>
      </c>
      <c r="AB480">
        <v>550</v>
      </c>
      <c r="AC480" s="1">
        <f>(Table2[[#This Row],[Close Price]]/Table2[[#This Row],[Day Low]])-1</f>
        <v>3.9123287671232854E-2</v>
      </c>
      <c r="AD480" s="1">
        <f>(Table2[[#This Row],[Day High]]/Table2[[#This Row],[Close Price]])-1</f>
        <v>3.0900653870491457E-2</v>
      </c>
      <c r="AE480" s="1">
        <f>(Table2[[#This Row],[Close Price]]/Table2[[#This Row],[Current Week Low]])-1</f>
        <v>3.9123287671232854E-2</v>
      </c>
      <c r="AF480" s="1">
        <f>(Table2[[#This Row],[Current Week High]]/Table2[[#This Row],[Close Price]])-1</f>
        <v>3.0900653870491457E-2</v>
      </c>
      <c r="AG480" s="1">
        <f>(Table2[[#This Row],[Close Price]]/Table2[[#This Row],[Current Month Low]])-1</f>
        <v>7.9708494648143891E-2</v>
      </c>
      <c r="AH480" s="1">
        <f>(Table2[[#This Row],[Current Month High]]/Table2[[#This Row],[Close Price]])-1</f>
        <v>0.16009280742459397</v>
      </c>
      <c r="AI480">
        <v>45.306897279055001</v>
      </c>
      <c r="AJ480">
        <v>45.496394046340299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0.02</v>
      </c>
      <c r="AM480" t="s">
        <v>3167</v>
      </c>
      <c r="AN480">
        <v>-7.49</v>
      </c>
      <c r="AO480" t="s">
        <v>3166</v>
      </c>
      <c r="AP480">
        <v>-2.5482520252780002E-3</v>
      </c>
      <c r="AQ480">
        <f>(Table2[[#This Row],[Sharpe Ratio]]-AVERAGE(Table2[Sharpe Ratio]))/_xlfn.STDEV.P(Table2[Sharpe Ratio])</f>
        <v>-0.66717617028501297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343</v>
      </c>
      <c r="AT480">
        <f>_xlfn.RANK.AVG(Table2[[#This Row],[6M Return vs Nifty Z-Score]],Table2[6M Return vs Nifty Z-Score])</f>
        <v>430</v>
      </c>
      <c r="AU480">
        <f>_xlfn.RANK.AVG(Table2[[#This Row],[Sharpe Ratio Z-Score]],Table2[Sharpe Ratio Z-Score])</f>
        <v>561</v>
      </c>
      <c r="AV480">
        <f>(Table2[[#This Row],[Rank 1Y]]+Table2[[#This Row],[Rank 6M]]+Table2[[#This Row],[Rank Sharpe]])/3</f>
        <v>444.66666666666669</v>
      </c>
    </row>
    <row r="481" spans="1:48" hidden="1" x14ac:dyDescent="0.3">
      <c r="A481" t="s">
        <v>670</v>
      </c>
      <c r="B481" t="s">
        <v>671</v>
      </c>
      <c r="C481" t="s">
        <v>3122</v>
      </c>
      <c r="D481" t="s">
        <v>672</v>
      </c>
      <c r="E481">
        <v>26793.371379192002</v>
      </c>
      <c r="F481">
        <v>278.83999999999997</v>
      </c>
      <c r="G481">
        <v>-21.1899658704878</v>
      </c>
      <c r="H481">
        <f>(Table2[[#This Row],[1Y Return vs Nifty]]-AVERAGE(Table2[1Y Return vs Nifty]))/_xlfn.STDEV.P(Table2[1Y Return vs Nifty])</f>
        <v>-0.67685965816940219</v>
      </c>
      <c r="I481">
        <v>23.318245925587199</v>
      </c>
      <c r="J481">
        <f>(Table2[[#This Row],[1M Return vs Nifty]]-AVERAGE(Table2[1M Return vs Nifty]))/_xlfn.STDEV.P(Table2[1M Return vs Nifty])</f>
        <v>2.5862993829381256</v>
      </c>
      <c r="K481">
        <v>-14.1912471868194</v>
      </c>
      <c r="L481">
        <f>(Table2[[#This Row],[6M Return vs Nifty]]-AVERAGE(Table2[6M Return vs Nifty]))/_xlfn.STDEV.P(Table2[6M Return vs Nifty])</f>
        <v>-0.57394454323911948</v>
      </c>
      <c r="M481">
        <v>-11.694845173418599</v>
      </c>
      <c r="N481">
        <f>(Table2[[#This Row],[1W Return vs Nifty]]-AVERAGE(Table2[1W Return vs Nifty]))/_xlfn.STDEV.P(Table2[1W Return vs Nifty])</f>
        <v>-1.769270785781518</v>
      </c>
      <c r="O481">
        <v>269.77999999999997</v>
      </c>
      <c r="P481">
        <v>265.76304886215001</v>
      </c>
      <c r="Q481">
        <v>271.30617798368201</v>
      </c>
      <c r="R481">
        <v>53.2887233640297</v>
      </c>
      <c r="S481" s="1">
        <f>(Table2[[#This Row],[Close Price]]-Table2[[#This Row],[20D EMA]])/Table2[[#This Row],[20D EMA]]</f>
        <v>3.3582919415820311E-2</v>
      </c>
      <c r="T481" s="1">
        <f>(Table2[[#This Row],[Close Price]]-Table2[[#This Row],[50D EMA]])/Table2[[#This Row],[50D EMA]]</f>
        <v>4.9205302218793066E-2</v>
      </c>
      <c r="U481" s="1">
        <f>(Table2[[#This Row],[Close Price]]-Table2[[#This Row],[200D EMA]])/Table2[[#This Row],[200D EMA]]</f>
        <v>2.7768707931048658E-2</v>
      </c>
      <c r="V481">
        <v>4.1417644761930896</v>
      </c>
      <c r="W481">
        <v>273.88</v>
      </c>
      <c r="X481">
        <v>283.5</v>
      </c>
      <c r="Y481">
        <v>273.88</v>
      </c>
      <c r="Z481">
        <v>283.5</v>
      </c>
      <c r="AA481">
        <v>220.15</v>
      </c>
      <c r="AB481">
        <v>344.64</v>
      </c>
      <c r="AC481" s="1">
        <f>(Table2[[#This Row],[Close Price]]/Table2[[#This Row],[Day Low]])-1</f>
        <v>1.8110121220972664E-2</v>
      </c>
      <c r="AD481" s="1">
        <f>(Table2[[#This Row],[Day High]]/Table2[[#This Row],[Close Price]])-1</f>
        <v>1.6712092956534308E-2</v>
      </c>
      <c r="AE481" s="1">
        <f>(Table2[[#This Row],[Close Price]]/Table2[[#This Row],[Current Week Low]])-1</f>
        <v>1.8110121220972664E-2</v>
      </c>
      <c r="AF481" s="1">
        <f>(Table2[[#This Row],[Current Week High]]/Table2[[#This Row],[Close Price]])-1</f>
        <v>1.6712092956534308E-2</v>
      </c>
      <c r="AG481" s="1">
        <f>(Table2[[#This Row],[Close Price]]/Table2[[#This Row],[Current Month Low]])-1</f>
        <v>0.26659096070860766</v>
      </c>
      <c r="AH481" s="1">
        <f>(Table2[[#This Row],[Current Month High]]/Table2[[#This Row],[Close Price]])-1</f>
        <v>0.23597762157509683</v>
      </c>
      <c r="AI481">
        <v>37.820972600774603</v>
      </c>
      <c r="AJ481">
        <v>32.7809523809523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-0.06</v>
      </c>
      <c r="AM481" t="s">
        <v>3166</v>
      </c>
      <c r="AN481">
        <v>24.53</v>
      </c>
      <c r="AO481" t="s">
        <v>3167</v>
      </c>
      <c r="AP481">
        <v>8.2625620522991994E-2</v>
      </c>
      <c r="AQ481">
        <f>(Table2[[#This Row],[Sharpe Ratio]]-AVERAGE(Table2[Sharpe Ratio]))/_xlfn.STDEV.P(Table2[Sharpe Ratio])</f>
        <v>0.31612372244284398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551</v>
      </c>
      <c r="AT481">
        <f>_xlfn.RANK.AVG(Table2[[#This Row],[6M Return vs Nifty Z-Score]],Table2[6M Return vs Nifty Z-Score])</f>
        <v>521</v>
      </c>
      <c r="AU481">
        <f>_xlfn.RANK.AVG(Table2[[#This Row],[Sharpe Ratio Z-Score]],Table2[Sharpe Ratio Z-Score])</f>
        <v>270</v>
      </c>
      <c r="AV481">
        <f>(Table2[[#This Row],[Rank 1Y]]+Table2[[#This Row],[Rank 6M]]+Table2[[#This Row],[Rank Sharpe]])/3</f>
        <v>447.33333333333331</v>
      </c>
    </row>
    <row r="482" spans="1:48" hidden="1" x14ac:dyDescent="0.3">
      <c r="A482" t="s">
        <v>362</v>
      </c>
      <c r="B482" t="s">
        <v>363</v>
      </c>
      <c r="C482" t="s">
        <v>3126</v>
      </c>
      <c r="D482" t="s">
        <v>364</v>
      </c>
      <c r="E482">
        <v>65682.311757110001</v>
      </c>
      <c r="F482">
        <v>3474.4</v>
      </c>
      <c r="G482">
        <v>-20.826896361775301</v>
      </c>
      <c r="H482">
        <f>(Table2[[#This Row],[1Y Return vs Nifty]]-AVERAGE(Table2[1Y Return vs Nifty]))/_xlfn.STDEV.P(Table2[1Y Return vs Nifty])</f>
        <v>-0.66966663726223807</v>
      </c>
      <c r="I482">
        <v>-27.022396481373001</v>
      </c>
      <c r="J482">
        <f>(Table2[[#This Row],[1M Return vs Nifty]]-AVERAGE(Table2[1M Return vs Nifty]))/_xlfn.STDEV.P(Table2[1M Return vs Nifty])</f>
        <v>-2.3969979793345844</v>
      </c>
      <c r="K482">
        <v>-14.2531358278227</v>
      </c>
      <c r="L482">
        <f>(Table2[[#This Row],[6M Return vs Nifty]]-AVERAGE(Table2[6M Return vs Nifty]))/_xlfn.STDEV.P(Table2[6M Return vs Nifty])</f>
        <v>-0.57598542933723895</v>
      </c>
      <c r="M482">
        <v>-2.71344398364521</v>
      </c>
      <c r="N482">
        <f>(Table2[[#This Row],[1W Return vs Nifty]]-AVERAGE(Table2[1W Return vs Nifty]))/_xlfn.STDEV.P(Table2[1W Return vs Nifty])</f>
        <v>9.5628858980789405E-2</v>
      </c>
      <c r="O482">
        <v>3819.21</v>
      </c>
      <c r="P482">
        <v>4049.4033778043799</v>
      </c>
      <c r="Q482">
        <v>3916.9778246300302</v>
      </c>
      <c r="R482">
        <v>22.8774338124012</v>
      </c>
      <c r="S482" s="1">
        <f>(Table2[[#This Row],[Close Price]]-Table2[[#This Row],[20D EMA]])/Table2[[#This Row],[20D EMA]]</f>
        <v>-9.0283069011654227E-2</v>
      </c>
      <c r="T482" s="1">
        <f>(Table2[[#This Row],[Close Price]]-Table2[[#This Row],[50D EMA]])/Table2[[#This Row],[50D EMA]]</f>
        <v>-0.14199706084014566</v>
      </c>
      <c r="U482" s="1">
        <f>(Table2[[#This Row],[Close Price]]-Table2[[#This Row],[200D EMA]])/Table2[[#This Row],[200D EMA]]</f>
        <v>-0.11298961710916321</v>
      </c>
      <c r="V482">
        <v>1.3206192617133099</v>
      </c>
      <c r="W482">
        <v>3373.5</v>
      </c>
      <c r="X482">
        <v>3535.7</v>
      </c>
      <c r="Y482">
        <v>3373.5</v>
      </c>
      <c r="Z482">
        <v>3535.7</v>
      </c>
      <c r="AA482">
        <v>3361.6</v>
      </c>
      <c r="AB482">
        <v>4540</v>
      </c>
      <c r="AC482" s="1">
        <f>(Table2[[#This Row],[Close Price]]/Table2[[#This Row],[Day Low]])-1</f>
        <v>2.9909589447161711E-2</v>
      </c>
      <c r="AD482" s="1">
        <f>(Table2[[#This Row],[Day High]]/Table2[[#This Row],[Close Price]])-1</f>
        <v>1.7643334100851948E-2</v>
      </c>
      <c r="AE482" s="1">
        <f>(Table2[[#This Row],[Close Price]]/Table2[[#This Row],[Current Week Low]])-1</f>
        <v>2.9909589447161711E-2</v>
      </c>
      <c r="AF482" s="1">
        <f>(Table2[[#This Row],[Current Week High]]/Table2[[#This Row],[Close Price]])-1</f>
        <v>1.7643334100851948E-2</v>
      </c>
      <c r="AG482" s="1">
        <f>(Table2[[#This Row],[Close Price]]/Table2[[#This Row],[Current Month Low]])-1</f>
        <v>3.3555449785816371E-2</v>
      </c>
      <c r="AH482" s="1">
        <f>(Table2[[#This Row],[Current Month High]]/Table2[[#This Row],[Close Price]])-1</f>
        <v>0.30670043748560905</v>
      </c>
      <c r="AI482">
        <v>38.464195256734897</v>
      </c>
      <c r="AJ482">
        <v>6.5685146844567104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</v>
      </c>
      <c r="AM482" t="s">
        <v>3166</v>
      </c>
      <c r="AN482">
        <v>-18.84</v>
      </c>
      <c r="AO482" t="s">
        <v>3166</v>
      </c>
      <c r="AP482">
        <v>8.1967636100596999E-2</v>
      </c>
      <c r="AQ482">
        <f>(Table2[[#This Row],[Sharpe Ratio]]-AVERAGE(Table2[Sharpe Ratio]))/_xlfn.STDEV.P(Table2[Sharpe Ratio])</f>
        <v>0.30852754309111929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547</v>
      </c>
      <c r="AT482">
        <f>_xlfn.RANK.AVG(Table2[[#This Row],[6M Return vs Nifty Z-Score]],Table2[6M Return vs Nifty Z-Score])</f>
        <v>522</v>
      </c>
      <c r="AU482">
        <f>_xlfn.RANK.AVG(Table2[[#This Row],[Sharpe Ratio Z-Score]],Table2[Sharpe Ratio Z-Score])</f>
        <v>274</v>
      </c>
      <c r="AV482">
        <f>(Table2[[#This Row],[Rank 1Y]]+Table2[[#This Row],[Rank 6M]]+Table2[[#This Row],[Rank Sharpe]])/3</f>
        <v>447.66666666666669</v>
      </c>
    </row>
    <row r="483" spans="1:48" hidden="1" x14ac:dyDescent="0.3">
      <c r="A483" t="s">
        <v>1569</v>
      </c>
      <c r="B483" t="s">
        <v>1570</v>
      </c>
      <c r="C483" t="s">
        <v>3133</v>
      </c>
      <c r="D483" t="s">
        <v>1571</v>
      </c>
      <c r="E483">
        <v>6118.2607049999997</v>
      </c>
      <c r="F483">
        <v>450</v>
      </c>
      <c r="G483">
        <v>-7.7888799693719104</v>
      </c>
      <c r="H483">
        <f>(Table2[[#This Row],[1Y Return vs Nifty]]-AVERAGE(Table2[1Y Return vs Nifty]))/_xlfn.STDEV.P(Table2[1Y Return vs Nifty])</f>
        <v>-0.4113614856369372</v>
      </c>
      <c r="I483">
        <v>-2.6938440510320301</v>
      </c>
      <c r="J483">
        <f>(Table2[[#This Row],[1M Return vs Nifty]]-AVERAGE(Table2[1M Return vs Nifty]))/_xlfn.STDEV.P(Table2[1M Return vs Nifty])</f>
        <v>1.132272054724918E-2</v>
      </c>
      <c r="K483">
        <v>-2.3811839189691799</v>
      </c>
      <c r="L483">
        <f>(Table2[[#This Row],[6M Return vs Nifty]]-AVERAGE(Table2[6M Return vs Nifty]))/_xlfn.STDEV.P(Table2[6M Return vs Nifty])</f>
        <v>-0.18448706686665639</v>
      </c>
      <c r="M483">
        <v>-4.7798313003477801</v>
      </c>
      <c r="N483">
        <f>(Table2[[#This Row],[1W Return vs Nifty]]-AVERAGE(Table2[1W Return vs Nifty]))/_xlfn.STDEV.P(Table2[1W Return vs Nifty])</f>
        <v>-0.33343614896561452</v>
      </c>
      <c r="O483">
        <v>450.49</v>
      </c>
      <c r="P483">
        <v>466.62954474948401</v>
      </c>
      <c r="Q483">
        <v>463.08729828109102</v>
      </c>
      <c r="R483">
        <v>52.169342040560998</v>
      </c>
      <c r="S483" s="1">
        <f>(Table2[[#This Row],[Close Price]]-Table2[[#This Row],[20D EMA]])/Table2[[#This Row],[20D EMA]]</f>
        <v>-1.0877044995449602E-3</v>
      </c>
      <c r="T483" s="1">
        <f>(Table2[[#This Row],[Close Price]]-Table2[[#This Row],[50D EMA]])/Table2[[#This Row],[50D EMA]]</f>
        <v>-3.5637573609728877E-2</v>
      </c>
      <c r="U483" s="1">
        <f>(Table2[[#This Row],[Close Price]]-Table2[[#This Row],[200D EMA]])/Table2[[#This Row],[200D EMA]]</f>
        <v>-2.8260974398712869E-2</v>
      </c>
      <c r="V483">
        <v>0.56884072166789501</v>
      </c>
      <c r="W483">
        <v>430</v>
      </c>
      <c r="X483">
        <v>453.8</v>
      </c>
      <c r="Y483">
        <v>430</v>
      </c>
      <c r="Z483">
        <v>453.8</v>
      </c>
      <c r="AA483">
        <v>426.95</v>
      </c>
      <c r="AB483">
        <v>469.55</v>
      </c>
      <c r="AC483" s="1">
        <f>(Table2[[#This Row],[Close Price]]/Table2[[#This Row],[Day Low]])-1</f>
        <v>4.6511627906976827E-2</v>
      </c>
      <c r="AD483" s="1">
        <f>(Table2[[#This Row],[Day High]]/Table2[[#This Row],[Close Price]])-1</f>
        <v>8.4444444444444766E-3</v>
      </c>
      <c r="AE483" s="1">
        <f>(Table2[[#This Row],[Close Price]]/Table2[[#This Row],[Current Week Low]])-1</f>
        <v>4.6511627906976827E-2</v>
      </c>
      <c r="AF483" s="1">
        <f>(Table2[[#This Row],[Current Week High]]/Table2[[#This Row],[Close Price]])-1</f>
        <v>8.4444444444444766E-3</v>
      </c>
      <c r="AG483" s="1">
        <f>(Table2[[#This Row],[Close Price]]/Table2[[#This Row],[Current Month Low]])-1</f>
        <v>5.3987586368427154E-2</v>
      </c>
      <c r="AH483" s="1">
        <f>(Table2[[#This Row],[Current Month High]]/Table2[[#This Row],[Close Price]])-1</f>
        <v>4.3444444444444397E-2</v>
      </c>
      <c r="AI483">
        <v>28.2</v>
      </c>
      <c r="AJ483">
        <v>19.047619047619001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-0.14000000000000001</v>
      </c>
      <c r="AM483" t="s">
        <v>3166</v>
      </c>
      <c r="AN483">
        <v>3.65</v>
      </c>
      <c r="AO483" t="s">
        <v>3167</v>
      </c>
      <c r="AQ483">
        <f>(Table2[[#This Row],[Sharpe Ratio]]-AVERAGE(Table2[Sharpe Ratio]))/_xlfn.STDEV.P(Table2[Sharpe Ratio])</f>
        <v>-0.63775757197390104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452</v>
      </c>
      <c r="AT483">
        <f>_xlfn.RANK.AVG(Table2[[#This Row],[6M Return vs Nifty Z-Score]],Table2[6M Return vs Nifty Z-Score])</f>
        <v>363</v>
      </c>
      <c r="AU483">
        <f>_xlfn.RANK.AVG(Table2[[#This Row],[Sharpe Ratio Z-Score]],Table2[Sharpe Ratio Z-Score])</f>
        <v>529</v>
      </c>
      <c r="AV483">
        <f>(Table2[[#This Row],[Rank 1Y]]+Table2[[#This Row],[Rank 6M]]+Table2[[#This Row],[Rank Sharpe]])/3</f>
        <v>448</v>
      </c>
    </row>
    <row r="484" spans="1:48" hidden="1" x14ac:dyDescent="0.3">
      <c r="A484" t="s">
        <v>928</v>
      </c>
      <c r="B484" t="s">
        <v>929</v>
      </c>
      <c r="C484" t="s">
        <v>3129</v>
      </c>
      <c r="D484" t="s">
        <v>930</v>
      </c>
      <c r="E484">
        <v>15858.7080262</v>
      </c>
      <c r="F484">
        <v>713.8</v>
      </c>
      <c r="G484">
        <v>-9.9738333756680007</v>
      </c>
      <c r="H484">
        <f>(Table2[[#This Row],[1Y Return vs Nifty]]-AVERAGE(Table2[1Y Return vs Nifty]))/_xlfn.STDEV.P(Table2[1Y Return vs Nifty])</f>
        <v>-0.45464910730585667</v>
      </c>
      <c r="I484">
        <v>-19.832367699997199</v>
      </c>
      <c r="J484">
        <f>(Table2[[#This Row],[1M Return vs Nifty]]-AVERAGE(Table2[1M Return vs Nifty]))/_xlfn.STDEV.P(Table2[1M Return vs Nifty])</f>
        <v>-1.6852460082087457</v>
      </c>
      <c r="K484">
        <v>3.37626184668426</v>
      </c>
      <c r="L484">
        <f>(Table2[[#This Row],[6M Return vs Nifty]]-AVERAGE(Table2[6M Return vs Nifty]))/_xlfn.STDEV.P(Table2[6M Return vs Nifty])</f>
        <v>5.3747693816497038E-3</v>
      </c>
      <c r="M484">
        <v>-10.836398382369399</v>
      </c>
      <c r="N484">
        <f>(Table2[[#This Row],[1W Return vs Nifty]]-AVERAGE(Table2[1W Return vs Nifty]))/_xlfn.STDEV.P(Table2[1W Return vs Nifty])</f>
        <v>-1.591022750553132</v>
      </c>
      <c r="O484">
        <v>783.76</v>
      </c>
      <c r="P484">
        <v>815.69313411014502</v>
      </c>
      <c r="Q484">
        <v>756.15234068535597</v>
      </c>
      <c r="R484">
        <v>24.771168222081599</v>
      </c>
      <c r="S484" s="1">
        <f>(Table2[[#This Row],[Close Price]]-Table2[[#This Row],[20D EMA]])/Table2[[#This Row],[20D EMA]]</f>
        <v>-8.9262018985403743E-2</v>
      </c>
      <c r="T484" s="1">
        <f>(Table2[[#This Row],[Close Price]]-Table2[[#This Row],[50D EMA]])/Table2[[#This Row],[50D EMA]]</f>
        <v>-0.12491601295786584</v>
      </c>
      <c r="U484" s="1">
        <f>(Table2[[#This Row],[Close Price]]-Table2[[#This Row],[200D EMA]])/Table2[[#This Row],[200D EMA]]</f>
        <v>-5.6010328086756961E-2</v>
      </c>
      <c r="V484">
        <v>0.92827756880416501</v>
      </c>
      <c r="W484">
        <v>691.45</v>
      </c>
      <c r="X484">
        <v>716.95</v>
      </c>
      <c r="Y484">
        <v>691.45</v>
      </c>
      <c r="Z484">
        <v>716.95</v>
      </c>
      <c r="AA484">
        <v>631</v>
      </c>
      <c r="AB484">
        <v>862</v>
      </c>
      <c r="AC484" s="1">
        <f>(Table2[[#This Row],[Close Price]]/Table2[[#This Row],[Day Low]])-1</f>
        <v>3.2323378407693948E-2</v>
      </c>
      <c r="AD484" s="1">
        <f>(Table2[[#This Row],[Day High]]/Table2[[#This Row],[Close Price]])-1</f>
        <v>4.4130008405716126E-3</v>
      </c>
      <c r="AE484" s="1">
        <f>(Table2[[#This Row],[Close Price]]/Table2[[#This Row],[Current Week Low]])-1</f>
        <v>3.2323378407693948E-2</v>
      </c>
      <c r="AF484" s="1">
        <f>(Table2[[#This Row],[Current Week High]]/Table2[[#This Row],[Close Price]])-1</f>
        <v>4.4130008405716126E-3</v>
      </c>
      <c r="AG484" s="1">
        <f>(Table2[[#This Row],[Close Price]]/Table2[[#This Row],[Current Month Low]])-1</f>
        <v>0.13122028526148966</v>
      </c>
      <c r="AH484" s="1">
        <f>(Table2[[#This Row],[Current Month High]]/Table2[[#This Row],[Close Price]])-1</f>
        <v>0.20762118240403482</v>
      </c>
      <c r="AI484">
        <v>30.989072569347101</v>
      </c>
      <c r="AJ484">
        <v>14.740395434817501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-0.03</v>
      </c>
      <c r="AM484" t="s">
        <v>3166</v>
      </c>
      <c r="AN484">
        <v>-15.61</v>
      </c>
      <c r="AO484" t="s">
        <v>3166</v>
      </c>
      <c r="AP484">
        <v>-1.4785457197588E-2</v>
      </c>
      <c r="AQ484">
        <f>(Table2[[#This Row],[Sharpe Ratio]]-AVERAGE(Table2[Sharpe Ratio]))/_xlfn.STDEV.P(Table2[Sharpe Ratio])</f>
        <v>-0.80845003952703798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466</v>
      </c>
      <c r="AT484">
        <f>_xlfn.RANK.AVG(Table2[[#This Row],[6M Return vs Nifty Z-Score]],Table2[6M Return vs Nifty Z-Score])</f>
        <v>297</v>
      </c>
      <c r="AU484">
        <f>_xlfn.RANK.AVG(Table2[[#This Row],[Sharpe Ratio Z-Score]],Table2[Sharpe Ratio Z-Score])</f>
        <v>589</v>
      </c>
      <c r="AV484">
        <f>(Table2[[#This Row],[Rank 1Y]]+Table2[[#This Row],[Rank 6M]]+Table2[[#This Row],[Rank Sharpe]])/3</f>
        <v>450.66666666666669</v>
      </c>
    </row>
    <row r="485" spans="1:48" hidden="1" x14ac:dyDescent="0.3">
      <c r="A485" t="s">
        <v>1814</v>
      </c>
      <c r="B485" t="s">
        <v>1815</v>
      </c>
      <c r="C485" t="s">
        <v>3124</v>
      </c>
      <c r="D485" t="s">
        <v>46</v>
      </c>
      <c r="E485">
        <v>4231.771599234</v>
      </c>
      <c r="F485">
        <v>52.42</v>
      </c>
      <c r="G485">
        <v>-18.047174746283002</v>
      </c>
      <c r="H485">
        <f>(Table2[[#This Row],[1Y Return vs Nifty]]-AVERAGE(Table2[1Y Return vs Nifty]))/_xlfn.STDEV.P(Table2[1Y Return vs Nifty])</f>
        <v>-0.61459565163407015</v>
      </c>
      <c r="I485">
        <v>4.04374011479113</v>
      </c>
      <c r="J485">
        <f>(Table2[[#This Row],[1M Return vs Nifty]]-AVERAGE(Table2[1M Return vs Nifty]))/_xlfn.STDEV.P(Table2[1M Return vs Nifty])</f>
        <v>0.67828650559808767</v>
      </c>
      <c r="K485">
        <v>-19.574980446422099</v>
      </c>
      <c r="L485">
        <f>(Table2[[#This Row],[6M Return vs Nifty]]-AVERAGE(Table2[6M Return vs Nifty]))/_xlfn.STDEV.P(Table2[6M Return vs Nifty])</f>
        <v>-0.7514825564735762</v>
      </c>
      <c r="M485">
        <v>-3.4487613315028698</v>
      </c>
      <c r="N485">
        <f>(Table2[[#This Row],[1W Return vs Nifty]]-AVERAGE(Table2[1W Return vs Nifty]))/_xlfn.STDEV.P(Table2[1W Return vs Nifty])</f>
        <v>-5.7052558075685621E-2</v>
      </c>
      <c r="O485">
        <v>51.81</v>
      </c>
      <c r="P485">
        <v>53.390459646487997</v>
      </c>
      <c r="Q485">
        <v>55.998970648065999</v>
      </c>
      <c r="R485">
        <v>55.891284460526002</v>
      </c>
      <c r="S485" s="1">
        <f>(Table2[[#This Row],[Close Price]]-Table2[[#This Row],[20D EMA]])/Table2[[#This Row],[20D EMA]]</f>
        <v>1.1773788843852526E-2</v>
      </c>
      <c r="T485" s="1">
        <f>(Table2[[#This Row],[Close Price]]-Table2[[#This Row],[50D EMA]])/Table2[[#This Row],[50D EMA]]</f>
        <v>-1.8176649028939985E-2</v>
      </c>
      <c r="U485" s="1">
        <f>(Table2[[#This Row],[Close Price]]-Table2[[#This Row],[200D EMA]])/Table2[[#This Row],[200D EMA]]</f>
        <v>-6.3911364917019278E-2</v>
      </c>
      <c r="V485">
        <v>1.0785352437506499</v>
      </c>
      <c r="W485">
        <v>52.05</v>
      </c>
      <c r="X485">
        <v>53.64</v>
      </c>
      <c r="Y485">
        <v>52.05</v>
      </c>
      <c r="Z485">
        <v>53.64</v>
      </c>
      <c r="AA485">
        <v>46.9</v>
      </c>
      <c r="AB485">
        <v>54.4</v>
      </c>
      <c r="AC485" s="1">
        <f>(Table2[[#This Row],[Close Price]]/Table2[[#This Row],[Day Low]])-1</f>
        <v>7.1085494716620623E-3</v>
      </c>
      <c r="AD485" s="1">
        <f>(Table2[[#This Row],[Day High]]/Table2[[#This Row],[Close Price]])-1</f>
        <v>2.3273559710034419E-2</v>
      </c>
      <c r="AE485" s="1">
        <f>(Table2[[#This Row],[Close Price]]/Table2[[#This Row],[Current Week Low]])-1</f>
        <v>7.1085494716620623E-3</v>
      </c>
      <c r="AF485" s="1">
        <f>(Table2[[#This Row],[Current Week High]]/Table2[[#This Row],[Close Price]])-1</f>
        <v>2.3273559710034419E-2</v>
      </c>
      <c r="AG485" s="1">
        <f>(Table2[[#This Row],[Close Price]]/Table2[[#This Row],[Current Month Low]])-1</f>
        <v>0.11769722814498951</v>
      </c>
      <c r="AH485" s="1">
        <f>(Table2[[#This Row],[Current Month High]]/Table2[[#This Row],[Close Price]])-1</f>
        <v>3.7771842808088429E-2</v>
      </c>
      <c r="AI485">
        <v>50.705837466615698</v>
      </c>
      <c r="AJ485">
        <v>13.3405405405405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-0.03</v>
      </c>
      <c r="AM485" t="s">
        <v>3166</v>
      </c>
      <c r="AN485">
        <v>3.19</v>
      </c>
      <c r="AO485" t="s">
        <v>3167</v>
      </c>
      <c r="AP485">
        <v>9.2443286738920993E-2</v>
      </c>
      <c r="AQ485">
        <f>(Table2[[#This Row],[Sharpe Ratio]]-AVERAGE(Table2[Sharpe Ratio]))/_xlfn.STDEV.P(Table2[Sharpe Ratio])</f>
        <v>0.42946493669243574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529</v>
      </c>
      <c r="AT485">
        <f>_xlfn.RANK.AVG(Table2[[#This Row],[6M Return vs Nifty Z-Score]],Table2[6M Return vs Nifty Z-Score])</f>
        <v>591</v>
      </c>
      <c r="AU485">
        <f>_xlfn.RANK.AVG(Table2[[#This Row],[Sharpe Ratio Z-Score]],Table2[Sharpe Ratio Z-Score])</f>
        <v>234</v>
      </c>
      <c r="AV485">
        <f>(Table2[[#This Row],[Rank 1Y]]+Table2[[#This Row],[Rank 6M]]+Table2[[#This Row],[Rank Sharpe]])/3</f>
        <v>451.33333333333331</v>
      </c>
    </row>
    <row r="486" spans="1:48" hidden="1" x14ac:dyDescent="0.3">
      <c r="A486" t="s">
        <v>415</v>
      </c>
      <c r="B486" t="s">
        <v>416</v>
      </c>
      <c r="C486" t="s">
        <v>3126</v>
      </c>
      <c r="D486" t="s">
        <v>215</v>
      </c>
      <c r="E486">
        <v>53129.961988050003</v>
      </c>
      <c r="F486">
        <v>3399.15</v>
      </c>
      <c r="G486">
        <v>0.32748159715095598</v>
      </c>
      <c r="H486">
        <f>(Table2[[#This Row],[1Y Return vs Nifty]]-AVERAGE(Table2[1Y Return vs Nifty]))/_xlfn.STDEV.P(Table2[1Y Return vs Nifty])</f>
        <v>-0.25056263848193733</v>
      </c>
      <c r="I486">
        <v>-9.1052849503341093</v>
      </c>
      <c r="J486">
        <f>(Table2[[#This Row],[1M Return vs Nifty]]-AVERAGE(Table2[1M Return vs Nifty]))/_xlfn.STDEV.P(Table2[1M Return vs Nifty])</f>
        <v>-0.62335564258468279</v>
      </c>
      <c r="K486">
        <v>-31.428834805255001</v>
      </c>
      <c r="L486">
        <f>(Table2[[#This Row],[6M Return vs Nifty]]-AVERAGE(Table2[6M Return vs Nifty]))/_xlfn.STDEV.P(Table2[6M Return vs Nifty])</f>
        <v>-1.1423841206036502</v>
      </c>
      <c r="M486">
        <v>-4.17272501285718</v>
      </c>
      <c r="N486">
        <f>(Table2[[#This Row],[1W Return vs Nifty]]-AVERAGE(Table2[1W Return vs Nifty]))/_xlfn.STDEV.P(Table2[1W Return vs Nifty])</f>
        <v>-0.20737649792103735</v>
      </c>
      <c r="O486">
        <v>3504.68</v>
      </c>
      <c r="P486">
        <v>3669.3435316282398</v>
      </c>
      <c r="Q486">
        <v>3702.1465785521</v>
      </c>
      <c r="R486">
        <v>35.664329771119199</v>
      </c>
      <c r="S486" s="1">
        <f>(Table2[[#This Row],[Close Price]]-Table2[[#This Row],[20D EMA]])/Table2[[#This Row],[20D EMA]]</f>
        <v>-3.0111165641370896E-2</v>
      </c>
      <c r="T486" s="1">
        <f>(Table2[[#This Row],[Close Price]]-Table2[[#This Row],[50D EMA]])/Table2[[#This Row],[50D EMA]]</f>
        <v>-7.3635387174649097E-2</v>
      </c>
      <c r="U486" s="1">
        <f>(Table2[[#This Row],[Close Price]]-Table2[[#This Row],[200D EMA]])/Table2[[#This Row],[200D EMA]]</f>
        <v>-8.1843485157359994E-2</v>
      </c>
      <c r="V486">
        <v>1.1585520904629201</v>
      </c>
      <c r="W486">
        <v>3384.25</v>
      </c>
      <c r="X486">
        <v>3457.6</v>
      </c>
      <c r="Y486">
        <v>3384.25</v>
      </c>
      <c r="Z486">
        <v>3457.6</v>
      </c>
      <c r="AA486">
        <v>3325</v>
      </c>
      <c r="AB486">
        <v>3604.7</v>
      </c>
      <c r="AC486" s="1">
        <f>(Table2[[#This Row],[Close Price]]/Table2[[#This Row],[Day Low]])-1</f>
        <v>4.4027480239343664E-3</v>
      </c>
      <c r="AD486" s="1">
        <f>(Table2[[#This Row],[Day High]]/Table2[[#This Row],[Close Price]])-1</f>
        <v>1.7195475339423005E-2</v>
      </c>
      <c r="AE486" s="1">
        <f>(Table2[[#This Row],[Close Price]]/Table2[[#This Row],[Current Week Low]])-1</f>
        <v>4.4027480239343664E-3</v>
      </c>
      <c r="AF486" s="1">
        <f>(Table2[[#This Row],[Current Week High]]/Table2[[#This Row],[Close Price]])-1</f>
        <v>1.7195475339423005E-2</v>
      </c>
      <c r="AG486" s="1">
        <f>(Table2[[#This Row],[Close Price]]/Table2[[#This Row],[Current Month Low]])-1</f>
        <v>2.2300751879699376E-2</v>
      </c>
      <c r="AH486" s="1">
        <f>(Table2[[#This Row],[Current Month High]]/Table2[[#This Row],[Close Price]])-1</f>
        <v>6.047100010296691E-2</v>
      </c>
      <c r="AI486">
        <v>45.654060573967001</v>
      </c>
      <c r="AJ486">
        <v>24.647964796479599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-0.03</v>
      </c>
      <c r="AM486" t="s">
        <v>3166</v>
      </c>
      <c r="AN486">
        <v>-1.27</v>
      </c>
      <c r="AO486" t="s">
        <v>3166</v>
      </c>
      <c r="AP486">
        <v>8.2265952840456E-2</v>
      </c>
      <c r="AQ486">
        <f>(Table2[[#This Row],[Sharpe Ratio]]-AVERAGE(Table2[Sharpe Ratio]))/_xlfn.STDEV.P(Table2[Sharpe Ratio])</f>
        <v>0.31197149614299025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393</v>
      </c>
      <c r="AT486">
        <f>_xlfn.RANK.AVG(Table2[[#This Row],[6M Return vs Nifty Z-Score]],Table2[6M Return vs Nifty Z-Score])</f>
        <v>691</v>
      </c>
      <c r="AU486">
        <f>_xlfn.RANK.AVG(Table2[[#This Row],[Sharpe Ratio Z-Score]],Table2[Sharpe Ratio Z-Score])</f>
        <v>271</v>
      </c>
      <c r="AV486">
        <f>(Table2[[#This Row],[Rank 1Y]]+Table2[[#This Row],[Rank 6M]]+Table2[[#This Row],[Rank Sharpe]])/3</f>
        <v>451.66666666666669</v>
      </c>
    </row>
    <row r="487" spans="1:48" hidden="1" x14ac:dyDescent="0.3">
      <c r="A487" t="s">
        <v>401</v>
      </c>
      <c r="B487" t="s">
        <v>402</v>
      </c>
      <c r="C487" t="s">
        <v>3135</v>
      </c>
      <c r="D487" t="s">
        <v>292</v>
      </c>
      <c r="E487">
        <v>56127.679261874997</v>
      </c>
      <c r="F487">
        <v>6581.25</v>
      </c>
      <c r="G487">
        <v>-10.107369626961001</v>
      </c>
      <c r="H487">
        <f>(Table2[[#This Row],[1Y Return vs Nifty]]-AVERAGE(Table2[1Y Return vs Nifty]))/_xlfn.STDEV.P(Table2[1Y Return vs Nifty])</f>
        <v>-0.45729468624973735</v>
      </c>
      <c r="I487">
        <v>-18.932731275304601</v>
      </c>
      <c r="J487">
        <f>(Table2[[#This Row],[1M Return vs Nifty]]-AVERAGE(Table2[1M Return vs Nifty]))/_xlfn.STDEV.P(Table2[1M Return vs Nifty])</f>
        <v>-1.5961896194179022</v>
      </c>
      <c r="K487">
        <v>-29.899790683742602</v>
      </c>
      <c r="L487">
        <f>(Table2[[#This Row],[6M Return vs Nifty]]-AVERAGE(Table2[6M Return vs Nifty]))/_xlfn.STDEV.P(Table2[6M Return vs Nifty])</f>
        <v>-1.0919612184294125</v>
      </c>
      <c r="M487">
        <v>-9.2211333696380606</v>
      </c>
      <c r="N487">
        <f>(Table2[[#This Row],[1W Return vs Nifty]]-AVERAGE(Table2[1W Return vs Nifty]))/_xlfn.STDEV.P(Table2[1W Return vs Nifty])</f>
        <v>-1.2556288532323441</v>
      </c>
      <c r="O487">
        <v>7148.67</v>
      </c>
      <c r="P487">
        <v>7563.69283959942</v>
      </c>
      <c r="Q487">
        <v>7415.6343588633199</v>
      </c>
      <c r="R487">
        <v>32.829614620127003</v>
      </c>
      <c r="S487" s="1">
        <f>(Table2[[#This Row],[Close Price]]-Table2[[#This Row],[20D EMA]])/Table2[[#This Row],[20D EMA]]</f>
        <v>-7.9374205271749862E-2</v>
      </c>
      <c r="T487" s="1">
        <f>(Table2[[#This Row],[Close Price]]-Table2[[#This Row],[50D EMA]])/Table2[[#This Row],[50D EMA]]</f>
        <v>-0.1298893094198483</v>
      </c>
      <c r="U487" s="1">
        <f>(Table2[[#This Row],[Close Price]]-Table2[[#This Row],[200D EMA]])/Table2[[#This Row],[200D EMA]]</f>
        <v>-0.11251692282617015</v>
      </c>
      <c r="V487">
        <v>0.82441136000021598</v>
      </c>
      <c r="W487">
        <v>6551.5</v>
      </c>
      <c r="X487">
        <v>6864</v>
      </c>
      <c r="Y487">
        <v>6551.5</v>
      </c>
      <c r="Z487">
        <v>6864</v>
      </c>
      <c r="AA487">
        <v>6351</v>
      </c>
      <c r="AB487">
        <v>8040</v>
      </c>
      <c r="AC487" s="1">
        <f>(Table2[[#This Row],[Close Price]]/Table2[[#This Row],[Day Low]])-1</f>
        <v>4.5409448217965664E-3</v>
      </c>
      <c r="AD487" s="1">
        <f>(Table2[[#This Row],[Day High]]/Table2[[#This Row],[Close Price]])-1</f>
        <v>4.296296296296287E-2</v>
      </c>
      <c r="AE487" s="1">
        <f>(Table2[[#This Row],[Close Price]]/Table2[[#This Row],[Current Week Low]])-1</f>
        <v>4.5409448217965664E-3</v>
      </c>
      <c r="AF487" s="1">
        <f>(Table2[[#This Row],[Current Week High]]/Table2[[#This Row],[Close Price]])-1</f>
        <v>4.296296296296287E-2</v>
      </c>
      <c r="AG487" s="1">
        <f>(Table2[[#This Row],[Close Price]]/Table2[[#This Row],[Current Month Low]])-1</f>
        <v>3.6254133207368922E-2</v>
      </c>
      <c r="AH487" s="1">
        <f>(Table2[[#This Row],[Current Month High]]/Table2[[#This Row],[Close Price]])-1</f>
        <v>0.22165242165242161</v>
      </c>
      <c r="AI487">
        <v>50.959924026590599</v>
      </c>
      <c r="AJ487">
        <v>23.591549295774598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7.0000000000000007E-2</v>
      </c>
      <c r="AM487" t="s">
        <v>3167</v>
      </c>
      <c r="AN487">
        <v>-15.71</v>
      </c>
      <c r="AO487" t="s">
        <v>3166</v>
      </c>
      <c r="AP487">
        <v>0.104894349839165</v>
      </c>
      <c r="AQ487">
        <f>(Table2[[#This Row],[Sharpe Ratio]]-AVERAGE(Table2[Sharpe Ratio]))/_xlfn.STDEV.P(Table2[Sharpe Ratio])</f>
        <v>0.57320771419593886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467</v>
      </c>
      <c r="AT487">
        <f>_xlfn.RANK.AVG(Table2[[#This Row],[6M Return vs Nifty Z-Score]],Table2[6M Return vs Nifty Z-Score])</f>
        <v>689</v>
      </c>
      <c r="AU487">
        <f>_xlfn.RANK.AVG(Table2[[#This Row],[Sharpe Ratio Z-Score]],Table2[Sharpe Ratio Z-Score])</f>
        <v>204</v>
      </c>
      <c r="AV487">
        <f>(Table2[[#This Row],[Rank 1Y]]+Table2[[#This Row],[Rank 6M]]+Table2[[#This Row],[Rank Sharpe]])/3</f>
        <v>453.33333333333331</v>
      </c>
    </row>
    <row r="488" spans="1:48" hidden="1" x14ac:dyDescent="0.3">
      <c r="A488" t="s">
        <v>1068</v>
      </c>
      <c r="B488" t="s">
        <v>1069</v>
      </c>
      <c r="C488" t="s">
        <v>3126</v>
      </c>
      <c r="D488" t="s">
        <v>232</v>
      </c>
      <c r="E488">
        <v>12246.035556715</v>
      </c>
      <c r="F488">
        <v>1491.95</v>
      </c>
      <c r="G488">
        <v>0.56524578608170695</v>
      </c>
      <c r="H488">
        <f>(Table2[[#This Row],[1Y Return vs Nifty]]-AVERAGE(Table2[1Y Return vs Nifty]))/_xlfn.STDEV.P(Table2[1Y Return vs Nifty])</f>
        <v>-0.24585212784715949</v>
      </c>
      <c r="I488">
        <v>-16.158482259121499</v>
      </c>
      <c r="J488">
        <f>(Table2[[#This Row],[1M Return vs Nifty]]-AVERAGE(Table2[1M Return vs Nifty]))/_xlfn.STDEV.P(Table2[1M Return vs Nifty])</f>
        <v>-1.3215624564812316</v>
      </c>
      <c r="K488">
        <v>-23.026545110251401</v>
      </c>
      <c r="L488">
        <f>(Table2[[#This Row],[6M Return vs Nifty]]-AVERAGE(Table2[6M Return vs Nifty]))/_xlfn.STDEV.P(Table2[6M Return vs Nifty])</f>
        <v>-0.86530393346574364</v>
      </c>
      <c r="M488">
        <v>-5.5569462358286996</v>
      </c>
      <c r="N488">
        <f>(Table2[[#This Row],[1W Return vs Nifty]]-AVERAGE(Table2[1W Return vs Nifty]))/_xlfn.STDEV.P(Table2[1W Return vs Nifty])</f>
        <v>-0.49479642410486774</v>
      </c>
      <c r="O488">
        <v>1524.36</v>
      </c>
      <c r="P488">
        <v>1589.2757465621901</v>
      </c>
      <c r="Q488">
        <v>1605.53000334376</v>
      </c>
      <c r="R488">
        <v>49.083485750033098</v>
      </c>
      <c r="S488" s="1">
        <f>(Table2[[#This Row],[Close Price]]-Table2[[#This Row],[20D EMA]])/Table2[[#This Row],[20D EMA]]</f>
        <v>-2.1261381825815329E-2</v>
      </c>
      <c r="T488" s="1">
        <f>(Table2[[#This Row],[Close Price]]-Table2[[#This Row],[50D EMA]])/Table2[[#This Row],[50D EMA]]</f>
        <v>-6.1239056074893404E-2</v>
      </c>
      <c r="U488" s="1">
        <f>(Table2[[#This Row],[Close Price]]-Table2[[#This Row],[200D EMA]])/Table2[[#This Row],[200D EMA]]</f>
        <v>-7.0742996460491134E-2</v>
      </c>
      <c r="V488">
        <v>0.62973626392768001</v>
      </c>
      <c r="W488">
        <v>1417.35</v>
      </c>
      <c r="X488">
        <v>1505</v>
      </c>
      <c r="Y488">
        <v>1417.35</v>
      </c>
      <c r="Z488">
        <v>1505</v>
      </c>
      <c r="AA488">
        <v>1384.05</v>
      </c>
      <c r="AB488">
        <v>1665</v>
      </c>
      <c r="AC488" s="1">
        <f>(Table2[[#This Row],[Close Price]]/Table2[[#This Row],[Day Low]])-1</f>
        <v>5.2633435636928239E-2</v>
      </c>
      <c r="AD488" s="1">
        <f>(Table2[[#This Row],[Day High]]/Table2[[#This Row],[Close Price]])-1</f>
        <v>8.7469419216461564E-3</v>
      </c>
      <c r="AE488" s="1">
        <f>(Table2[[#This Row],[Close Price]]/Table2[[#This Row],[Current Week Low]])-1</f>
        <v>5.2633435636928239E-2</v>
      </c>
      <c r="AF488" s="1">
        <f>(Table2[[#This Row],[Current Week High]]/Table2[[#This Row],[Close Price]])-1</f>
        <v>8.7469419216461564E-3</v>
      </c>
      <c r="AG488" s="1">
        <f>(Table2[[#This Row],[Close Price]]/Table2[[#This Row],[Current Month Low]])-1</f>
        <v>7.7959611285719488E-2</v>
      </c>
      <c r="AH488" s="1">
        <f>(Table2[[#This Row],[Current Month High]]/Table2[[#This Row],[Close Price]])-1</f>
        <v>0.1159891417272696</v>
      </c>
      <c r="AI488">
        <v>48.929253661315698</v>
      </c>
      <c r="AJ488">
        <v>26.710263705465199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0.05</v>
      </c>
      <c r="AM488" t="s">
        <v>3167</v>
      </c>
      <c r="AN488">
        <v>-7.41</v>
      </c>
      <c r="AO488" t="s">
        <v>3166</v>
      </c>
      <c r="AP488">
        <v>5.7196311853094997E-2</v>
      </c>
      <c r="AQ488">
        <f>(Table2[[#This Row],[Sharpe Ratio]]-AVERAGE(Table2[Sharpe Ratio]))/_xlfn.STDEV.P(Table2[Sharpe Ratio])</f>
        <v>2.2552046773376501E-2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390</v>
      </c>
      <c r="AT488">
        <f>_xlfn.RANK.AVG(Table2[[#This Row],[6M Return vs Nifty Z-Score]],Table2[6M Return vs Nifty Z-Score])</f>
        <v>630</v>
      </c>
      <c r="AU488">
        <f>_xlfn.RANK.AVG(Table2[[#This Row],[Sharpe Ratio Z-Score]],Table2[Sharpe Ratio Z-Score])</f>
        <v>344</v>
      </c>
      <c r="AV488">
        <f>(Table2[[#This Row],[Rank 1Y]]+Table2[[#This Row],[Rank 6M]]+Table2[[#This Row],[Rank Sharpe]])/3</f>
        <v>454.66666666666669</v>
      </c>
    </row>
    <row r="489" spans="1:48" hidden="1" x14ac:dyDescent="0.3">
      <c r="A489" t="s">
        <v>1118</v>
      </c>
      <c r="B489" t="s">
        <v>1119</v>
      </c>
      <c r="C489" t="s">
        <v>3131</v>
      </c>
      <c r="D489" t="s">
        <v>126</v>
      </c>
      <c r="E489">
        <v>10945.56</v>
      </c>
      <c r="F489">
        <v>344.2</v>
      </c>
      <c r="G489">
        <v>-38.002837608442803</v>
      </c>
      <c r="H489">
        <f>(Table2[[#This Row],[1Y Return vs Nifty]]-AVERAGE(Table2[1Y Return vs Nifty]))/_xlfn.STDEV.P(Table2[1Y Return vs Nifty])</f>
        <v>-1.0099510773564169</v>
      </c>
      <c r="I489">
        <v>-8.8263541673246202</v>
      </c>
      <c r="J489">
        <f>(Table2[[#This Row],[1M Return vs Nifty]]-AVERAGE(Table2[1M Return vs Nifty]))/_xlfn.STDEV.P(Table2[1M Return vs Nifty])</f>
        <v>-0.59574385678364061</v>
      </c>
      <c r="K489">
        <v>-20.068175448426299</v>
      </c>
      <c r="L489">
        <f>(Table2[[#This Row],[6M Return vs Nifty]]-AVERAGE(Table2[6M Return vs Nifty]))/_xlfn.STDEV.P(Table2[6M Return vs Nifty])</f>
        <v>-0.76774652360768547</v>
      </c>
      <c r="M489">
        <v>-4.1494966965366302</v>
      </c>
      <c r="N489">
        <f>(Table2[[#This Row],[1W Return vs Nifty]]-AVERAGE(Table2[1W Return vs Nifty]))/_xlfn.STDEV.P(Table2[1W Return vs Nifty])</f>
        <v>-0.20255336643639285</v>
      </c>
      <c r="O489">
        <v>344.19</v>
      </c>
      <c r="P489">
        <v>352.57630950368201</v>
      </c>
      <c r="Q489">
        <v>364.59484636722198</v>
      </c>
      <c r="R489">
        <v>52.492737898544704</v>
      </c>
      <c r="S489" s="1">
        <f>(Table2[[#This Row],[Close Price]]-Table2[[#This Row],[20D EMA]])/Table2[[#This Row],[20D EMA]]</f>
        <v>2.9053720328861691E-5</v>
      </c>
      <c r="T489" s="1">
        <f>(Table2[[#This Row],[Close Price]]-Table2[[#This Row],[50D EMA]])/Table2[[#This Row],[50D EMA]]</f>
        <v>-2.3757437121834042E-2</v>
      </c>
      <c r="U489" s="1">
        <f>(Table2[[#This Row],[Close Price]]-Table2[[#This Row],[200D EMA]])/Table2[[#This Row],[200D EMA]]</f>
        <v>-5.5938383579564321E-2</v>
      </c>
      <c r="V489">
        <v>0.71346103146103002</v>
      </c>
      <c r="W489">
        <v>337</v>
      </c>
      <c r="X489">
        <v>348.75</v>
      </c>
      <c r="Y489">
        <v>337</v>
      </c>
      <c r="Z489">
        <v>348.75</v>
      </c>
      <c r="AA489">
        <v>319.05</v>
      </c>
      <c r="AB489">
        <v>377.45</v>
      </c>
      <c r="AC489" s="1">
        <f>(Table2[[#This Row],[Close Price]]/Table2[[#This Row],[Day Low]])-1</f>
        <v>2.1364985163204731E-2</v>
      </c>
      <c r="AD489" s="1">
        <f>(Table2[[#This Row],[Day High]]/Table2[[#This Row],[Close Price]])-1</f>
        <v>1.3219058686809948E-2</v>
      </c>
      <c r="AE489" s="1">
        <f>(Table2[[#This Row],[Close Price]]/Table2[[#This Row],[Current Week Low]])-1</f>
        <v>2.1364985163204731E-2</v>
      </c>
      <c r="AF489" s="1">
        <f>(Table2[[#This Row],[Current Week High]]/Table2[[#This Row],[Close Price]])-1</f>
        <v>1.3219058686809948E-2</v>
      </c>
      <c r="AG489" s="1">
        <f>(Table2[[#This Row],[Close Price]]/Table2[[#This Row],[Current Month Low]])-1</f>
        <v>7.8827769942015236E-2</v>
      </c>
      <c r="AH489" s="1">
        <f>(Table2[[#This Row],[Current Month High]]/Table2[[#This Row],[Close Price]])-1</f>
        <v>9.6600813480534509E-2</v>
      </c>
      <c r="AI489">
        <v>47.007553747820999</v>
      </c>
      <c r="AJ489">
        <v>11.463730569948099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-0.02</v>
      </c>
      <c r="AM489" t="s">
        <v>3166</v>
      </c>
      <c r="AN489">
        <v>-5.4</v>
      </c>
      <c r="AO489" t="s">
        <v>3166</v>
      </c>
      <c r="AP489">
        <v>0.14692723926578899</v>
      </c>
      <c r="AQ489">
        <f>(Table2[[#This Row],[Sharpe Ratio]]-AVERAGE(Table2[Sharpe Ratio]))/_xlfn.STDEV.P(Table2[Sharpe Ratio])</f>
        <v>1.0584614008921502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658</v>
      </c>
      <c r="AT489">
        <f>_xlfn.RANK.AVG(Table2[[#This Row],[6M Return vs Nifty Z-Score]],Table2[6M Return vs Nifty Z-Score])</f>
        <v>597</v>
      </c>
      <c r="AU489">
        <f>_xlfn.RANK.AVG(Table2[[#This Row],[Sharpe Ratio Z-Score]],Table2[Sharpe Ratio Z-Score])</f>
        <v>109</v>
      </c>
      <c r="AV489">
        <f>(Table2[[#This Row],[Rank 1Y]]+Table2[[#This Row],[Rank 6M]]+Table2[[#This Row],[Rank Sharpe]])/3</f>
        <v>454.66666666666669</v>
      </c>
    </row>
    <row r="490" spans="1:48" hidden="1" x14ac:dyDescent="0.3">
      <c r="A490" t="s">
        <v>536</v>
      </c>
      <c r="B490" t="s">
        <v>537</v>
      </c>
      <c r="C490" t="s">
        <v>3120</v>
      </c>
      <c r="D490" t="s">
        <v>21</v>
      </c>
      <c r="E490">
        <v>37091.27105838</v>
      </c>
      <c r="F490">
        <v>1366.2</v>
      </c>
      <c r="G490">
        <v>-30.661998332740499</v>
      </c>
      <c r="H490">
        <f>(Table2[[#This Row],[1Y Return vs Nifty]]-AVERAGE(Table2[1Y Return vs Nifty]))/_xlfn.STDEV.P(Table2[1Y Return vs Nifty])</f>
        <v>-0.86451663816733448</v>
      </c>
      <c r="I490">
        <v>-8.8870059795390492</v>
      </c>
      <c r="J490">
        <f>(Table2[[#This Row],[1M Return vs Nifty]]-AVERAGE(Table2[1M Return vs Nifty]))/_xlfn.STDEV.P(Table2[1M Return vs Nifty])</f>
        <v>-0.60174787265180985</v>
      </c>
      <c r="K490">
        <v>-17.4413347362668</v>
      </c>
      <c r="L490">
        <f>(Table2[[#This Row],[6M Return vs Nifty]]-AVERAGE(Table2[6M Return vs Nifty]))/_xlfn.STDEV.P(Table2[6M Return vs Nifty])</f>
        <v>-0.68112186026866284</v>
      </c>
      <c r="M490">
        <v>-6.5175727269461303</v>
      </c>
      <c r="N490">
        <f>(Table2[[#This Row],[1W Return vs Nifty]]-AVERAGE(Table2[1W Return vs Nifty]))/_xlfn.STDEV.P(Table2[1W Return vs Nifty])</f>
        <v>-0.69426106934017973</v>
      </c>
      <c r="O490">
        <v>1408.28</v>
      </c>
      <c r="P490">
        <v>1528.48628760159</v>
      </c>
      <c r="Q490">
        <v>1556.09590383878</v>
      </c>
      <c r="R490">
        <v>47.731575556813901</v>
      </c>
      <c r="S490" s="1">
        <f>(Table2[[#This Row],[Close Price]]-Table2[[#This Row],[20D EMA]])/Table2[[#This Row],[20D EMA]]</f>
        <v>-2.9880421507086606E-2</v>
      </c>
      <c r="T490" s="1">
        <f>(Table2[[#This Row],[Close Price]]-Table2[[#This Row],[50D EMA]])/Table2[[#This Row],[50D EMA]]</f>
        <v>-0.10617451325405082</v>
      </c>
      <c r="U490" s="1">
        <f>(Table2[[#This Row],[Close Price]]-Table2[[#This Row],[200D EMA]])/Table2[[#This Row],[200D EMA]]</f>
        <v>-0.1220335477847606</v>
      </c>
      <c r="V490">
        <v>0.88659220455482901</v>
      </c>
      <c r="W490">
        <v>1308.45</v>
      </c>
      <c r="X490">
        <v>1378.8</v>
      </c>
      <c r="Y490">
        <v>1308.45</v>
      </c>
      <c r="Z490">
        <v>1378.8</v>
      </c>
      <c r="AA490">
        <v>1283.25</v>
      </c>
      <c r="AB490">
        <v>1520</v>
      </c>
      <c r="AC490" s="1">
        <f>(Table2[[#This Row],[Close Price]]/Table2[[#This Row],[Day Low]])-1</f>
        <v>4.4136191677175196E-2</v>
      </c>
      <c r="AD490" s="1">
        <f>(Table2[[#This Row],[Day High]]/Table2[[#This Row],[Close Price]])-1</f>
        <v>9.2226613965744608E-3</v>
      </c>
      <c r="AE490" s="1">
        <f>(Table2[[#This Row],[Close Price]]/Table2[[#This Row],[Current Week Low]])-1</f>
        <v>4.4136191677175196E-2</v>
      </c>
      <c r="AF490" s="1">
        <f>(Table2[[#This Row],[Current Week High]]/Table2[[#This Row],[Close Price]])-1</f>
        <v>9.2226613965744608E-3</v>
      </c>
      <c r="AG490" s="1">
        <f>(Table2[[#This Row],[Close Price]]/Table2[[#This Row],[Current Month Low]])-1</f>
        <v>6.464056107539462E-2</v>
      </c>
      <c r="AH490" s="1">
        <f>(Table2[[#This Row],[Current Month High]]/Table2[[#This Row],[Close Price]])-1</f>
        <v>0.11257502561850385</v>
      </c>
      <c r="AI490">
        <v>41.172595520421602</v>
      </c>
      <c r="AJ490">
        <v>6.4640561075394602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-0.24</v>
      </c>
      <c r="AM490" t="s">
        <v>3166</v>
      </c>
      <c r="AN490">
        <v>-1.71</v>
      </c>
      <c r="AO490" t="s">
        <v>3166</v>
      </c>
      <c r="AP490">
        <v>0.111134921629044</v>
      </c>
      <c r="AQ490">
        <f>(Table2[[#This Row],[Sharpe Ratio]]-AVERAGE(Table2[Sharpe Ratio]))/_xlfn.STDEV.P(Table2[Sharpe Ratio])</f>
        <v>0.64525273678277617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622</v>
      </c>
      <c r="AT490">
        <f>_xlfn.RANK.AVG(Table2[[#This Row],[6M Return vs Nifty Z-Score]],Table2[6M Return vs Nifty Z-Score])</f>
        <v>560</v>
      </c>
      <c r="AU490">
        <f>_xlfn.RANK.AVG(Table2[[#This Row],[Sharpe Ratio Z-Score]],Table2[Sharpe Ratio Z-Score])</f>
        <v>185</v>
      </c>
      <c r="AV490">
        <f>(Table2[[#This Row],[Rank 1Y]]+Table2[[#This Row],[Rank 6M]]+Table2[[#This Row],[Rank Sharpe]])/3</f>
        <v>455.66666666666669</v>
      </c>
    </row>
    <row r="491" spans="1:48" hidden="1" x14ac:dyDescent="0.3">
      <c r="A491" t="s">
        <v>747</v>
      </c>
      <c r="B491" t="s">
        <v>748</v>
      </c>
      <c r="C491" t="s">
        <v>3129</v>
      </c>
      <c r="D491" t="s">
        <v>273</v>
      </c>
      <c r="E491">
        <v>22703.079619349999</v>
      </c>
      <c r="F491">
        <v>1765.3</v>
      </c>
      <c r="G491">
        <v>-8.7793780286838903</v>
      </c>
      <c r="H491">
        <f>(Table2[[#This Row],[1Y Return vs Nifty]]-AVERAGE(Table2[1Y Return vs Nifty]))/_xlfn.STDEV.P(Table2[1Y Return vs Nifty])</f>
        <v>-0.43098492709419889</v>
      </c>
      <c r="I491">
        <v>-21.4585661516372</v>
      </c>
      <c r="J491">
        <f>(Table2[[#This Row],[1M Return vs Nifty]]-AVERAGE(Table2[1M Return vs Nifty]))/_xlfn.STDEV.P(Table2[1M Return vs Nifty])</f>
        <v>-1.8462258858407627</v>
      </c>
      <c r="K491">
        <v>9.9375882884277793</v>
      </c>
      <c r="L491">
        <f>(Table2[[#This Row],[6M Return vs Nifty]]-AVERAGE(Table2[6M Return vs Nifty]))/_xlfn.STDEV.P(Table2[6M Return vs Nifty])</f>
        <v>0.22174597584365327</v>
      </c>
      <c r="M491">
        <v>-5.3523308266076404</v>
      </c>
      <c r="N491">
        <f>(Table2[[#This Row],[1W Return vs Nifty]]-AVERAGE(Table2[1W Return vs Nifty]))/_xlfn.STDEV.P(Table2[1W Return vs Nifty])</f>
        <v>-0.45231004632188448</v>
      </c>
      <c r="O491">
        <v>1937.07</v>
      </c>
      <c r="P491">
        <v>2057.8126819512599</v>
      </c>
      <c r="Q491">
        <v>1874.8025883196699</v>
      </c>
      <c r="R491">
        <v>33.321637651668397</v>
      </c>
      <c r="S491" s="1">
        <f>(Table2[[#This Row],[Close Price]]-Table2[[#This Row],[20D EMA]])/Table2[[#This Row],[20D EMA]]</f>
        <v>-8.867516403640549E-2</v>
      </c>
      <c r="T491" s="1">
        <f>(Table2[[#This Row],[Close Price]]-Table2[[#This Row],[50D EMA]])/Table2[[#This Row],[50D EMA]]</f>
        <v>-0.14214738033098984</v>
      </c>
      <c r="U491" s="1">
        <f>(Table2[[#This Row],[Close Price]]-Table2[[#This Row],[200D EMA]])/Table2[[#This Row],[200D EMA]]</f>
        <v>-5.8407529945760248E-2</v>
      </c>
      <c r="V491">
        <v>0.75292618096818398</v>
      </c>
      <c r="W491">
        <v>1771.05</v>
      </c>
      <c r="X491">
        <v>1865.95</v>
      </c>
      <c r="Y491">
        <v>1771.05</v>
      </c>
      <c r="Z491">
        <v>1865.95</v>
      </c>
      <c r="AA491">
        <v>1709</v>
      </c>
      <c r="AB491">
        <v>2122.9</v>
      </c>
      <c r="AC491" s="1">
        <f>(Table2[[#This Row],[Close Price]]/Table2[[#This Row],[Day Low]])-1</f>
        <v>-3.246661584935473E-3</v>
      </c>
      <c r="AD491" s="1">
        <f>(Table2[[#This Row],[Day High]]/Table2[[#This Row],[Close Price]])-1</f>
        <v>5.7015804679091397E-2</v>
      </c>
      <c r="AE491" s="1">
        <f>(Table2[[#This Row],[Close Price]]/Table2[[#This Row],[Current Week Low]])-1</f>
        <v>-3.246661584935473E-3</v>
      </c>
      <c r="AF491" s="1">
        <f>(Table2[[#This Row],[Current Week High]]/Table2[[#This Row],[Close Price]])-1</f>
        <v>5.7015804679091397E-2</v>
      </c>
      <c r="AG491" s="1">
        <f>(Table2[[#This Row],[Close Price]]/Table2[[#This Row],[Current Month Low]])-1</f>
        <v>3.2943241661790523E-2</v>
      </c>
      <c r="AH491" s="1">
        <f>(Table2[[#This Row],[Current Month High]]/Table2[[#This Row],[Close Price]])-1</f>
        <v>0.20257180082705495</v>
      </c>
      <c r="AI491">
        <v>38.769614229875899</v>
      </c>
      <c r="AJ491">
        <v>48.8323075626001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-0.14000000000000001</v>
      </c>
      <c r="AM491" t="s">
        <v>3166</v>
      </c>
      <c r="AN491">
        <v>-12.25</v>
      </c>
      <c r="AO491" t="s">
        <v>3166</v>
      </c>
      <c r="AP491">
        <v>-6.7651512050682996E-2</v>
      </c>
      <c r="AQ491">
        <f>(Table2[[#This Row],[Sharpe Ratio]]-AVERAGE(Table2[Sharpe Ratio]))/_xlfn.STDEV.P(Table2[Sharpe Ratio])</f>
        <v>-1.4187684917793204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456</v>
      </c>
      <c r="AT491">
        <f>_xlfn.RANK.AVG(Table2[[#This Row],[6M Return vs Nifty Z-Score]],Table2[6M Return vs Nifty Z-Score])</f>
        <v>231</v>
      </c>
      <c r="AU491">
        <f>_xlfn.RANK.AVG(Table2[[#This Row],[Sharpe Ratio Z-Score]],Table2[Sharpe Ratio Z-Score])</f>
        <v>681</v>
      </c>
      <c r="AV491">
        <f>(Table2[[#This Row],[Rank 1Y]]+Table2[[#This Row],[Rank 6M]]+Table2[[#This Row],[Rank Sharpe]])/3</f>
        <v>456</v>
      </c>
    </row>
    <row r="492" spans="1:48" x14ac:dyDescent="0.3">
      <c r="A492" t="s">
        <v>737</v>
      </c>
      <c r="B492" t="s">
        <v>738</v>
      </c>
      <c r="C492" t="s">
        <v>3128</v>
      </c>
      <c r="D492" t="s">
        <v>69</v>
      </c>
      <c r="E492">
        <v>22912.090626699999</v>
      </c>
      <c r="F492">
        <v>969.65</v>
      </c>
      <c r="G492">
        <v>-22.561146496302399</v>
      </c>
      <c r="H492">
        <f>(Table2[[#This Row],[1Y Return vs Nifty]]-AVERAGE(Table2[1Y Return vs Nifty]))/_xlfn.STDEV.P(Table2[1Y Return vs Nifty])</f>
        <v>-0.70402506499179895</v>
      </c>
      <c r="I492">
        <v>10.9810037950145</v>
      </c>
      <c r="J492">
        <f>(Table2[[#This Row],[1M Return vs Nifty]]-AVERAGE(Table2[1M Return vs Nifty]))/_xlfn.STDEV.P(Table2[1M Return vs Nifty])</f>
        <v>1.3650168718809703</v>
      </c>
      <c r="K492">
        <v>20.574723094565702</v>
      </c>
      <c r="L492">
        <f>(Table2[[#This Row],[6M Return vs Nifty]]-AVERAGE(Table2[6M Return vs Nifty]))/_xlfn.STDEV.P(Table2[6M Return vs Nifty])</f>
        <v>0.57252408629710072</v>
      </c>
      <c r="M492">
        <v>1.73116274143069</v>
      </c>
      <c r="N492">
        <f>(Table2[[#This Row],[1W Return vs Nifty]]-AVERAGE(Table2[1W Return vs Nifty]))/_xlfn.STDEV.P(Table2[1W Return vs Nifty])</f>
        <v>1.0185077425273936</v>
      </c>
      <c r="O492">
        <v>896.6</v>
      </c>
      <c r="P492">
        <v>872.19837205814599</v>
      </c>
      <c r="Q492">
        <v>853.047353232457</v>
      </c>
      <c r="R492">
        <v>79.996962647594998</v>
      </c>
      <c r="S492" s="1">
        <f>(Table2[[#This Row],[Close Price]]-Table2[[#This Row],[20D EMA]])/Table2[[#This Row],[20D EMA]]</f>
        <v>8.1474459067588614E-2</v>
      </c>
      <c r="T492" s="1">
        <f>(Table2[[#This Row],[Close Price]]-Table2[[#This Row],[50D EMA]])/Table2[[#This Row],[50D EMA]]</f>
        <v>0.11173103626861307</v>
      </c>
      <c r="U492" s="1">
        <f>(Table2[[#This Row],[Close Price]]-Table2[[#This Row],[200D EMA]])/Table2[[#This Row],[200D EMA]]</f>
        <v>0.13668953584546031</v>
      </c>
      <c r="V492">
        <v>2.1381554229742101</v>
      </c>
      <c r="W492">
        <v>952.6</v>
      </c>
      <c r="X492">
        <v>977.45</v>
      </c>
      <c r="Y492">
        <v>952.6</v>
      </c>
      <c r="Z492">
        <v>977.45</v>
      </c>
      <c r="AA492">
        <v>855.55</v>
      </c>
      <c r="AB492">
        <v>977.45</v>
      </c>
      <c r="AC492" s="1">
        <f>(Table2[[#This Row],[Close Price]]/Table2[[#This Row],[Day Low]])-1</f>
        <v>1.7898383371824478E-2</v>
      </c>
      <c r="AD492" s="1">
        <f>(Table2[[#This Row],[Day High]]/Table2[[#This Row],[Close Price]])-1</f>
        <v>8.0441396380137586E-3</v>
      </c>
      <c r="AE492" s="1">
        <f>(Table2[[#This Row],[Close Price]]/Table2[[#This Row],[Current Week Low]])-1</f>
        <v>1.7898383371824478E-2</v>
      </c>
      <c r="AF492" s="1">
        <f>(Table2[[#This Row],[Current Week High]]/Table2[[#This Row],[Close Price]])-1</f>
        <v>8.0441396380137586E-3</v>
      </c>
      <c r="AG492" s="1">
        <f>(Table2[[#This Row],[Close Price]]/Table2[[#This Row],[Current Month Low]])-1</f>
        <v>0.13336450236689856</v>
      </c>
      <c r="AH492" s="1">
        <f>(Table2[[#This Row],[Current Month High]]/Table2[[#This Row],[Close Price]])-1</f>
        <v>8.0441396380137586E-3</v>
      </c>
      <c r="AI492">
        <v>9.1321610890527403</v>
      </c>
      <c r="AJ492">
        <v>38.521428571428501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0.24</v>
      </c>
      <c r="AM492" t="s">
        <v>3167</v>
      </c>
      <c r="AN492">
        <v>10.84</v>
      </c>
      <c r="AO492" t="s">
        <v>3167</v>
      </c>
      <c r="AP492">
        <v>-4.6435475650678001E-2</v>
      </c>
      <c r="AQ492">
        <f>(Table2[[#This Row],[Sharpe Ratio]]-AVERAGE(Table2[Sharpe Ratio]))/_xlfn.STDEV.P(Table2[Sharpe Ratio])</f>
        <v>-1.1738374384869812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1.0781861972266844</v>
      </c>
      <c r="AS492">
        <f>_xlfn.RANK.AVG(Table2[[#This Row],[1Y Return vs Nifty Z-Score]],Table2[1Y Return vs Nifty Z-Score])</f>
        <v>565</v>
      </c>
      <c r="AT492">
        <f>_xlfn.RANK.AVG(Table2[[#This Row],[6M Return vs Nifty Z-Score]],Table2[6M Return vs Nifty Z-Score])</f>
        <v>157</v>
      </c>
      <c r="AU492">
        <f>_xlfn.RANK.AVG(Table2[[#This Row],[Sharpe Ratio Z-Score]],Table2[Sharpe Ratio Z-Score])</f>
        <v>652</v>
      </c>
      <c r="AV492">
        <f>(Table2[[#This Row],[Rank 1Y]]+Table2[[#This Row],[Rank 6M]]+Table2[[#This Row],[Rank Sharpe]])/3</f>
        <v>458</v>
      </c>
    </row>
    <row r="493" spans="1:48" hidden="1" x14ac:dyDescent="0.3">
      <c r="A493" t="s">
        <v>964</v>
      </c>
      <c r="B493" t="s">
        <v>965</v>
      </c>
      <c r="C493" t="s">
        <v>3132</v>
      </c>
      <c r="D493" t="s">
        <v>966</v>
      </c>
      <c r="E493">
        <v>14949.872444013001</v>
      </c>
      <c r="F493">
        <v>191.23</v>
      </c>
      <c r="G493">
        <v>-1.9815726340866999</v>
      </c>
      <c r="H493">
        <f>(Table2[[#This Row],[1Y Return vs Nifty]]-AVERAGE(Table2[1Y Return vs Nifty]))/_xlfn.STDEV.P(Table2[1Y Return vs Nifty])</f>
        <v>-0.29630890734369469</v>
      </c>
      <c r="I493">
        <v>16.473730635083101</v>
      </c>
      <c r="J493">
        <f>(Table2[[#This Row],[1M Return vs Nifty]]-AVERAGE(Table2[1M Return vs Nifty]))/_xlfn.STDEV.P(Table2[1M Return vs Nifty])</f>
        <v>1.9087503219335242</v>
      </c>
      <c r="K493">
        <v>-12.4987062868252</v>
      </c>
      <c r="L493">
        <f>(Table2[[#This Row],[6M Return vs Nifty]]-AVERAGE(Table2[6M Return vs Nifty]))/_xlfn.STDEV.P(Table2[6M Return vs Nifty])</f>
        <v>-0.51813004905572746</v>
      </c>
      <c r="M493">
        <v>-2.9864825572419198</v>
      </c>
      <c r="N493">
        <f>(Table2[[#This Row],[1W Return vs Nifty]]-AVERAGE(Table2[1W Return vs Nifty]))/_xlfn.STDEV.P(Table2[1W Return vs Nifty])</f>
        <v>3.8935083906283606E-2</v>
      </c>
      <c r="O493">
        <v>189.09</v>
      </c>
      <c r="P493">
        <v>188.591995940869</v>
      </c>
      <c r="Q493">
        <v>193.17720603292901</v>
      </c>
      <c r="R493">
        <v>51.756137333451498</v>
      </c>
      <c r="S493" s="1">
        <f>(Table2[[#This Row],[Close Price]]-Table2[[#This Row],[20D EMA]])/Table2[[#This Row],[20D EMA]]</f>
        <v>1.1317362102702344E-2</v>
      </c>
      <c r="T493" s="1">
        <f>(Table2[[#This Row],[Close Price]]-Table2[[#This Row],[50D EMA]])/Table2[[#This Row],[50D EMA]]</f>
        <v>1.3987889814571506E-2</v>
      </c>
      <c r="U493" s="1">
        <f>(Table2[[#This Row],[Close Price]]-Table2[[#This Row],[200D EMA]])/Table2[[#This Row],[200D EMA]]</f>
        <v>-1.0079895412697378E-2</v>
      </c>
      <c r="V493">
        <v>1.0107561744084601</v>
      </c>
      <c r="W493">
        <v>190</v>
      </c>
      <c r="X493">
        <v>198.23</v>
      </c>
      <c r="Y493">
        <v>190</v>
      </c>
      <c r="Z493">
        <v>198.23</v>
      </c>
      <c r="AA493">
        <v>182.36</v>
      </c>
      <c r="AB493">
        <v>202.73</v>
      </c>
      <c r="AC493" s="1">
        <f>(Table2[[#This Row],[Close Price]]/Table2[[#This Row],[Day Low]])-1</f>
        <v>6.4736842105261871E-3</v>
      </c>
      <c r="AD493" s="1">
        <f>(Table2[[#This Row],[Day High]]/Table2[[#This Row],[Close Price]])-1</f>
        <v>3.6605135177534942E-2</v>
      </c>
      <c r="AE493" s="1">
        <f>(Table2[[#This Row],[Close Price]]/Table2[[#This Row],[Current Week Low]])-1</f>
        <v>6.4736842105261871E-3</v>
      </c>
      <c r="AF493" s="1">
        <f>(Table2[[#This Row],[Current Week High]]/Table2[[#This Row],[Close Price]])-1</f>
        <v>3.6605135177534942E-2</v>
      </c>
      <c r="AG493" s="1">
        <f>(Table2[[#This Row],[Close Price]]/Table2[[#This Row],[Current Month Low]])-1</f>
        <v>4.8640052643123433E-2</v>
      </c>
      <c r="AH493" s="1">
        <f>(Table2[[#This Row],[Current Month High]]/Table2[[#This Row],[Close Price]])-1</f>
        <v>6.0137007791664532E-2</v>
      </c>
      <c r="AI493">
        <v>24.222140877477401</v>
      </c>
      <c r="AJ493">
        <v>21.415873015873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-0.04</v>
      </c>
      <c r="AM493" t="s">
        <v>3166</v>
      </c>
      <c r="AN493">
        <v>-3</v>
      </c>
      <c r="AO493" t="s">
        <v>3166</v>
      </c>
      <c r="AP493">
        <v>1.1898743204327E-2</v>
      </c>
      <c r="AQ493">
        <f>(Table2[[#This Row],[Sharpe Ratio]]-AVERAGE(Table2[Sharpe Ratio]))/_xlfn.STDEV.P(Table2[Sharpe Ratio])</f>
        <v>-0.50039111714022677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408</v>
      </c>
      <c r="AT493">
        <f>_xlfn.RANK.AVG(Table2[[#This Row],[6M Return vs Nifty Z-Score]],Table2[6M Return vs Nifty Z-Score])</f>
        <v>496</v>
      </c>
      <c r="AU493">
        <f>_xlfn.RANK.AVG(Table2[[#This Row],[Sharpe Ratio Z-Score]],Table2[Sharpe Ratio Z-Score])</f>
        <v>473</v>
      </c>
      <c r="AV493">
        <f>(Table2[[#This Row],[Rank 1Y]]+Table2[[#This Row],[Rank 6M]]+Table2[[#This Row],[Rank Sharpe]])/3</f>
        <v>459</v>
      </c>
    </row>
    <row r="494" spans="1:48" hidden="1" x14ac:dyDescent="0.3">
      <c r="A494" t="s">
        <v>1587</v>
      </c>
      <c r="B494" t="s">
        <v>1588</v>
      </c>
      <c r="C494" t="s">
        <v>3121</v>
      </c>
      <c r="D494" t="s">
        <v>24</v>
      </c>
      <c r="E494">
        <v>5972.9684614050002</v>
      </c>
      <c r="F494">
        <v>22.83</v>
      </c>
      <c r="G494">
        <v>-20.299541696562098</v>
      </c>
      <c r="H494">
        <f>(Table2[[#This Row],[1Y Return vs Nifty]]-AVERAGE(Table2[1Y Return vs Nifty]))/_xlfn.STDEV.P(Table2[1Y Return vs Nifty])</f>
        <v>-0.65921884960355925</v>
      </c>
      <c r="I494">
        <v>-5.6880824522659399</v>
      </c>
      <c r="J494">
        <f>(Table2[[#This Row],[1M Return vs Nifty]]-AVERAGE(Table2[1M Return vs Nifty]))/_xlfn.STDEV.P(Table2[1M Return vs Nifty])</f>
        <v>-0.28508152885147453</v>
      </c>
      <c r="K494">
        <v>-23.239136405659998</v>
      </c>
      <c r="L494">
        <f>(Table2[[#This Row],[6M Return vs Nifty]]-AVERAGE(Table2[6M Return vs Nifty]))/_xlfn.STDEV.P(Table2[6M Return vs Nifty])</f>
        <v>-0.87231450297166435</v>
      </c>
      <c r="M494">
        <v>-4.4643763615435503</v>
      </c>
      <c r="N494">
        <f>(Table2[[#This Row],[1W Return vs Nifty]]-AVERAGE(Table2[1W Return vs Nifty]))/_xlfn.STDEV.P(Table2[1W Return vs Nifty])</f>
        <v>-0.2679350327272732</v>
      </c>
      <c r="O494">
        <v>23.38</v>
      </c>
      <c r="P494">
        <v>24.075366962579299</v>
      </c>
      <c r="Q494">
        <v>25.2480203004597</v>
      </c>
      <c r="R494">
        <v>42.248574502243599</v>
      </c>
      <c r="S494" s="1">
        <f>(Table2[[#This Row],[Close Price]]-Table2[[#This Row],[20D EMA]])/Table2[[#This Row],[20D EMA]]</f>
        <v>-2.3524379811804993E-2</v>
      </c>
      <c r="T494" s="1">
        <f>(Table2[[#This Row],[Close Price]]-Table2[[#This Row],[50D EMA]])/Table2[[#This Row],[50D EMA]]</f>
        <v>-5.1727849652925033E-2</v>
      </c>
      <c r="U494" s="1">
        <f>(Table2[[#This Row],[Close Price]]-Table2[[#This Row],[200D EMA]])/Table2[[#This Row],[200D EMA]]</f>
        <v>-9.5770689015790916E-2</v>
      </c>
      <c r="V494">
        <v>0.88593740811142696</v>
      </c>
      <c r="W494">
        <v>22.75</v>
      </c>
      <c r="X494">
        <v>23.22</v>
      </c>
      <c r="Y494">
        <v>22.75</v>
      </c>
      <c r="Z494">
        <v>23.22</v>
      </c>
      <c r="AA494">
        <v>22.27</v>
      </c>
      <c r="AB494">
        <v>24.95</v>
      </c>
      <c r="AC494" s="1">
        <f>(Table2[[#This Row],[Close Price]]/Table2[[#This Row],[Day Low]])-1</f>
        <v>3.5164835164833708E-3</v>
      </c>
      <c r="AD494" s="1">
        <f>(Table2[[#This Row],[Day High]]/Table2[[#This Row],[Close Price]])-1</f>
        <v>1.7082785808147261E-2</v>
      </c>
      <c r="AE494" s="1">
        <f>(Table2[[#This Row],[Close Price]]/Table2[[#This Row],[Current Week Low]])-1</f>
        <v>3.5164835164833708E-3</v>
      </c>
      <c r="AF494" s="1">
        <f>(Table2[[#This Row],[Current Week High]]/Table2[[#This Row],[Close Price]])-1</f>
        <v>1.7082785808147261E-2</v>
      </c>
      <c r="AG494" s="1">
        <f>(Table2[[#This Row],[Close Price]]/Table2[[#This Row],[Current Month Low]])-1</f>
        <v>2.5145936237090272E-2</v>
      </c>
      <c r="AH494" s="1">
        <f>(Table2[[#This Row],[Current Month High]]/Table2[[#This Row],[Close Price]])-1</f>
        <v>9.2860271572492437E-2</v>
      </c>
      <c r="AI494">
        <v>61.549387066953301</v>
      </c>
      <c r="AJ494">
        <v>2.69868175998135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-0.11</v>
      </c>
      <c r="AM494" t="s">
        <v>3166</v>
      </c>
      <c r="AN494">
        <v>-5.19</v>
      </c>
      <c r="AO494" t="s">
        <v>3166</v>
      </c>
      <c r="AP494">
        <v>0.10553622104892001</v>
      </c>
      <c r="AQ494">
        <f>(Table2[[#This Row],[Sharpe Ratio]]-AVERAGE(Table2[Sharpe Ratio]))/_xlfn.STDEV.P(Table2[Sharpe Ratio])</f>
        <v>0.58061787264963027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542</v>
      </c>
      <c r="AT494">
        <f>_xlfn.RANK.AVG(Table2[[#This Row],[6M Return vs Nifty Z-Score]],Table2[6M Return vs Nifty Z-Score])</f>
        <v>634</v>
      </c>
      <c r="AU494">
        <f>_xlfn.RANK.AVG(Table2[[#This Row],[Sharpe Ratio Z-Score]],Table2[Sharpe Ratio Z-Score])</f>
        <v>201</v>
      </c>
      <c r="AV494">
        <f>(Table2[[#This Row],[Rank 1Y]]+Table2[[#This Row],[Rank 6M]]+Table2[[#This Row],[Rank Sharpe]])/3</f>
        <v>459</v>
      </c>
    </row>
    <row r="495" spans="1:48" hidden="1" x14ac:dyDescent="0.3">
      <c r="A495" t="s">
        <v>552</v>
      </c>
      <c r="B495" t="s">
        <v>553</v>
      </c>
      <c r="C495" t="s">
        <v>3137</v>
      </c>
      <c r="D495" t="s">
        <v>554</v>
      </c>
      <c r="E495">
        <v>35924.308230000002</v>
      </c>
      <c r="F495">
        <v>31890</v>
      </c>
      <c r="G495">
        <v>-17.547018415133099</v>
      </c>
      <c r="H495">
        <f>(Table2[[#This Row],[1Y Return vs Nifty]]-AVERAGE(Table2[1Y Return vs Nifty]))/_xlfn.STDEV.P(Table2[1Y Return vs Nifty])</f>
        <v>-0.6046867089647463</v>
      </c>
      <c r="I495">
        <v>-9.8915482103715693</v>
      </c>
      <c r="J495">
        <f>(Table2[[#This Row],[1M Return vs Nifty]]-AVERAGE(Table2[1M Return vs Nifty]))/_xlfn.STDEV.P(Table2[1M Return vs Nifty])</f>
        <v>-0.70118904800930015</v>
      </c>
      <c r="K495">
        <v>-2.4459429808352899</v>
      </c>
      <c r="L495">
        <f>(Table2[[#This Row],[6M Return vs Nifty]]-AVERAGE(Table2[6M Return vs Nifty]))/_xlfn.STDEV.P(Table2[6M Return vs Nifty])</f>
        <v>-0.18662261010928069</v>
      </c>
      <c r="M495">
        <v>-8.8581712284264107</v>
      </c>
      <c r="N495">
        <f>(Table2[[#This Row],[1W Return vs Nifty]]-AVERAGE(Table2[1W Return vs Nifty]))/_xlfn.STDEV.P(Table2[1W Return vs Nifty])</f>
        <v>-1.1802633335427766</v>
      </c>
      <c r="O495">
        <v>33373.86</v>
      </c>
      <c r="P495">
        <v>34242.185560586397</v>
      </c>
      <c r="Q495">
        <v>33853.646064522902</v>
      </c>
      <c r="R495">
        <v>37.398508189649</v>
      </c>
      <c r="S495" s="1">
        <f>(Table2[[#This Row],[Close Price]]-Table2[[#This Row],[20D EMA]])/Table2[[#This Row],[20D EMA]]</f>
        <v>-4.446174341235927E-2</v>
      </c>
      <c r="T495" s="1">
        <f>(Table2[[#This Row],[Close Price]]-Table2[[#This Row],[50D EMA]])/Table2[[#This Row],[50D EMA]]</f>
        <v>-6.8692623501632452E-2</v>
      </c>
      <c r="U495" s="1">
        <f>(Table2[[#This Row],[Close Price]]-Table2[[#This Row],[200D EMA]])/Table2[[#This Row],[200D EMA]]</f>
        <v>-5.800397572481017E-2</v>
      </c>
      <c r="V495">
        <v>1.1847236301741999</v>
      </c>
      <c r="W495">
        <v>30690</v>
      </c>
      <c r="X495">
        <v>32099.85</v>
      </c>
      <c r="Y495">
        <v>30690</v>
      </c>
      <c r="Z495">
        <v>32099.85</v>
      </c>
      <c r="AA495">
        <v>30629</v>
      </c>
      <c r="AB495">
        <v>37133.75</v>
      </c>
      <c r="AC495" s="1">
        <f>(Table2[[#This Row],[Close Price]]/Table2[[#This Row],[Day Low]])-1</f>
        <v>3.910068426197455E-2</v>
      </c>
      <c r="AD495" s="1">
        <f>(Table2[[#This Row],[Day High]]/Table2[[#This Row],[Close Price]])-1</f>
        <v>6.580432737535169E-3</v>
      </c>
      <c r="AE495" s="1">
        <f>(Table2[[#This Row],[Close Price]]/Table2[[#This Row],[Current Week Low]])-1</f>
        <v>3.910068426197455E-2</v>
      </c>
      <c r="AF495" s="1">
        <f>(Table2[[#This Row],[Current Week High]]/Table2[[#This Row],[Close Price]])-1</f>
        <v>6.580432737535169E-3</v>
      </c>
      <c r="AG495" s="1">
        <f>(Table2[[#This Row],[Close Price]]/Table2[[#This Row],[Current Month Low]])-1</f>
        <v>4.1170132880603338E-2</v>
      </c>
      <c r="AH495" s="1">
        <f>(Table2[[#This Row],[Current Month High]]/Table2[[#This Row],[Close Price]])-1</f>
        <v>0.16443242395735336</v>
      </c>
      <c r="AI495">
        <v>28.116964565694499</v>
      </c>
      <c r="AJ495">
        <v>11.898859431663199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</v>
      </c>
      <c r="AM495">
        <v>0</v>
      </c>
      <c r="AN495">
        <v>-10.08</v>
      </c>
      <c r="AO495" t="s">
        <v>3166</v>
      </c>
      <c r="AP495">
        <v>5.8263023665729996E-3</v>
      </c>
      <c r="AQ495">
        <f>(Table2[[#This Row],[Sharpe Ratio]]-AVERAGE(Table2[Sharpe Ratio]))/_xlfn.STDEV.P(Table2[Sharpe Ratio])</f>
        <v>-0.57049513197148671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523</v>
      </c>
      <c r="AT495">
        <f>_xlfn.RANK.AVG(Table2[[#This Row],[6M Return vs Nifty Z-Score]],Table2[6M Return vs Nifty Z-Score])</f>
        <v>365</v>
      </c>
      <c r="AU495">
        <f>_xlfn.RANK.AVG(Table2[[#This Row],[Sharpe Ratio Z-Score]],Table2[Sharpe Ratio Z-Score])</f>
        <v>491</v>
      </c>
      <c r="AV495">
        <f>(Table2[[#This Row],[Rank 1Y]]+Table2[[#This Row],[Rank 6M]]+Table2[[#This Row],[Rank Sharpe]])/3</f>
        <v>459.66666666666669</v>
      </c>
    </row>
    <row r="496" spans="1:48" hidden="1" x14ac:dyDescent="0.3">
      <c r="A496" t="s">
        <v>420</v>
      </c>
      <c r="B496" t="s">
        <v>421</v>
      </c>
      <c r="C496" t="s">
        <v>3121</v>
      </c>
      <c r="D496" t="s">
        <v>34</v>
      </c>
      <c r="E496">
        <v>53000.762594207998</v>
      </c>
      <c r="F496">
        <v>41.87</v>
      </c>
      <c r="G496">
        <v>-11.4516754217138</v>
      </c>
      <c r="H496">
        <f>(Table2[[#This Row],[1Y Return vs Nifty]]-AVERAGE(Table2[1Y Return vs Nifty]))/_xlfn.STDEV.P(Table2[1Y Return vs Nifty])</f>
        <v>-0.48392765722427245</v>
      </c>
      <c r="I496">
        <v>-5.0108786535372998</v>
      </c>
      <c r="J496">
        <f>(Table2[[#This Row],[1M Return vs Nifty]]-AVERAGE(Table2[1M Return vs Nifty]))/_xlfn.STDEV.P(Table2[1M Return vs Nifty])</f>
        <v>-0.21804408668607825</v>
      </c>
      <c r="K496">
        <v>-36.870062413635203</v>
      </c>
      <c r="L496">
        <f>(Table2[[#This Row],[6M Return vs Nifty]]-AVERAGE(Table2[6M Return vs Nifty]))/_xlfn.STDEV.P(Table2[6M Return vs Nifty])</f>
        <v>-1.3218181104703</v>
      </c>
      <c r="M496">
        <v>-3.22715932355915</v>
      </c>
      <c r="N496">
        <f>(Table2[[#This Row],[1W Return vs Nifty]]-AVERAGE(Table2[1W Return vs Nifty]))/_xlfn.STDEV.P(Table2[1W Return vs Nifty])</f>
        <v>-1.1039080093717847E-2</v>
      </c>
      <c r="O496">
        <v>43.86</v>
      </c>
      <c r="P496">
        <v>45.884748509999902</v>
      </c>
      <c r="Q496">
        <v>48.180442031985898</v>
      </c>
      <c r="R496">
        <v>57.093397353934101</v>
      </c>
      <c r="S496" s="1">
        <f>(Table2[[#This Row],[Close Price]]-Table2[[#This Row],[20D EMA]])/Table2[[#This Row],[20D EMA]]</f>
        <v>-4.5371637026903833E-2</v>
      </c>
      <c r="T496" s="1">
        <f>(Table2[[#This Row],[Close Price]]-Table2[[#This Row],[50D EMA]])/Table2[[#This Row],[50D EMA]]</f>
        <v>-8.749636078151217E-2</v>
      </c>
      <c r="U496" s="1">
        <f>(Table2[[#This Row],[Close Price]]-Table2[[#This Row],[200D EMA]])/Table2[[#This Row],[200D EMA]]</f>
        <v>-0.13097517926042565</v>
      </c>
      <c r="V496">
        <v>0.97557736206490997</v>
      </c>
      <c r="W496">
        <v>42.7</v>
      </c>
      <c r="X496">
        <v>45.4</v>
      </c>
      <c r="Y496">
        <v>42.7</v>
      </c>
      <c r="Z496">
        <v>45.4</v>
      </c>
      <c r="AA496">
        <v>40.200000000000003</v>
      </c>
      <c r="AB496">
        <v>47.79</v>
      </c>
      <c r="AC496" s="1">
        <f>(Table2[[#This Row],[Close Price]]/Table2[[#This Row],[Day Low]])-1</f>
        <v>-1.9437939110070412E-2</v>
      </c>
      <c r="AD496" s="1">
        <f>(Table2[[#This Row],[Day High]]/Table2[[#This Row],[Close Price]])-1</f>
        <v>8.430857415810844E-2</v>
      </c>
      <c r="AE496" s="1">
        <f>(Table2[[#This Row],[Close Price]]/Table2[[#This Row],[Current Week Low]])-1</f>
        <v>-1.9437939110070412E-2</v>
      </c>
      <c r="AF496" s="1">
        <f>(Table2[[#This Row],[Current Week High]]/Table2[[#This Row],[Close Price]])-1</f>
        <v>8.430857415810844E-2</v>
      </c>
      <c r="AG496" s="1">
        <f>(Table2[[#This Row],[Close Price]]/Table2[[#This Row],[Current Month Low]])-1</f>
        <v>4.1542288557213869E-2</v>
      </c>
      <c r="AH496" s="1">
        <f>(Table2[[#This Row],[Current Month High]]/Table2[[#This Row],[Close Price]])-1</f>
        <v>0.14139001671841411</v>
      </c>
      <c r="AI496">
        <v>68.736565560066893</v>
      </c>
      <c r="AJ496">
        <v>13.9319727891156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-0.13</v>
      </c>
      <c r="AM496" t="s">
        <v>3166</v>
      </c>
      <c r="AN496">
        <v>-3.74</v>
      </c>
      <c r="AO496" t="s">
        <v>3166</v>
      </c>
      <c r="AP496">
        <v>0.10864099523715801</v>
      </c>
      <c r="AQ496">
        <f>(Table2[[#This Row],[Sharpe Ratio]]-AVERAGE(Table2[Sharpe Ratio]))/_xlfn.STDEV.P(Table2[Sharpe Ratio])</f>
        <v>0.6164613072017987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479</v>
      </c>
      <c r="AT496">
        <f>_xlfn.RANK.AVG(Table2[[#This Row],[6M Return vs Nifty Z-Score]],Table2[6M Return vs Nifty Z-Score])</f>
        <v>710</v>
      </c>
      <c r="AU496">
        <f>_xlfn.RANK.AVG(Table2[[#This Row],[Sharpe Ratio Z-Score]],Table2[Sharpe Ratio Z-Score])</f>
        <v>192</v>
      </c>
      <c r="AV496">
        <f>(Table2[[#This Row],[Rank 1Y]]+Table2[[#This Row],[Rank 6M]]+Table2[[#This Row],[Rank Sharpe]])/3</f>
        <v>460.33333333333331</v>
      </c>
    </row>
    <row r="497" spans="1:48" hidden="1" x14ac:dyDescent="0.3">
      <c r="A497" t="s">
        <v>673</v>
      </c>
      <c r="B497" t="s">
        <v>674</v>
      </c>
      <c r="C497" t="s">
        <v>3130</v>
      </c>
      <c r="D497" t="s">
        <v>257</v>
      </c>
      <c r="E497">
        <v>26755.380662079999</v>
      </c>
      <c r="F497">
        <v>1405.6</v>
      </c>
      <c r="G497">
        <v>2.98446772539868E-2</v>
      </c>
      <c r="H497">
        <f>(Table2[[#This Row],[1Y Return vs Nifty]]-AVERAGE(Table2[1Y Return vs Nifty]))/_xlfn.STDEV.P(Table2[1Y Return vs Nifty])</f>
        <v>-0.25645932916013509</v>
      </c>
      <c r="I497">
        <v>-0.54006578764671398</v>
      </c>
      <c r="J497">
        <f>(Table2[[#This Row],[1M Return vs Nifty]]-AVERAGE(Table2[1M Return vs Nifty]))/_xlfn.STDEV.P(Table2[1M Return vs Nifty])</f>
        <v>0.22452853250495255</v>
      </c>
      <c r="K497">
        <v>-18.636724352073699</v>
      </c>
      <c r="L497">
        <f>(Table2[[#This Row],[6M Return vs Nifty]]-AVERAGE(Table2[6M Return vs Nifty]))/_xlfn.STDEV.P(Table2[6M Return vs Nifty])</f>
        <v>-0.72054192199867495</v>
      </c>
      <c r="M497">
        <v>-9.8027268265459995</v>
      </c>
      <c r="N497">
        <f>(Table2[[#This Row],[1W Return vs Nifty]]-AVERAGE(Table2[1W Return vs Nifty]))/_xlfn.STDEV.P(Table2[1W Return vs Nifty])</f>
        <v>-1.3763910158689141</v>
      </c>
      <c r="O497">
        <v>1423.35</v>
      </c>
      <c r="P497">
        <v>1453.8701061563099</v>
      </c>
      <c r="Q497">
        <v>1437.4252455871499</v>
      </c>
      <c r="R497">
        <v>43.558659902986101</v>
      </c>
      <c r="S497" s="1">
        <f>(Table2[[#This Row],[Close Price]]-Table2[[#This Row],[20D EMA]])/Table2[[#This Row],[20D EMA]]</f>
        <v>-1.2470579969789581E-2</v>
      </c>
      <c r="T497" s="1">
        <f>(Table2[[#This Row],[Close Price]]-Table2[[#This Row],[50D EMA]])/Table2[[#This Row],[50D EMA]]</f>
        <v>-3.3201113326365043E-2</v>
      </c>
      <c r="U497" s="1">
        <f>(Table2[[#This Row],[Close Price]]-Table2[[#This Row],[200D EMA]])/Table2[[#This Row],[200D EMA]]</f>
        <v>-2.2140452649522118E-2</v>
      </c>
      <c r="V497">
        <v>1.1572619920539</v>
      </c>
      <c r="W497">
        <v>1402</v>
      </c>
      <c r="X497">
        <v>1423.65</v>
      </c>
      <c r="Y497">
        <v>1402</v>
      </c>
      <c r="Z497">
        <v>1423.65</v>
      </c>
      <c r="AA497">
        <v>1358.1</v>
      </c>
      <c r="AB497">
        <v>1530.9</v>
      </c>
      <c r="AC497" s="1">
        <f>(Table2[[#This Row],[Close Price]]/Table2[[#This Row],[Day Low]])-1</f>
        <v>2.5677603423679418E-3</v>
      </c>
      <c r="AD497" s="1">
        <f>(Table2[[#This Row],[Day High]]/Table2[[#This Row],[Close Price]])-1</f>
        <v>1.2841491178144704E-2</v>
      </c>
      <c r="AE497" s="1">
        <f>(Table2[[#This Row],[Close Price]]/Table2[[#This Row],[Current Week Low]])-1</f>
        <v>2.5677603423679418E-3</v>
      </c>
      <c r="AF497" s="1">
        <f>(Table2[[#This Row],[Current Week High]]/Table2[[#This Row],[Close Price]])-1</f>
        <v>1.2841491178144704E-2</v>
      </c>
      <c r="AG497" s="1">
        <f>(Table2[[#This Row],[Close Price]]/Table2[[#This Row],[Current Month Low]])-1</f>
        <v>3.4975333186068713E-2</v>
      </c>
      <c r="AH497" s="1">
        <f>(Table2[[#This Row],[Current Month High]]/Table2[[#This Row],[Close Price]])-1</f>
        <v>8.9143426294820749E-2</v>
      </c>
      <c r="AI497">
        <v>30.9867672168469</v>
      </c>
      <c r="AJ497">
        <v>37.0514820592823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0</v>
      </c>
      <c r="AM497" t="s">
        <v>3168</v>
      </c>
      <c r="AN497">
        <v>0.68</v>
      </c>
      <c r="AO497" t="s">
        <v>3167</v>
      </c>
      <c r="AP497">
        <v>3.5408632104846002E-2</v>
      </c>
      <c r="AQ497">
        <f>(Table2[[#This Row],[Sharpe Ratio]]-AVERAGE(Table2[Sharpe Ratio]))/_xlfn.STDEV.P(Table2[Sharpe Ratio])</f>
        <v>-0.22897841108035985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395</v>
      </c>
      <c r="AT497">
        <f>_xlfn.RANK.AVG(Table2[[#This Row],[6M Return vs Nifty Z-Score]],Table2[6M Return vs Nifty Z-Score])</f>
        <v>578</v>
      </c>
      <c r="AU497">
        <f>_xlfn.RANK.AVG(Table2[[#This Row],[Sharpe Ratio Z-Score]],Table2[Sharpe Ratio Z-Score])</f>
        <v>409</v>
      </c>
      <c r="AV497">
        <f>(Table2[[#This Row],[Rank 1Y]]+Table2[[#This Row],[Rank 6M]]+Table2[[#This Row],[Rank Sharpe]])/3</f>
        <v>460.66666666666669</v>
      </c>
    </row>
    <row r="498" spans="1:48" hidden="1" x14ac:dyDescent="0.3">
      <c r="A498" t="s">
        <v>1120</v>
      </c>
      <c r="B498" t="s">
        <v>1121</v>
      </c>
      <c r="C498" t="s">
        <v>3125</v>
      </c>
      <c r="D498" t="s">
        <v>248</v>
      </c>
      <c r="E498">
        <v>10858.93443816</v>
      </c>
      <c r="F498">
        <v>2118.1</v>
      </c>
      <c r="G498">
        <v>4.0768254360723404</v>
      </c>
      <c r="H498">
        <f>(Table2[[#This Row],[1Y Return vs Nifty]]-AVERAGE(Table2[1Y Return vs Nifty]))/_xlfn.STDEV.P(Table2[1Y Return vs Nifty])</f>
        <v>-0.17628179700575553</v>
      </c>
      <c r="I498">
        <v>-3.5147098588967198</v>
      </c>
      <c r="J498">
        <f>(Table2[[#This Row],[1M Return vs Nifty]]-AVERAGE(Table2[1M Return vs Nifty]))/_xlfn.STDEV.P(Table2[1M Return vs Nifty])</f>
        <v>-6.9936044131256161E-2</v>
      </c>
      <c r="K498">
        <v>1.6087059495532601</v>
      </c>
      <c r="L498">
        <f>(Table2[[#This Row],[6M Return vs Nifty]]-AVERAGE(Table2[6M Return vs Nifty]))/_xlfn.STDEV.P(Table2[6M Return vs Nifty])</f>
        <v>-5.2913475433927083E-2</v>
      </c>
      <c r="M498">
        <v>-1.08934627339962</v>
      </c>
      <c r="N498">
        <f>(Table2[[#This Row],[1W Return vs Nifty]]-AVERAGE(Table2[1W Return vs Nifty]))/_xlfn.STDEV.P(Table2[1W Return vs Nifty])</f>
        <v>0.43285677909029047</v>
      </c>
      <c r="O498">
        <v>2102.4499999999998</v>
      </c>
      <c r="P498">
        <v>2126.56110282292</v>
      </c>
      <c r="Q498">
        <v>1975.1299865973101</v>
      </c>
      <c r="R498">
        <v>56.8649089807435</v>
      </c>
      <c r="S498" s="1">
        <f>(Table2[[#This Row],[Close Price]]-Table2[[#This Row],[20D EMA]])/Table2[[#This Row],[20D EMA]]</f>
        <v>7.4436966396347554E-3</v>
      </c>
      <c r="T498" s="1">
        <f>(Table2[[#This Row],[Close Price]]-Table2[[#This Row],[50D EMA]])/Table2[[#This Row],[50D EMA]]</f>
        <v>-3.9787724940930948E-3</v>
      </c>
      <c r="U498" s="1">
        <f>(Table2[[#This Row],[Close Price]]-Table2[[#This Row],[200D EMA]])/Table2[[#This Row],[200D EMA]]</f>
        <v>7.2385116105190578E-2</v>
      </c>
      <c r="V498">
        <v>1.31194537713705</v>
      </c>
      <c r="W498">
        <v>2052</v>
      </c>
      <c r="X498">
        <v>2123.4499999999998</v>
      </c>
      <c r="Y498">
        <v>2052</v>
      </c>
      <c r="Z498">
        <v>2123.4499999999998</v>
      </c>
      <c r="AA498">
        <v>1988.15</v>
      </c>
      <c r="AB498">
        <v>2235.9499999999998</v>
      </c>
      <c r="AC498" s="1">
        <f>(Table2[[#This Row],[Close Price]]/Table2[[#This Row],[Day Low]])-1</f>
        <v>3.2212475633528248E-2</v>
      </c>
      <c r="AD498" s="1">
        <f>(Table2[[#This Row],[Day High]]/Table2[[#This Row],[Close Price]])-1</f>
        <v>2.5258486379302614E-3</v>
      </c>
      <c r="AE498" s="1">
        <f>(Table2[[#This Row],[Close Price]]/Table2[[#This Row],[Current Week Low]])-1</f>
        <v>3.2212475633528248E-2</v>
      </c>
      <c r="AF498" s="1">
        <f>(Table2[[#This Row],[Current Week High]]/Table2[[#This Row],[Close Price]])-1</f>
        <v>2.5258486379302614E-3</v>
      </c>
      <c r="AG498" s="1">
        <f>(Table2[[#This Row],[Close Price]]/Table2[[#This Row],[Current Month Low]])-1</f>
        <v>6.5362271458390797E-2</v>
      </c>
      <c r="AH498" s="1">
        <f>(Table2[[#This Row],[Current Month High]]/Table2[[#This Row],[Close Price]])-1</f>
        <v>5.5639488220575073E-2</v>
      </c>
      <c r="AI498">
        <v>9.4518672395071199</v>
      </c>
      <c r="AJ498">
        <v>46.075862068965499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0.04</v>
      </c>
      <c r="AM498" t="s">
        <v>3167</v>
      </c>
      <c r="AN498">
        <v>-1.44</v>
      </c>
      <c r="AO498" t="s">
        <v>3166</v>
      </c>
      <c r="AP498">
        <v>-7.8912508526493993E-2</v>
      </c>
      <c r="AQ498">
        <f>(Table2[[#This Row],[Sharpe Ratio]]-AVERAGE(Table2[Sharpe Ratio]))/_xlfn.STDEV.P(Table2[Sharpe Ratio])</f>
        <v>-1.5487724037230732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368</v>
      </c>
      <c r="AT498">
        <f>_xlfn.RANK.AVG(Table2[[#This Row],[6M Return vs Nifty Z-Score]],Table2[6M Return vs Nifty Z-Score])</f>
        <v>321</v>
      </c>
      <c r="AU498">
        <f>_xlfn.RANK.AVG(Table2[[#This Row],[Sharpe Ratio Z-Score]],Table2[Sharpe Ratio Z-Score])</f>
        <v>693</v>
      </c>
      <c r="AV498">
        <f>(Table2[[#This Row],[Rank 1Y]]+Table2[[#This Row],[Rank 6M]]+Table2[[#This Row],[Rank Sharpe]])/3</f>
        <v>460.66666666666669</v>
      </c>
    </row>
    <row r="499" spans="1:48" hidden="1" x14ac:dyDescent="0.3">
      <c r="A499" t="s">
        <v>149</v>
      </c>
      <c r="B499" t="s">
        <v>150</v>
      </c>
      <c r="C499" t="s">
        <v>3127</v>
      </c>
      <c r="D499" t="s">
        <v>62</v>
      </c>
      <c r="E499">
        <v>172270.17779976499</v>
      </c>
      <c r="F499">
        <v>446.65</v>
      </c>
      <c r="G499">
        <v>-19.171947565289699</v>
      </c>
      <c r="H499">
        <f>(Table2[[#This Row],[1Y Return vs Nifty]]-AVERAGE(Table2[1Y Return vs Nifty]))/_xlfn.STDEV.P(Table2[1Y Return vs Nifty])</f>
        <v>-0.63687930313544605</v>
      </c>
      <c r="I499">
        <v>-24.181851731123899</v>
      </c>
      <c r="J499">
        <f>(Table2[[#This Row],[1M Return vs Nifty]]-AVERAGE(Table2[1M Return vs Nifty]))/_xlfn.STDEV.P(Table2[1M Return vs Nifty])</f>
        <v>-2.115808100053727</v>
      </c>
      <c r="K499">
        <v>-42.141314173979502</v>
      </c>
      <c r="L499">
        <f>(Table2[[#This Row],[6M Return vs Nifty]]-AVERAGE(Table2[6M Return vs Nifty]))/_xlfn.STDEV.P(Table2[6M Return vs Nifty])</f>
        <v>-1.495646849685961</v>
      </c>
      <c r="M499">
        <v>-19.503458099982598</v>
      </c>
      <c r="N499">
        <f>(Table2[[#This Row],[1W Return vs Nifty]]-AVERAGE(Table2[1W Return vs Nifty]))/_xlfn.STDEV.P(Table2[1W Return vs Nifty])</f>
        <v>-3.3906524794772421</v>
      </c>
      <c r="O499">
        <v>547.54</v>
      </c>
      <c r="P499">
        <v>593.77642706821996</v>
      </c>
      <c r="Q499">
        <v>602.36625538719295</v>
      </c>
      <c r="R499">
        <v>8.3572097638086404</v>
      </c>
      <c r="S499" s="1">
        <f>(Table2[[#This Row],[Close Price]]-Table2[[#This Row],[20D EMA]])/Table2[[#This Row],[20D EMA]]</f>
        <v>-0.18426051064762392</v>
      </c>
      <c r="T499" s="1">
        <f>(Table2[[#This Row],[Close Price]]-Table2[[#This Row],[50D EMA]])/Table2[[#This Row],[50D EMA]]</f>
        <v>-0.24778084875254971</v>
      </c>
      <c r="U499" s="1">
        <f>(Table2[[#This Row],[Close Price]]-Table2[[#This Row],[200D EMA]])/Table2[[#This Row],[200D EMA]]</f>
        <v>-0.25850760064091016</v>
      </c>
      <c r="V499">
        <v>3.1416259860090698</v>
      </c>
      <c r="W499">
        <v>441</v>
      </c>
      <c r="X499">
        <v>480</v>
      </c>
      <c r="Y499">
        <v>441</v>
      </c>
      <c r="Z499">
        <v>480</v>
      </c>
      <c r="AA499">
        <v>432</v>
      </c>
      <c r="AB499">
        <v>627</v>
      </c>
      <c r="AC499" s="1">
        <f>(Table2[[#This Row],[Close Price]]/Table2[[#This Row],[Day Low]])-1</f>
        <v>1.2811791383219973E-2</v>
      </c>
      <c r="AD499" s="1">
        <f>(Table2[[#This Row],[Day High]]/Table2[[#This Row],[Close Price]])-1</f>
        <v>7.4666965185268053E-2</v>
      </c>
      <c r="AE499" s="1">
        <f>(Table2[[#This Row],[Close Price]]/Table2[[#This Row],[Current Week Low]])-1</f>
        <v>1.2811791383219973E-2</v>
      </c>
      <c r="AF499" s="1">
        <f>(Table2[[#This Row],[Current Week High]]/Table2[[#This Row],[Close Price]])-1</f>
        <v>7.4666965185268053E-2</v>
      </c>
      <c r="AG499" s="1">
        <f>(Table2[[#This Row],[Close Price]]/Table2[[#This Row],[Current Month Low]])-1</f>
        <v>3.3912037037036935E-2</v>
      </c>
      <c r="AH499" s="1">
        <f>(Table2[[#This Row],[Current Month High]]/Table2[[#This Row],[Close Price]])-1</f>
        <v>0.40378372327325662</v>
      </c>
      <c r="AI499">
        <v>100.570916825254</v>
      </c>
      <c r="AJ499">
        <v>9.7420147420147192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-0.2</v>
      </c>
      <c r="AM499" t="s">
        <v>3166</v>
      </c>
      <c r="AN499">
        <v>-25.98</v>
      </c>
      <c r="AO499" t="s">
        <v>3166</v>
      </c>
      <c r="AP499">
        <v>0.13656385813188099</v>
      </c>
      <c r="AQ499">
        <f>(Table2[[#This Row],[Sharpe Ratio]]-AVERAGE(Table2[Sharpe Ratio]))/_xlfn.STDEV.P(Table2[Sharpe Ratio])</f>
        <v>0.93882011592539527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537</v>
      </c>
      <c r="AT499">
        <f>_xlfn.RANK.AVG(Table2[[#This Row],[6M Return vs Nifty Z-Score]],Table2[6M Return vs Nifty Z-Score])</f>
        <v>723</v>
      </c>
      <c r="AU499">
        <f>_xlfn.RANK.AVG(Table2[[#This Row],[Sharpe Ratio Z-Score]],Table2[Sharpe Ratio Z-Score])</f>
        <v>123</v>
      </c>
      <c r="AV499">
        <f>(Table2[[#This Row],[Rank 1Y]]+Table2[[#This Row],[Rank 6M]]+Table2[[#This Row],[Rank Sharpe]])/3</f>
        <v>461</v>
      </c>
    </row>
    <row r="500" spans="1:48" hidden="1" x14ac:dyDescent="0.3">
      <c r="A500" t="s">
        <v>589</v>
      </c>
      <c r="B500" t="s">
        <v>590</v>
      </c>
      <c r="C500" t="s">
        <v>3130</v>
      </c>
      <c r="D500" t="s">
        <v>257</v>
      </c>
      <c r="E500">
        <v>32453.091871199998</v>
      </c>
      <c r="F500">
        <v>3477.6</v>
      </c>
      <c r="G500">
        <v>-24.269619263983898</v>
      </c>
      <c r="H500">
        <f>(Table2[[#This Row],[1Y Return vs Nifty]]-AVERAGE(Table2[1Y Return vs Nifty]))/_xlfn.STDEV.P(Table2[1Y Return vs Nifty])</f>
        <v>-0.73787279949539986</v>
      </c>
      <c r="I500">
        <v>-12.665485372600999</v>
      </c>
      <c r="J500">
        <f>(Table2[[#This Row],[1M Return vs Nifty]]-AVERAGE(Table2[1M Return vs Nifty]))/_xlfn.STDEV.P(Table2[1M Return vs Nifty])</f>
        <v>-0.97578534004503548</v>
      </c>
      <c r="K500">
        <v>-12.0318178042147</v>
      </c>
      <c r="L500">
        <f>(Table2[[#This Row],[6M Return vs Nifty]]-AVERAGE(Table2[6M Return vs Nifty]))/_xlfn.STDEV.P(Table2[6M Return vs Nifty])</f>
        <v>-0.50273358537378887</v>
      </c>
      <c r="M500">
        <v>-4.5470113798224396</v>
      </c>
      <c r="N500">
        <f>(Table2[[#This Row],[1W Return vs Nifty]]-AVERAGE(Table2[1W Return vs Nifty]))/_xlfn.STDEV.P(Table2[1W Return vs Nifty])</f>
        <v>-0.28509338173952969</v>
      </c>
      <c r="O500">
        <v>3640.57</v>
      </c>
      <c r="P500">
        <v>3890.8415654857199</v>
      </c>
      <c r="Q500">
        <v>3966.2181823308201</v>
      </c>
      <c r="R500">
        <v>34.211183905143798</v>
      </c>
      <c r="S500" s="1">
        <f>(Table2[[#This Row],[Close Price]]-Table2[[#This Row],[20D EMA]])/Table2[[#This Row],[20D EMA]]</f>
        <v>-4.4764968123123645E-2</v>
      </c>
      <c r="T500" s="1">
        <f>(Table2[[#This Row],[Close Price]]-Table2[[#This Row],[50D EMA]])/Table2[[#This Row],[50D EMA]]</f>
        <v>-0.10620878761845248</v>
      </c>
      <c r="U500" s="1">
        <f>(Table2[[#This Row],[Close Price]]-Table2[[#This Row],[200D EMA]])/Table2[[#This Row],[200D EMA]]</f>
        <v>-0.123194983197741</v>
      </c>
      <c r="V500">
        <v>0.779629561872202</v>
      </c>
      <c r="W500">
        <v>3432.9</v>
      </c>
      <c r="X500">
        <v>3549.95</v>
      </c>
      <c r="Y500">
        <v>3432.9</v>
      </c>
      <c r="Z500">
        <v>3549.95</v>
      </c>
      <c r="AA500">
        <v>3337</v>
      </c>
      <c r="AB500">
        <v>3870</v>
      </c>
      <c r="AC500" s="1">
        <f>(Table2[[#This Row],[Close Price]]/Table2[[#This Row],[Day Low]])-1</f>
        <v>1.3021060910600291E-2</v>
      </c>
      <c r="AD500" s="1">
        <f>(Table2[[#This Row],[Day High]]/Table2[[#This Row],[Close Price]])-1</f>
        <v>2.0804577869795171E-2</v>
      </c>
      <c r="AE500" s="1">
        <f>(Table2[[#This Row],[Close Price]]/Table2[[#This Row],[Current Week Low]])-1</f>
        <v>1.3021060910600291E-2</v>
      </c>
      <c r="AF500" s="1">
        <f>(Table2[[#This Row],[Current Week High]]/Table2[[#This Row],[Close Price]])-1</f>
        <v>2.0804577869795171E-2</v>
      </c>
      <c r="AG500" s="1">
        <f>(Table2[[#This Row],[Close Price]]/Table2[[#This Row],[Current Month Low]])-1</f>
        <v>4.2133652981720005E-2</v>
      </c>
      <c r="AH500" s="1">
        <f>(Table2[[#This Row],[Current Month High]]/Table2[[#This Row],[Close Price]])-1</f>
        <v>0.11283643892339557</v>
      </c>
      <c r="AI500">
        <v>42.338106740280601</v>
      </c>
      <c r="AJ500">
        <v>4.2133652981719996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-0.13</v>
      </c>
      <c r="AM500" t="s">
        <v>3166</v>
      </c>
      <c r="AN500">
        <v>-7.49</v>
      </c>
      <c r="AO500" t="s">
        <v>3166</v>
      </c>
      <c r="AP500">
        <v>6.6520416669426999E-2</v>
      </c>
      <c r="AQ500">
        <f>(Table2[[#This Row],[Sharpe Ratio]]-AVERAGE(Table2[Sharpe Ratio]))/_xlfn.STDEV.P(Table2[Sharpe Ratio])</f>
        <v>0.13019528279609713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575</v>
      </c>
      <c r="AT500">
        <f>_xlfn.RANK.AVG(Table2[[#This Row],[6M Return vs Nifty Z-Score]],Table2[6M Return vs Nifty Z-Score])</f>
        <v>493</v>
      </c>
      <c r="AU500">
        <f>_xlfn.RANK.AVG(Table2[[#This Row],[Sharpe Ratio Z-Score]],Table2[Sharpe Ratio Z-Score])</f>
        <v>315</v>
      </c>
      <c r="AV500">
        <f>(Table2[[#This Row],[Rank 1Y]]+Table2[[#This Row],[Rank 6M]]+Table2[[#This Row],[Rank Sharpe]])/3</f>
        <v>461</v>
      </c>
    </row>
    <row r="501" spans="1:48" hidden="1" x14ac:dyDescent="0.3">
      <c r="A501" t="s">
        <v>956</v>
      </c>
      <c r="B501" t="s">
        <v>957</v>
      </c>
      <c r="C501" t="s">
        <v>3120</v>
      </c>
      <c r="D501" t="s">
        <v>21</v>
      </c>
      <c r="E501">
        <v>15340.86542376</v>
      </c>
      <c r="F501">
        <v>552.6</v>
      </c>
      <c r="G501">
        <v>-34.207005751191403</v>
      </c>
      <c r="H501">
        <f>(Table2[[#This Row],[1Y Return vs Nifty]]-AVERAGE(Table2[1Y Return vs Nifty]))/_xlfn.STDEV.P(Table2[1Y Return vs Nifty])</f>
        <v>-0.93474922962728291</v>
      </c>
      <c r="I501">
        <v>-9.4037938221019708</v>
      </c>
      <c r="J501">
        <f>(Table2[[#This Row],[1M Return vs Nifty]]-AVERAGE(Table2[1M Return vs Nifty]))/_xlfn.STDEV.P(Table2[1M Return vs Nifty])</f>
        <v>-0.65290549340442749</v>
      </c>
      <c r="K501">
        <v>-4.7710965856924199</v>
      </c>
      <c r="L501">
        <f>(Table2[[#This Row],[6M Return vs Nifty]]-AVERAGE(Table2[6M Return vs Nifty]))/_xlfn.STDEV.P(Table2[6M Return vs Nifty])</f>
        <v>-0.26329861383494318</v>
      </c>
      <c r="M501">
        <v>-5.6684004234456902</v>
      </c>
      <c r="N501">
        <f>(Table2[[#This Row],[1W Return vs Nifty]]-AVERAGE(Table2[1W Return vs Nifty]))/_xlfn.STDEV.P(Table2[1W Return vs Nifty])</f>
        <v>-0.51793879025714085</v>
      </c>
      <c r="O501">
        <v>579.52</v>
      </c>
      <c r="P501">
        <v>601.88167545527699</v>
      </c>
      <c r="Q501">
        <v>625.15338036253104</v>
      </c>
      <c r="R501">
        <v>35.225576328956102</v>
      </c>
      <c r="S501" s="1">
        <f>(Table2[[#This Row],[Close Price]]-Table2[[#This Row],[20D EMA]])/Table2[[#This Row],[20D EMA]]</f>
        <v>-4.6452236333517326E-2</v>
      </c>
      <c r="T501" s="1">
        <f>(Table2[[#This Row],[Close Price]]-Table2[[#This Row],[50D EMA]])/Table2[[#This Row],[50D EMA]]</f>
        <v>-8.1879341845719406E-2</v>
      </c>
      <c r="U501" s="1">
        <f>(Table2[[#This Row],[Close Price]]-Table2[[#This Row],[200D EMA]])/Table2[[#This Row],[200D EMA]]</f>
        <v>-0.11605692721433702</v>
      </c>
      <c r="V501">
        <v>0.80052765750951105</v>
      </c>
      <c r="W501">
        <v>544.9</v>
      </c>
      <c r="X501">
        <v>568.45000000000005</v>
      </c>
      <c r="Y501">
        <v>544.9</v>
      </c>
      <c r="Z501">
        <v>568.45000000000005</v>
      </c>
      <c r="AA501">
        <v>533</v>
      </c>
      <c r="AB501">
        <v>645</v>
      </c>
      <c r="AC501" s="1">
        <f>(Table2[[#This Row],[Close Price]]/Table2[[#This Row],[Day Low]])-1</f>
        <v>1.4131033217104072E-2</v>
      </c>
      <c r="AD501" s="1">
        <f>(Table2[[#This Row],[Day High]]/Table2[[#This Row],[Close Price]])-1</f>
        <v>2.8682591386174572E-2</v>
      </c>
      <c r="AE501" s="1">
        <f>(Table2[[#This Row],[Close Price]]/Table2[[#This Row],[Current Week Low]])-1</f>
        <v>1.4131033217104072E-2</v>
      </c>
      <c r="AF501" s="1">
        <f>(Table2[[#This Row],[Current Week High]]/Table2[[#This Row],[Close Price]])-1</f>
        <v>2.8682591386174572E-2</v>
      </c>
      <c r="AG501" s="1">
        <f>(Table2[[#This Row],[Close Price]]/Table2[[#This Row],[Current Month Low]])-1</f>
        <v>3.6772983114446545E-2</v>
      </c>
      <c r="AH501" s="1">
        <f>(Table2[[#This Row],[Current Month High]]/Table2[[#This Row],[Close Price]])-1</f>
        <v>0.16720955483170452</v>
      </c>
      <c r="AI501">
        <v>57.437567861020597</v>
      </c>
      <c r="AJ501">
        <v>17.674616695059601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-0.2</v>
      </c>
      <c r="AM501" t="s">
        <v>3166</v>
      </c>
      <c r="AN501">
        <v>-8.0399999999999991</v>
      </c>
      <c r="AO501" t="s">
        <v>3166</v>
      </c>
      <c r="AP501">
        <v>5.8433570648284E-2</v>
      </c>
      <c r="AQ501">
        <f>(Table2[[#This Row],[Sharpe Ratio]]-AVERAGE(Table2[Sharpe Ratio]))/_xlfn.STDEV.P(Table2[Sharpe Ratio])</f>
        <v>3.6835727956200152E-2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642</v>
      </c>
      <c r="AT501">
        <f>_xlfn.RANK.AVG(Table2[[#This Row],[6M Return vs Nifty Z-Score]],Table2[6M Return vs Nifty Z-Score])</f>
        <v>401</v>
      </c>
      <c r="AU501">
        <f>_xlfn.RANK.AVG(Table2[[#This Row],[Sharpe Ratio Z-Score]],Table2[Sharpe Ratio Z-Score])</f>
        <v>341</v>
      </c>
      <c r="AV501">
        <f>(Table2[[#This Row],[Rank 1Y]]+Table2[[#This Row],[Rank 6M]]+Table2[[#This Row],[Rank Sharpe]])/3</f>
        <v>461.33333333333331</v>
      </c>
    </row>
    <row r="502" spans="1:48" hidden="1" x14ac:dyDescent="0.3">
      <c r="A502" t="s">
        <v>135</v>
      </c>
      <c r="B502" t="s">
        <v>136</v>
      </c>
      <c r="C502" t="s">
        <v>3119</v>
      </c>
      <c r="D502" t="s">
        <v>18</v>
      </c>
      <c r="E502">
        <v>192613.69154412</v>
      </c>
      <c r="F502">
        <v>136.4</v>
      </c>
      <c r="G502">
        <v>3.69726387392461</v>
      </c>
      <c r="H502">
        <f>(Table2[[#This Row],[1Y Return vs Nifty]]-AVERAGE(Table2[1Y Return vs Nifty]))/_xlfn.STDEV.P(Table2[1Y Return vs Nifty])</f>
        <v>-0.18380155337903559</v>
      </c>
      <c r="I502">
        <v>-14.0036277822513</v>
      </c>
      <c r="J502">
        <f>(Table2[[#This Row],[1M Return vs Nifty]]-AVERAGE(Table2[1M Return vs Nifty]))/_xlfn.STDEV.P(Table2[1M Return vs Nifty])</f>
        <v>-1.1082501085008629</v>
      </c>
      <c r="K502">
        <v>-24.7515617973039</v>
      </c>
      <c r="L502">
        <f>(Table2[[#This Row],[6M Return vs Nifty]]-AVERAGE(Table2[6M Return vs Nifty]))/_xlfn.STDEV.P(Table2[6M Return vs Nifty])</f>
        <v>-0.922189373484402</v>
      </c>
      <c r="M502">
        <v>-5.4511072075171096</v>
      </c>
      <c r="N502">
        <f>(Table2[[#This Row],[1W Return vs Nifty]]-AVERAGE(Table2[1W Return vs Nifty]))/_xlfn.STDEV.P(Table2[1W Return vs Nifty])</f>
        <v>-0.4728199905696398</v>
      </c>
      <c r="O502">
        <v>140.87</v>
      </c>
      <c r="P502">
        <v>151.741096537293</v>
      </c>
      <c r="Q502">
        <v>155.399815714287</v>
      </c>
      <c r="R502">
        <v>44.564255362708302</v>
      </c>
      <c r="S502" s="1">
        <f>(Table2[[#This Row],[Close Price]]-Table2[[#This Row],[20D EMA]])/Table2[[#This Row],[20D EMA]]</f>
        <v>-3.1731383545112506E-2</v>
      </c>
      <c r="T502" s="1">
        <f>(Table2[[#This Row],[Close Price]]-Table2[[#This Row],[50D EMA]])/Table2[[#This Row],[50D EMA]]</f>
        <v>-0.10110047236624956</v>
      </c>
      <c r="U502" s="1">
        <f>(Table2[[#This Row],[Close Price]]-Table2[[#This Row],[200D EMA]])/Table2[[#This Row],[200D EMA]]</f>
        <v>-0.12226408137587134</v>
      </c>
      <c r="V502">
        <v>0.813730257250181</v>
      </c>
      <c r="W502">
        <v>135.18</v>
      </c>
      <c r="X502">
        <v>137.96</v>
      </c>
      <c r="Y502">
        <v>135.18</v>
      </c>
      <c r="Z502">
        <v>137.96</v>
      </c>
      <c r="AA502">
        <v>129.5</v>
      </c>
      <c r="AB502">
        <v>145.74</v>
      </c>
      <c r="AC502" s="1">
        <f>(Table2[[#This Row],[Close Price]]/Table2[[#This Row],[Day Low]])-1</f>
        <v>9.0250036987720161E-3</v>
      </c>
      <c r="AD502" s="1">
        <f>(Table2[[#This Row],[Day High]]/Table2[[#This Row],[Close Price]])-1</f>
        <v>1.14369501466276E-2</v>
      </c>
      <c r="AE502" s="1">
        <f>(Table2[[#This Row],[Close Price]]/Table2[[#This Row],[Current Week Low]])-1</f>
        <v>9.0250036987720161E-3</v>
      </c>
      <c r="AF502" s="1">
        <f>(Table2[[#This Row],[Current Week High]]/Table2[[#This Row],[Close Price]])-1</f>
        <v>1.14369501466276E-2</v>
      </c>
      <c r="AG502" s="1">
        <f>(Table2[[#This Row],[Close Price]]/Table2[[#This Row],[Current Month Low]])-1</f>
        <v>5.3281853281853309E-2</v>
      </c>
      <c r="AH502" s="1">
        <f>(Table2[[#This Row],[Current Month High]]/Table2[[#This Row],[Close Price]])-1</f>
        <v>6.8475073313783108E-2</v>
      </c>
      <c r="AI502">
        <v>44.281524926686203</v>
      </c>
      <c r="AJ502">
        <v>31.0278578290105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</v>
      </c>
      <c r="AM502" t="s">
        <v>3166</v>
      </c>
      <c r="AN502">
        <v>-3.13</v>
      </c>
      <c r="AO502" t="s">
        <v>3166</v>
      </c>
      <c r="AP502">
        <v>5.1344385144276999E-2</v>
      </c>
      <c r="AQ502">
        <f>(Table2[[#This Row],[Sharpe Ratio]]-AVERAGE(Table2[Sharpe Ratio]))/_xlfn.STDEV.P(Table2[Sharpe Ratio])</f>
        <v>-4.5006216492990553E-2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372</v>
      </c>
      <c r="AT502">
        <f>_xlfn.RANK.AVG(Table2[[#This Row],[6M Return vs Nifty Z-Score]],Table2[6M Return vs Nifty Z-Score])</f>
        <v>652</v>
      </c>
      <c r="AU502">
        <f>_xlfn.RANK.AVG(Table2[[#This Row],[Sharpe Ratio Z-Score]],Table2[Sharpe Ratio Z-Score])</f>
        <v>368</v>
      </c>
      <c r="AV502">
        <f>(Table2[[#This Row],[Rank 1Y]]+Table2[[#This Row],[Rank 6M]]+Table2[[#This Row],[Rank Sharpe]])/3</f>
        <v>464</v>
      </c>
    </row>
    <row r="503" spans="1:48" hidden="1" x14ac:dyDescent="0.3">
      <c r="A503" t="s">
        <v>1384</v>
      </c>
      <c r="B503" t="s">
        <v>1385</v>
      </c>
      <c r="C503" t="s">
        <v>3134</v>
      </c>
      <c r="D503" t="s">
        <v>131</v>
      </c>
      <c r="E503">
        <v>7762.0765279589996</v>
      </c>
      <c r="F503">
        <v>122.07</v>
      </c>
      <c r="G503">
        <v>27.6897338270152</v>
      </c>
      <c r="H503">
        <f>(Table2[[#This Row],[1Y Return vs Nifty]]-AVERAGE(Table2[1Y Return vs Nifty]))/_xlfn.STDEV.P(Table2[1Y Return vs Nifty])</f>
        <v>0.29152984693347284</v>
      </c>
      <c r="I503">
        <v>2.3430287042695199</v>
      </c>
      <c r="J503">
        <f>(Table2[[#This Row],[1M Return vs Nifty]]-AVERAGE(Table2[1M Return vs Nifty]))/_xlfn.STDEV.P(Table2[1M Return vs Nifty])</f>
        <v>0.5099304759406742</v>
      </c>
      <c r="K503">
        <v>-16.860169203163402</v>
      </c>
      <c r="L503">
        <f>(Table2[[#This Row],[6M Return vs Nifty]]-AVERAGE(Table2[6M Return vs Nifty]))/_xlfn.STDEV.P(Table2[6M Return vs Nifty])</f>
        <v>-0.66195691112793675</v>
      </c>
      <c r="M503">
        <v>-3.3509689828842801</v>
      </c>
      <c r="N503">
        <f>(Table2[[#This Row],[1W Return vs Nifty]]-AVERAGE(Table2[1W Return vs Nifty]))/_xlfn.STDEV.P(Table2[1W Return vs Nifty])</f>
        <v>-3.6746938457341748E-2</v>
      </c>
      <c r="O503">
        <v>118.52</v>
      </c>
      <c r="P503">
        <v>121.457797896971</v>
      </c>
      <c r="Q503">
        <v>120.759231830527</v>
      </c>
      <c r="R503">
        <v>59.5581242684651</v>
      </c>
      <c r="S503" s="1">
        <f>(Table2[[#This Row],[Close Price]]-Table2[[#This Row],[20D EMA]])/Table2[[#This Row],[20D EMA]]</f>
        <v>2.9952750590617593E-2</v>
      </c>
      <c r="T503" s="1">
        <f>(Table2[[#This Row],[Close Price]]-Table2[[#This Row],[50D EMA]])/Table2[[#This Row],[50D EMA]]</f>
        <v>5.0404511989284055E-3</v>
      </c>
      <c r="U503" s="1">
        <f>(Table2[[#This Row],[Close Price]]-Table2[[#This Row],[200D EMA]])/Table2[[#This Row],[200D EMA]]</f>
        <v>1.0854393072924809E-2</v>
      </c>
      <c r="V503">
        <v>0.87622209511643401</v>
      </c>
      <c r="W503">
        <v>119.5</v>
      </c>
      <c r="X503">
        <v>123.4</v>
      </c>
      <c r="Y503">
        <v>119.5</v>
      </c>
      <c r="Z503">
        <v>123.4</v>
      </c>
      <c r="AA503">
        <v>105.22</v>
      </c>
      <c r="AB503">
        <v>125.49</v>
      </c>
      <c r="AC503" s="1">
        <f>(Table2[[#This Row],[Close Price]]/Table2[[#This Row],[Day Low]])-1</f>
        <v>2.1506276150627501E-2</v>
      </c>
      <c r="AD503" s="1">
        <f>(Table2[[#This Row],[Day High]]/Table2[[#This Row],[Close Price]])-1</f>
        <v>1.0895387892193131E-2</v>
      </c>
      <c r="AE503" s="1">
        <f>(Table2[[#This Row],[Close Price]]/Table2[[#This Row],[Current Week Low]])-1</f>
        <v>2.1506276150627501E-2</v>
      </c>
      <c r="AF503" s="1">
        <f>(Table2[[#This Row],[Current Week High]]/Table2[[#This Row],[Close Price]])-1</f>
        <v>1.0895387892193131E-2</v>
      </c>
      <c r="AG503" s="1">
        <f>(Table2[[#This Row],[Close Price]]/Table2[[#This Row],[Current Month Low]])-1</f>
        <v>0.16014065766964447</v>
      </c>
      <c r="AH503" s="1">
        <f>(Table2[[#This Row],[Current Month High]]/Table2[[#This Row],[Close Price]])-1</f>
        <v>2.8016711722782084E-2</v>
      </c>
      <c r="AI503">
        <v>34.644056688785099</v>
      </c>
      <c r="AJ503">
        <v>53.258003766478303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-0.05</v>
      </c>
      <c r="AM503" t="s">
        <v>3166</v>
      </c>
      <c r="AN503">
        <v>12.27</v>
      </c>
      <c r="AO503" t="s">
        <v>3167</v>
      </c>
      <c r="AP503">
        <v>-2.6182122900939998E-2</v>
      </c>
      <c r="AQ503">
        <f>(Table2[[#This Row],[Sharpe Ratio]]-AVERAGE(Table2[Sharpe Ratio]))/_xlfn.STDEV.P(Table2[Sharpe Ratio])</f>
        <v>-0.94002020098952599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224</v>
      </c>
      <c r="AT503">
        <f>_xlfn.RANK.AVG(Table2[[#This Row],[6M Return vs Nifty Z-Score]],Table2[6M Return vs Nifty Z-Score])</f>
        <v>556</v>
      </c>
      <c r="AU503">
        <f>_xlfn.RANK.AVG(Table2[[#This Row],[Sharpe Ratio Z-Score]],Table2[Sharpe Ratio Z-Score])</f>
        <v>613</v>
      </c>
      <c r="AV503">
        <f>(Table2[[#This Row],[Rank 1Y]]+Table2[[#This Row],[Rank 6M]]+Table2[[#This Row],[Rank Sharpe]])/3</f>
        <v>464.33333333333331</v>
      </c>
    </row>
    <row r="504" spans="1:48" hidden="1" x14ac:dyDescent="0.3">
      <c r="A504" t="s">
        <v>863</v>
      </c>
      <c r="B504" t="s">
        <v>864</v>
      </c>
      <c r="C504" t="s">
        <v>3130</v>
      </c>
      <c r="D504" t="s">
        <v>549</v>
      </c>
      <c r="E504">
        <v>17399.909280650001</v>
      </c>
      <c r="F504">
        <v>1137.7</v>
      </c>
      <c r="G504">
        <v>-4.5463075047096098</v>
      </c>
      <c r="H504">
        <f>(Table2[[#This Row],[1Y Return vs Nifty]]-AVERAGE(Table2[1Y Return vs Nifty]))/_xlfn.STDEV.P(Table2[1Y Return vs Nifty])</f>
        <v>-0.34712064201991005</v>
      </c>
      <c r="I504">
        <v>-12.018254679256</v>
      </c>
      <c r="J504">
        <f>(Table2[[#This Row],[1M Return vs Nifty]]-AVERAGE(Table2[1M Return vs Nifty]))/_xlfn.STDEV.P(Table2[1M Return vs Nifty])</f>
        <v>-0.91171498152926622</v>
      </c>
      <c r="K504">
        <v>-27.367986984320002</v>
      </c>
      <c r="L504">
        <f>(Table2[[#This Row],[6M Return vs Nifty]]-AVERAGE(Table2[6M Return vs Nifty]))/_xlfn.STDEV.P(Table2[6M Return vs Nifty])</f>
        <v>-1.0084705666789009</v>
      </c>
      <c r="M504">
        <v>-5.5073850303834497</v>
      </c>
      <c r="N504">
        <f>(Table2[[#This Row],[1W Return vs Nifty]]-AVERAGE(Table2[1W Return vs Nifty]))/_xlfn.STDEV.P(Table2[1W Return vs Nifty])</f>
        <v>-0.48450552711943085</v>
      </c>
      <c r="O504">
        <v>1181.1500000000001</v>
      </c>
      <c r="P504">
        <v>1265.62230768776</v>
      </c>
      <c r="Q504">
        <v>1266.4639779064</v>
      </c>
      <c r="R504">
        <v>40.977018652886798</v>
      </c>
      <c r="S504" s="1">
        <f>(Table2[[#This Row],[Close Price]]-Table2[[#This Row],[20D EMA]])/Table2[[#This Row],[20D EMA]]</f>
        <v>-3.6786182957287424E-2</v>
      </c>
      <c r="T504" s="1">
        <f>(Table2[[#This Row],[Close Price]]-Table2[[#This Row],[50D EMA]])/Table2[[#This Row],[50D EMA]]</f>
        <v>-0.10107463096274649</v>
      </c>
      <c r="U504" s="1">
        <f>(Table2[[#This Row],[Close Price]]-Table2[[#This Row],[200D EMA]])/Table2[[#This Row],[200D EMA]]</f>
        <v>-0.10167204133137728</v>
      </c>
      <c r="V504">
        <v>0.50989602660069899</v>
      </c>
      <c r="W504">
        <v>1130.5</v>
      </c>
      <c r="X504">
        <v>1152</v>
      </c>
      <c r="Y504">
        <v>1130.5</v>
      </c>
      <c r="Z504">
        <v>1152</v>
      </c>
      <c r="AA504">
        <v>1086.05</v>
      </c>
      <c r="AB504">
        <v>1269.2</v>
      </c>
      <c r="AC504" s="1">
        <f>(Table2[[#This Row],[Close Price]]/Table2[[#This Row],[Day Low]])-1</f>
        <v>6.3688633348075729E-3</v>
      </c>
      <c r="AD504" s="1">
        <f>(Table2[[#This Row],[Day High]]/Table2[[#This Row],[Close Price]])-1</f>
        <v>1.2569218598927678E-2</v>
      </c>
      <c r="AE504" s="1">
        <f>(Table2[[#This Row],[Close Price]]/Table2[[#This Row],[Current Week Low]])-1</f>
        <v>6.3688633348075729E-3</v>
      </c>
      <c r="AF504" s="1">
        <f>(Table2[[#This Row],[Current Week High]]/Table2[[#This Row],[Close Price]])-1</f>
        <v>1.2569218598927678E-2</v>
      </c>
      <c r="AG504" s="1">
        <f>(Table2[[#This Row],[Close Price]]/Table2[[#This Row],[Current Month Low]])-1</f>
        <v>4.7557663091017943E-2</v>
      </c>
      <c r="AH504" s="1">
        <f>(Table2[[#This Row],[Current Month High]]/Table2[[#This Row],[Close Price]])-1</f>
        <v>0.11558407312999908</v>
      </c>
      <c r="AI504">
        <v>49.424277050188898</v>
      </c>
      <c r="AJ504">
        <v>36.8661654135338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-0.15</v>
      </c>
      <c r="AM504" t="s">
        <v>3166</v>
      </c>
      <c r="AN504">
        <v>-5.75</v>
      </c>
      <c r="AO504" t="s">
        <v>3166</v>
      </c>
      <c r="AP504">
        <v>7.3263378540077001E-2</v>
      </c>
      <c r="AQ504">
        <f>(Table2[[#This Row],[Sharpe Ratio]]-AVERAGE(Table2[Sharpe Ratio]))/_xlfn.STDEV.P(Table2[Sharpe Ratio])</f>
        <v>0.20804020736871889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430</v>
      </c>
      <c r="AT504">
        <f>_xlfn.RANK.AVG(Table2[[#This Row],[6M Return vs Nifty Z-Score]],Table2[6M Return vs Nifty Z-Score])</f>
        <v>672</v>
      </c>
      <c r="AU504">
        <f>_xlfn.RANK.AVG(Table2[[#This Row],[Sharpe Ratio Z-Score]],Table2[Sharpe Ratio Z-Score])</f>
        <v>293</v>
      </c>
      <c r="AV504">
        <f>(Table2[[#This Row],[Rank 1Y]]+Table2[[#This Row],[Rank 6M]]+Table2[[#This Row],[Rank Sharpe]])/3</f>
        <v>465</v>
      </c>
    </row>
    <row r="505" spans="1:48" hidden="1" x14ac:dyDescent="0.3">
      <c r="A505" t="s">
        <v>177</v>
      </c>
      <c r="B505" t="s">
        <v>178</v>
      </c>
      <c r="C505" t="s">
        <v>3121</v>
      </c>
      <c r="D505" t="s">
        <v>43</v>
      </c>
      <c r="E505">
        <v>147369.09435776001</v>
      </c>
      <c r="F505">
        <v>684.8</v>
      </c>
      <c r="G505">
        <v>-20.657577359682598</v>
      </c>
      <c r="H505">
        <f>(Table2[[#This Row],[1Y Return vs Nifty]]-AVERAGE(Table2[1Y Return vs Nifty]))/_xlfn.STDEV.P(Table2[1Y Return vs Nifty])</f>
        <v>-0.66631214151746498</v>
      </c>
      <c r="I505">
        <v>-3.9720383353427602</v>
      </c>
      <c r="J505">
        <f>(Table2[[#This Row],[1M Return vs Nifty]]-AVERAGE(Table2[1M Return vs Nifty]))/_xlfn.STDEV.P(Table2[1M Return vs Nifty])</f>
        <v>-0.11520769108287811</v>
      </c>
      <c r="K505">
        <v>15.855236655926101</v>
      </c>
      <c r="L505">
        <f>(Table2[[#This Row],[6M Return vs Nifty]]-AVERAGE(Table2[6M Return vs Nifty]))/_xlfn.STDEV.P(Table2[6M Return vs Nifty])</f>
        <v>0.4168907728693716</v>
      </c>
      <c r="M505">
        <v>-3.4707289051963102</v>
      </c>
      <c r="N505">
        <f>(Table2[[#This Row],[1W Return vs Nifty]]-AVERAGE(Table2[1W Return vs Nifty]))/_xlfn.STDEV.P(Table2[1W Return vs Nifty])</f>
        <v>-6.1613908750437124E-2</v>
      </c>
      <c r="O505">
        <v>700.27</v>
      </c>
      <c r="P505">
        <v>706.86174068039702</v>
      </c>
      <c r="Q505">
        <v>665.93626507530405</v>
      </c>
      <c r="R505">
        <v>39.493006640740496</v>
      </c>
      <c r="S505" s="1">
        <f>(Table2[[#This Row],[Close Price]]-Table2[[#This Row],[20D EMA]])/Table2[[#This Row],[20D EMA]]</f>
        <v>-2.2091479000956812E-2</v>
      </c>
      <c r="T505" s="1">
        <f>(Table2[[#This Row],[Close Price]]-Table2[[#This Row],[50D EMA]])/Table2[[#This Row],[50D EMA]]</f>
        <v>-3.1210828668080566E-2</v>
      </c>
      <c r="U505" s="1">
        <f>(Table2[[#This Row],[Close Price]]-Table2[[#This Row],[200D EMA]])/Table2[[#This Row],[200D EMA]]</f>
        <v>2.8326637118287579E-2</v>
      </c>
      <c r="V505">
        <v>0.90533133672002197</v>
      </c>
      <c r="W505">
        <v>681.4</v>
      </c>
      <c r="X505">
        <v>695.8</v>
      </c>
      <c r="Y505">
        <v>681.4</v>
      </c>
      <c r="Z505">
        <v>695.8</v>
      </c>
      <c r="AA505">
        <v>668.3</v>
      </c>
      <c r="AB505">
        <v>727.6</v>
      </c>
      <c r="AC505" s="1">
        <f>(Table2[[#This Row],[Close Price]]/Table2[[#This Row],[Day Low]])-1</f>
        <v>4.9897270325800491E-3</v>
      </c>
      <c r="AD505" s="1">
        <f>(Table2[[#This Row],[Day High]]/Table2[[#This Row],[Close Price]])-1</f>
        <v>1.6063084112149628E-2</v>
      </c>
      <c r="AE505" s="1">
        <f>(Table2[[#This Row],[Close Price]]/Table2[[#This Row],[Current Week Low]])-1</f>
        <v>4.9897270325800491E-3</v>
      </c>
      <c r="AF505" s="1">
        <f>(Table2[[#This Row],[Current Week High]]/Table2[[#This Row],[Close Price]])-1</f>
        <v>1.6063084112149628E-2</v>
      </c>
      <c r="AG505" s="1">
        <f>(Table2[[#This Row],[Close Price]]/Table2[[#This Row],[Current Month Low]])-1</f>
        <v>2.4689510698787887E-2</v>
      </c>
      <c r="AH505" s="1">
        <f>(Table2[[#This Row],[Current Month High]]/Table2[[#This Row],[Close Price]])-1</f>
        <v>6.25E-2</v>
      </c>
      <c r="AI505">
        <v>11.1565420560747</v>
      </c>
      <c r="AJ505">
        <v>33.906922174423102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-0.11</v>
      </c>
      <c r="AM505" t="s">
        <v>3166</v>
      </c>
      <c r="AN505">
        <v>-4.5199999999999996</v>
      </c>
      <c r="AO505" t="s">
        <v>3166</v>
      </c>
      <c r="AP505">
        <v>-5.2601247343875002E-2</v>
      </c>
      <c r="AQ505">
        <f>(Table2[[#This Row],[Sharpe Ratio]]-AVERAGE(Table2[Sharpe Ratio]))/_xlfn.STDEV.P(Table2[Sharpe Ratio])</f>
        <v>-1.2450189224692805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545</v>
      </c>
      <c r="AT505">
        <f>_xlfn.RANK.AVG(Table2[[#This Row],[6M Return vs Nifty Z-Score]],Table2[6M Return vs Nifty Z-Score])</f>
        <v>186</v>
      </c>
      <c r="AU505">
        <f>_xlfn.RANK.AVG(Table2[[#This Row],[Sharpe Ratio Z-Score]],Table2[Sharpe Ratio Z-Score])</f>
        <v>665</v>
      </c>
      <c r="AV505">
        <f>(Table2[[#This Row],[Rank 1Y]]+Table2[[#This Row],[Rank 6M]]+Table2[[#This Row],[Rank Sharpe]])/3</f>
        <v>465.33333333333331</v>
      </c>
    </row>
    <row r="506" spans="1:48" hidden="1" x14ac:dyDescent="0.3">
      <c r="A506" t="s">
        <v>889</v>
      </c>
      <c r="B506" t="s">
        <v>890</v>
      </c>
      <c r="C506" t="s">
        <v>3130</v>
      </c>
      <c r="D506" t="s">
        <v>470</v>
      </c>
      <c r="E506">
        <v>16508.981263500002</v>
      </c>
      <c r="F506">
        <v>267</v>
      </c>
      <c r="G506">
        <v>5.5373635673481196</v>
      </c>
      <c r="H506">
        <f>(Table2[[#This Row],[1Y Return vs Nifty]]-AVERAGE(Table2[1Y Return vs Nifty]))/_xlfn.STDEV.P(Table2[1Y Return vs Nifty])</f>
        <v>-0.14734606689933094</v>
      </c>
      <c r="I506">
        <v>-11.0549100490867</v>
      </c>
      <c r="J506">
        <f>(Table2[[#This Row],[1M Return vs Nifty]]-AVERAGE(Table2[1M Return vs Nifty]))/_xlfn.STDEV.P(Table2[1M Return vs Nifty])</f>
        <v>-0.81635201981587935</v>
      </c>
      <c r="K506">
        <v>-19.822628755519499</v>
      </c>
      <c r="L506">
        <f>(Table2[[#This Row],[6M Return vs Nifty]]-AVERAGE(Table2[6M Return vs Nifty]))/_xlfn.STDEV.P(Table2[6M Return vs Nifty])</f>
        <v>-0.75964919227404104</v>
      </c>
      <c r="M506">
        <v>-5.6374514112705798</v>
      </c>
      <c r="N506">
        <f>(Table2[[#This Row],[1W Return vs Nifty]]-AVERAGE(Table2[1W Return vs Nifty]))/_xlfn.STDEV.P(Table2[1W Return vs Nifty])</f>
        <v>-0.51151253219433146</v>
      </c>
      <c r="O506">
        <v>278.48</v>
      </c>
      <c r="P506">
        <v>289.25967886559403</v>
      </c>
      <c r="Q506">
        <v>280.34367733550903</v>
      </c>
      <c r="R506">
        <v>40.2721531608329</v>
      </c>
      <c r="S506" s="1">
        <f>(Table2[[#This Row],[Close Price]]-Table2[[#This Row],[20D EMA]])/Table2[[#This Row],[20D EMA]]</f>
        <v>-4.1223786268313765E-2</v>
      </c>
      <c r="T506" s="1">
        <f>(Table2[[#This Row],[Close Price]]-Table2[[#This Row],[50D EMA]])/Table2[[#This Row],[50D EMA]]</f>
        <v>-7.6953963832398151E-2</v>
      </c>
      <c r="U506" s="1">
        <f>(Table2[[#This Row],[Close Price]]-Table2[[#This Row],[200D EMA]])/Table2[[#This Row],[200D EMA]]</f>
        <v>-4.7597568321612667E-2</v>
      </c>
      <c r="V506">
        <v>0.37493982142445198</v>
      </c>
      <c r="W506">
        <v>260.5</v>
      </c>
      <c r="X506">
        <v>268.89999999999998</v>
      </c>
      <c r="Y506">
        <v>260.5</v>
      </c>
      <c r="Z506">
        <v>268.89999999999998</v>
      </c>
      <c r="AA506">
        <v>252.1</v>
      </c>
      <c r="AB506">
        <v>311.35000000000002</v>
      </c>
      <c r="AC506" s="1">
        <f>(Table2[[#This Row],[Close Price]]/Table2[[#This Row],[Day Low]])-1</f>
        <v>2.4952015355086399E-2</v>
      </c>
      <c r="AD506" s="1">
        <f>(Table2[[#This Row],[Day High]]/Table2[[#This Row],[Close Price]])-1</f>
        <v>7.1161048689136752E-3</v>
      </c>
      <c r="AE506" s="1">
        <f>(Table2[[#This Row],[Close Price]]/Table2[[#This Row],[Current Week Low]])-1</f>
        <v>2.4952015355086399E-2</v>
      </c>
      <c r="AF506" s="1">
        <f>(Table2[[#This Row],[Current Week High]]/Table2[[#This Row],[Close Price]])-1</f>
        <v>7.1161048689136752E-3</v>
      </c>
      <c r="AG506" s="1">
        <f>(Table2[[#This Row],[Close Price]]/Table2[[#This Row],[Current Month Low]])-1</f>
        <v>5.9103530345101074E-2</v>
      </c>
      <c r="AH506" s="1">
        <f>(Table2[[#This Row],[Current Month High]]/Table2[[#This Row],[Close Price]])-1</f>
        <v>0.16610486891385778</v>
      </c>
      <c r="AI506">
        <v>33.295880149812703</v>
      </c>
      <c r="AJ506">
        <v>34.036144578313198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-0.08</v>
      </c>
      <c r="AM506" t="s">
        <v>3166</v>
      </c>
      <c r="AN506">
        <v>-12.17</v>
      </c>
      <c r="AO506" t="s">
        <v>3166</v>
      </c>
      <c r="AP506">
        <v>2.1728597589916E-2</v>
      </c>
      <c r="AQ506">
        <f>(Table2[[#This Row],[Sharpe Ratio]]-AVERAGE(Table2[Sharpe Ratio]))/_xlfn.STDEV.P(Table2[Sharpe Ratio])</f>
        <v>-0.38690919511769167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357</v>
      </c>
      <c r="AT506">
        <f>_xlfn.RANK.AVG(Table2[[#This Row],[6M Return vs Nifty Z-Score]],Table2[6M Return vs Nifty Z-Score])</f>
        <v>593</v>
      </c>
      <c r="AU506">
        <f>_xlfn.RANK.AVG(Table2[[#This Row],[Sharpe Ratio Z-Score]],Table2[Sharpe Ratio Z-Score])</f>
        <v>446</v>
      </c>
      <c r="AV506">
        <f>(Table2[[#This Row],[Rank 1Y]]+Table2[[#This Row],[Rank 6M]]+Table2[[#This Row],[Rank Sharpe]])/3</f>
        <v>465.33333333333331</v>
      </c>
    </row>
    <row r="507" spans="1:48" hidden="1" x14ac:dyDescent="0.3">
      <c r="A507" t="s">
        <v>1764</v>
      </c>
      <c r="B507" t="s">
        <v>1765</v>
      </c>
      <c r="C507" t="s">
        <v>3135</v>
      </c>
      <c r="D507" t="s">
        <v>491</v>
      </c>
      <c r="E507">
        <v>4487.4557032900002</v>
      </c>
      <c r="F507">
        <v>810.65</v>
      </c>
      <c r="G507">
        <v>-8.3180306524584005</v>
      </c>
      <c r="H507">
        <f>(Table2[[#This Row],[1Y Return vs Nifty]]-AVERAGE(Table2[1Y Return vs Nifty]))/_xlfn.STDEV.P(Table2[1Y Return vs Nifty])</f>
        <v>-0.42184485544669786</v>
      </c>
      <c r="I507">
        <v>-1.1407193391003001</v>
      </c>
      <c r="J507">
        <f>(Table2[[#This Row],[1M Return vs Nifty]]-AVERAGE(Table2[1M Return vs Nifty]))/_xlfn.STDEV.P(Table2[1M Return vs Nifty])</f>
        <v>0.16506891666611015</v>
      </c>
      <c r="K507">
        <v>11.416887857460599</v>
      </c>
      <c r="L507">
        <f>(Table2[[#This Row],[6M Return vs Nifty]]-AVERAGE(Table2[6M Return vs Nifty]))/_xlfn.STDEV.P(Table2[6M Return vs Nifty])</f>
        <v>0.27052846446272283</v>
      </c>
      <c r="M507">
        <v>-5.37117331950948</v>
      </c>
      <c r="N507">
        <f>(Table2[[#This Row],[1W Return vs Nifty]]-AVERAGE(Table2[1W Return vs Nifty]))/_xlfn.STDEV.P(Table2[1W Return vs Nifty])</f>
        <v>-0.45622250469854492</v>
      </c>
      <c r="O507">
        <v>801.71</v>
      </c>
      <c r="P507">
        <v>827.30519396340298</v>
      </c>
      <c r="Q507">
        <v>815.88183307628105</v>
      </c>
      <c r="R507">
        <v>56.535150467496898</v>
      </c>
      <c r="S507" s="1">
        <f>(Table2[[#This Row],[Close Price]]-Table2[[#This Row],[20D EMA]])/Table2[[#This Row],[20D EMA]]</f>
        <v>1.1151164386124584E-2</v>
      </c>
      <c r="T507" s="1">
        <f>(Table2[[#This Row],[Close Price]]-Table2[[#This Row],[50D EMA]])/Table2[[#This Row],[50D EMA]]</f>
        <v>-2.0131861959686637E-2</v>
      </c>
      <c r="U507" s="1">
        <f>(Table2[[#This Row],[Close Price]]-Table2[[#This Row],[200D EMA]])/Table2[[#This Row],[200D EMA]]</f>
        <v>-6.4124887504290419E-3</v>
      </c>
      <c r="V507">
        <v>0.50442439493515301</v>
      </c>
      <c r="W507">
        <v>799.75</v>
      </c>
      <c r="X507">
        <v>835.3</v>
      </c>
      <c r="Y507">
        <v>799.75</v>
      </c>
      <c r="Z507">
        <v>835.3</v>
      </c>
      <c r="AA507">
        <v>754.1</v>
      </c>
      <c r="AB507">
        <v>854</v>
      </c>
      <c r="AC507" s="1">
        <f>(Table2[[#This Row],[Close Price]]/Table2[[#This Row],[Day Low]])-1</f>
        <v>1.3629259143482342E-2</v>
      </c>
      <c r="AD507" s="1">
        <f>(Table2[[#This Row],[Day High]]/Table2[[#This Row],[Close Price]])-1</f>
        <v>3.0407697526676047E-2</v>
      </c>
      <c r="AE507" s="1">
        <f>(Table2[[#This Row],[Close Price]]/Table2[[#This Row],[Current Week Low]])-1</f>
        <v>1.3629259143482342E-2</v>
      </c>
      <c r="AF507" s="1">
        <f>(Table2[[#This Row],[Current Week High]]/Table2[[#This Row],[Close Price]])-1</f>
        <v>3.0407697526676047E-2</v>
      </c>
      <c r="AG507" s="1">
        <f>(Table2[[#This Row],[Close Price]]/Table2[[#This Row],[Current Month Low]])-1</f>
        <v>7.4990054369447057E-2</v>
      </c>
      <c r="AH507" s="1">
        <f>(Table2[[#This Row],[Current Month High]]/Table2[[#This Row],[Close Price]])-1</f>
        <v>5.3475605995189079E-2</v>
      </c>
      <c r="AI507">
        <v>19.990131376056201</v>
      </c>
      <c r="AJ507">
        <v>23.395996651190998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0.02</v>
      </c>
      <c r="AM507" t="s">
        <v>3167</v>
      </c>
      <c r="AN507">
        <v>1.26</v>
      </c>
      <c r="AO507" t="s">
        <v>3167</v>
      </c>
      <c r="AP507">
        <v>-0.13202320572148299</v>
      </c>
      <c r="AQ507">
        <f>(Table2[[#This Row],[Sharpe Ratio]]-AVERAGE(Table2[Sharpe Ratio]))/_xlfn.STDEV.P(Table2[Sharpe Ratio])</f>
        <v>-2.1619151585618646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455</v>
      </c>
      <c r="AT507">
        <f>_xlfn.RANK.AVG(Table2[[#This Row],[6M Return vs Nifty Z-Score]],Table2[6M Return vs Nifty Z-Score])</f>
        <v>218</v>
      </c>
      <c r="AU507">
        <f>_xlfn.RANK.AVG(Table2[[#This Row],[Sharpe Ratio Z-Score]],Table2[Sharpe Ratio Z-Score])</f>
        <v>727</v>
      </c>
      <c r="AV507">
        <f>(Table2[[#This Row],[Rank 1Y]]+Table2[[#This Row],[Rank 6M]]+Table2[[#This Row],[Rank Sharpe]])/3</f>
        <v>466.66666666666669</v>
      </c>
    </row>
    <row r="508" spans="1:48" hidden="1" x14ac:dyDescent="0.3">
      <c r="A508" t="s">
        <v>1226</v>
      </c>
      <c r="B508" t="s">
        <v>1227</v>
      </c>
      <c r="C508" t="s">
        <v>3121</v>
      </c>
      <c r="D508" t="s">
        <v>139</v>
      </c>
      <c r="E508">
        <v>9509.7405643830007</v>
      </c>
      <c r="F508">
        <v>87.93</v>
      </c>
      <c r="G508">
        <v>-20.358622149637402</v>
      </c>
      <c r="H508">
        <f>(Table2[[#This Row],[1Y Return vs Nifty]]-AVERAGE(Table2[1Y Return vs Nifty]))/_xlfn.STDEV.P(Table2[1Y Return vs Nifty])</f>
        <v>-0.66038933328224192</v>
      </c>
      <c r="I508">
        <v>3.6108186147116799</v>
      </c>
      <c r="J508">
        <f>(Table2[[#This Row],[1M Return vs Nifty]]-AVERAGE(Table2[1M Return vs Nifty]))/_xlfn.STDEV.P(Table2[1M Return vs Nifty])</f>
        <v>0.63543094265201805</v>
      </c>
      <c r="K508">
        <v>0.75041205518749798</v>
      </c>
      <c r="L508">
        <f>(Table2[[#This Row],[6M Return vs Nifty]]-AVERAGE(Table2[6M Return vs Nifty]))/_xlfn.STDEV.P(Table2[6M Return vs Nifty])</f>
        <v>-8.1217216616715007E-2</v>
      </c>
      <c r="M508">
        <v>-2.9535204773396502</v>
      </c>
      <c r="N508">
        <f>(Table2[[#This Row],[1W Return vs Nifty]]-AVERAGE(Table2[1W Return vs Nifty]))/_xlfn.STDEV.P(Table2[1W Return vs Nifty])</f>
        <v>4.5779335688551491E-2</v>
      </c>
      <c r="O508">
        <v>84.89</v>
      </c>
      <c r="P508">
        <v>85.564773314605304</v>
      </c>
      <c r="Q508">
        <v>85.586925793204401</v>
      </c>
      <c r="R508">
        <v>69.945653100864604</v>
      </c>
      <c r="S508" s="1">
        <f>(Table2[[#This Row],[Close Price]]-Table2[[#This Row],[20D EMA]])/Table2[[#This Row],[20D EMA]]</f>
        <v>3.5811049593591777E-2</v>
      </c>
      <c r="T508" s="1">
        <f>(Table2[[#This Row],[Close Price]]-Table2[[#This Row],[50D EMA]])/Table2[[#This Row],[50D EMA]]</f>
        <v>2.7642528505255504E-2</v>
      </c>
      <c r="U508" s="1">
        <f>(Table2[[#This Row],[Close Price]]-Table2[[#This Row],[200D EMA]])/Table2[[#This Row],[200D EMA]]</f>
        <v>2.7376543614347767E-2</v>
      </c>
      <c r="V508">
        <v>0.33944801832175497</v>
      </c>
      <c r="W508">
        <v>85.26</v>
      </c>
      <c r="X508">
        <v>93.59</v>
      </c>
      <c r="Y508">
        <v>85.26</v>
      </c>
      <c r="Z508">
        <v>93.59</v>
      </c>
      <c r="AA508">
        <v>81.23</v>
      </c>
      <c r="AB508">
        <v>93.59</v>
      </c>
      <c r="AC508" s="1">
        <f>(Table2[[#This Row],[Close Price]]/Table2[[#This Row],[Day Low]])-1</f>
        <v>3.131597466572833E-2</v>
      </c>
      <c r="AD508" s="1">
        <f>(Table2[[#This Row],[Day High]]/Table2[[#This Row],[Close Price]])-1</f>
        <v>6.4369384737859692E-2</v>
      </c>
      <c r="AE508" s="1">
        <f>(Table2[[#This Row],[Close Price]]/Table2[[#This Row],[Current Week Low]])-1</f>
        <v>3.131597466572833E-2</v>
      </c>
      <c r="AF508" s="1">
        <f>(Table2[[#This Row],[Current Week High]]/Table2[[#This Row],[Close Price]])-1</f>
        <v>6.4369384737859692E-2</v>
      </c>
      <c r="AG508" s="1">
        <f>(Table2[[#This Row],[Close Price]]/Table2[[#This Row],[Current Month Low]])-1</f>
        <v>8.2481841684106882E-2</v>
      </c>
      <c r="AH508" s="1">
        <f>(Table2[[#This Row],[Current Month High]]/Table2[[#This Row],[Close Price]])-1</f>
        <v>6.4369384737859692E-2</v>
      </c>
      <c r="AI508">
        <v>20.3343568747867</v>
      </c>
      <c r="AJ508">
        <v>21.450276243093899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0.03</v>
      </c>
      <c r="AM508" t="s">
        <v>3167</v>
      </c>
      <c r="AN508">
        <v>3.35</v>
      </c>
      <c r="AO508" t="s">
        <v>3167</v>
      </c>
      <c r="AQ508">
        <f>(Table2[[#This Row],[Sharpe Ratio]]-AVERAGE(Table2[Sharpe Ratio]))/_xlfn.STDEV.P(Table2[Sharpe Ratio])</f>
        <v>-0.63775757197390104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543</v>
      </c>
      <c r="AT508">
        <f>_xlfn.RANK.AVG(Table2[[#This Row],[6M Return vs Nifty Z-Score]],Table2[6M Return vs Nifty Z-Score])</f>
        <v>329</v>
      </c>
      <c r="AU508">
        <f>_xlfn.RANK.AVG(Table2[[#This Row],[Sharpe Ratio Z-Score]],Table2[Sharpe Ratio Z-Score])</f>
        <v>529</v>
      </c>
      <c r="AV508">
        <f>(Table2[[#This Row],[Rank 1Y]]+Table2[[#This Row],[Rank 6M]]+Table2[[#This Row],[Rank Sharpe]])/3</f>
        <v>467</v>
      </c>
    </row>
    <row r="509" spans="1:48" hidden="1" x14ac:dyDescent="0.3">
      <c r="A509" t="s">
        <v>499</v>
      </c>
      <c r="B509" t="s">
        <v>500</v>
      </c>
      <c r="C509" t="s">
        <v>3126</v>
      </c>
      <c r="D509" t="s">
        <v>215</v>
      </c>
      <c r="E509">
        <v>41791.539056250003</v>
      </c>
      <c r="F509">
        <v>672.5</v>
      </c>
      <c r="G509">
        <v>-1.8998415510857101</v>
      </c>
      <c r="H509">
        <f>(Table2[[#This Row],[1Y Return vs Nifty]]-AVERAGE(Table2[1Y Return vs Nifty]))/_xlfn.STDEV.P(Table2[1Y Return vs Nifty])</f>
        <v>-0.29468967638465321</v>
      </c>
      <c r="I509">
        <v>-5.7859365275284098</v>
      </c>
      <c r="J509">
        <f>(Table2[[#This Row],[1M Return vs Nifty]]-AVERAGE(Table2[1M Return vs Nifty]))/_xlfn.STDEV.P(Table2[1M Return vs Nifty])</f>
        <v>-0.29476825376851057</v>
      </c>
      <c r="K509">
        <v>0.179733666675361</v>
      </c>
      <c r="L509">
        <f>(Table2[[#This Row],[6M Return vs Nifty]]-AVERAGE(Table2[6M Return vs Nifty]))/_xlfn.STDEV.P(Table2[6M Return vs Nifty])</f>
        <v>-0.10003633383645688</v>
      </c>
      <c r="M509">
        <v>-2.2584493434057999</v>
      </c>
      <c r="N509">
        <f>(Table2[[#This Row],[1W Return vs Nifty]]-AVERAGE(Table2[1W Return vs Nifty]))/_xlfn.STDEV.P(Table2[1W Return vs Nifty])</f>
        <v>0.19010402215659658</v>
      </c>
      <c r="O509">
        <v>682.89</v>
      </c>
      <c r="P509">
        <v>686.96759145639999</v>
      </c>
      <c r="Q509">
        <v>663.03563932366899</v>
      </c>
      <c r="R509">
        <v>41.267084605402999</v>
      </c>
      <c r="S509" s="1">
        <f>(Table2[[#This Row],[Close Price]]-Table2[[#This Row],[20D EMA]])/Table2[[#This Row],[20D EMA]]</f>
        <v>-1.521474908111114E-2</v>
      </c>
      <c r="T509" s="1">
        <f>(Table2[[#This Row],[Close Price]]-Table2[[#This Row],[50D EMA]])/Table2[[#This Row],[50D EMA]]</f>
        <v>-2.1060078577692563E-2</v>
      </c>
      <c r="U509" s="1">
        <f>(Table2[[#This Row],[Close Price]]-Table2[[#This Row],[200D EMA]])/Table2[[#This Row],[200D EMA]]</f>
        <v>1.4274286501378953E-2</v>
      </c>
      <c r="V509">
        <v>0.49709757463809201</v>
      </c>
      <c r="W509">
        <v>667</v>
      </c>
      <c r="X509">
        <v>701</v>
      </c>
      <c r="Y509">
        <v>667</v>
      </c>
      <c r="Z509">
        <v>701</v>
      </c>
      <c r="AA509">
        <v>658.65</v>
      </c>
      <c r="AB509">
        <v>720.9</v>
      </c>
      <c r="AC509" s="1">
        <f>(Table2[[#This Row],[Close Price]]/Table2[[#This Row],[Day Low]])-1</f>
        <v>8.2458770614692867E-3</v>
      </c>
      <c r="AD509" s="1">
        <f>(Table2[[#This Row],[Day High]]/Table2[[#This Row],[Close Price]])-1</f>
        <v>4.2379182156133899E-2</v>
      </c>
      <c r="AE509" s="1">
        <f>(Table2[[#This Row],[Close Price]]/Table2[[#This Row],[Current Week Low]])-1</f>
        <v>8.2458770614692867E-3</v>
      </c>
      <c r="AF509" s="1">
        <f>(Table2[[#This Row],[Current Week High]]/Table2[[#This Row],[Close Price]])-1</f>
        <v>4.2379182156133899E-2</v>
      </c>
      <c r="AG509" s="1">
        <f>(Table2[[#This Row],[Close Price]]/Table2[[#This Row],[Current Month Low]])-1</f>
        <v>2.1027860016700872E-2</v>
      </c>
      <c r="AH509" s="1">
        <f>(Table2[[#This Row],[Current Month High]]/Table2[[#This Row],[Close Price]])-1</f>
        <v>7.197026022304831E-2</v>
      </c>
      <c r="AI509">
        <v>14.297397769516699</v>
      </c>
      <c r="AJ509">
        <v>26.50489089541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0.02</v>
      </c>
      <c r="AM509" t="s">
        <v>3167</v>
      </c>
      <c r="AN509">
        <v>-2.38</v>
      </c>
      <c r="AO509" t="s">
        <v>3166</v>
      </c>
      <c r="AP509">
        <v>-5.0391875698340999E-2</v>
      </c>
      <c r="AQ509">
        <f>(Table2[[#This Row],[Sharpe Ratio]]-AVERAGE(Table2[Sharpe Ratio]))/_xlfn.STDEV.P(Table2[Sharpe Ratio])</f>
        <v>-1.2195125689708133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405</v>
      </c>
      <c r="AT509">
        <f>_xlfn.RANK.AVG(Table2[[#This Row],[6M Return vs Nifty Z-Score]],Table2[6M Return vs Nifty Z-Score])</f>
        <v>336</v>
      </c>
      <c r="AU509">
        <f>_xlfn.RANK.AVG(Table2[[#This Row],[Sharpe Ratio Z-Score]],Table2[Sharpe Ratio Z-Score])</f>
        <v>661</v>
      </c>
      <c r="AV509">
        <f>(Table2[[#This Row],[Rank 1Y]]+Table2[[#This Row],[Rank 6M]]+Table2[[#This Row],[Rank Sharpe]])/3</f>
        <v>467.33333333333331</v>
      </c>
    </row>
    <row r="510" spans="1:48" hidden="1" x14ac:dyDescent="0.3">
      <c r="A510" t="s">
        <v>172</v>
      </c>
      <c r="B510" t="s">
        <v>173</v>
      </c>
      <c r="C510" t="s">
        <v>3121</v>
      </c>
      <c r="D510" t="s">
        <v>43</v>
      </c>
      <c r="E510">
        <v>149825.77348368001</v>
      </c>
      <c r="F510">
        <v>1495.2</v>
      </c>
      <c r="G510">
        <v>-16.506968242253201</v>
      </c>
      <c r="H510">
        <f>(Table2[[#This Row],[1Y Return vs Nifty]]-AVERAGE(Table2[1Y Return vs Nifty]))/_xlfn.STDEV.P(Table2[1Y Return vs Nifty])</f>
        <v>-0.58408155634657721</v>
      </c>
      <c r="I510">
        <v>-9.5484971887074597</v>
      </c>
      <c r="J510">
        <f>(Table2[[#This Row],[1M Return vs Nifty]]-AVERAGE(Table2[1M Return vs Nifty]))/_xlfn.STDEV.P(Table2[1M Return vs Nifty])</f>
        <v>-0.6672299014898001</v>
      </c>
      <c r="K510">
        <v>0.51810715189550405</v>
      </c>
      <c r="L510">
        <f>(Table2[[#This Row],[6M Return vs Nifty]]-AVERAGE(Table2[6M Return vs Nifty]))/_xlfn.STDEV.P(Table2[6M Return vs Nifty])</f>
        <v>-8.8877876795508251E-2</v>
      </c>
      <c r="M510">
        <v>-8.0180700801324605</v>
      </c>
      <c r="N510">
        <f>(Table2[[#This Row],[1W Return vs Nifty]]-AVERAGE(Table2[1W Return vs Nifty]))/_xlfn.STDEV.P(Table2[1W Return vs Nifty])</f>
        <v>-1.0058245906435381</v>
      </c>
      <c r="O510">
        <v>1576.75</v>
      </c>
      <c r="P510">
        <v>1652.22333151106</v>
      </c>
      <c r="Q510">
        <v>1597.4470329839301</v>
      </c>
      <c r="R510">
        <v>26.462955762415898</v>
      </c>
      <c r="S510" s="1">
        <f>(Table2[[#This Row],[Close Price]]-Table2[[#This Row],[20D EMA]])/Table2[[#This Row],[20D EMA]]</f>
        <v>-5.1720310765815729E-2</v>
      </c>
      <c r="T510" s="1">
        <f>(Table2[[#This Row],[Close Price]]-Table2[[#This Row],[50D EMA]])/Table2[[#This Row],[50D EMA]]</f>
        <v>-9.5037594807145381E-2</v>
      </c>
      <c r="U510" s="1">
        <f>(Table2[[#This Row],[Close Price]]-Table2[[#This Row],[200D EMA]])/Table2[[#This Row],[200D EMA]]</f>
        <v>-6.4006524706449283E-2</v>
      </c>
      <c r="V510">
        <v>1.1121363897527199</v>
      </c>
      <c r="W510">
        <v>1488.35</v>
      </c>
      <c r="X510">
        <v>1511</v>
      </c>
      <c r="Y510">
        <v>1488.35</v>
      </c>
      <c r="Z510">
        <v>1511</v>
      </c>
      <c r="AA510">
        <v>1474</v>
      </c>
      <c r="AB510">
        <v>1642</v>
      </c>
      <c r="AC510" s="1">
        <f>(Table2[[#This Row],[Close Price]]/Table2[[#This Row],[Day Low]])-1</f>
        <v>4.6024120670542512E-3</v>
      </c>
      <c r="AD510" s="1">
        <f>(Table2[[#This Row],[Day High]]/Table2[[#This Row],[Close Price]])-1</f>
        <v>1.0567148207597521E-2</v>
      </c>
      <c r="AE510" s="1">
        <f>(Table2[[#This Row],[Close Price]]/Table2[[#This Row],[Current Week Low]])-1</f>
        <v>4.6024120670542512E-3</v>
      </c>
      <c r="AF510" s="1">
        <f>(Table2[[#This Row],[Current Week High]]/Table2[[#This Row],[Close Price]])-1</f>
        <v>1.0567148207597521E-2</v>
      </c>
      <c r="AG510" s="1">
        <f>(Table2[[#This Row],[Close Price]]/Table2[[#This Row],[Current Month Low]])-1</f>
        <v>1.4382632293080011E-2</v>
      </c>
      <c r="AH510" s="1">
        <f>(Table2[[#This Row],[Current Month High]]/Table2[[#This Row],[Close Price]])-1</f>
        <v>9.8180845371856673E-2</v>
      </c>
      <c r="AI510">
        <v>29.481005885500199</v>
      </c>
      <c r="AJ510">
        <v>14.3381509520532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-0.23</v>
      </c>
      <c r="AM510" t="s">
        <v>3166</v>
      </c>
      <c r="AN510">
        <v>-8.4499999999999993</v>
      </c>
      <c r="AO510" t="s">
        <v>3166</v>
      </c>
      <c r="AP510">
        <v>-7.5864573826200004E-3</v>
      </c>
      <c r="AQ510">
        <f>(Table2[[#This Row],[Sharpe Ratio]]-AVERAGE(Table2[Sharpe Ratio]))/_xlfn.STDEV.P(Table2[Sharpe Ratio])</f>
        <v>-0.72534033071587412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514</v>
      </c>
      <c r="AT510">
        <f>_xlfn.RANK.AVG(Table2[[#This Row],[6M Return vs Nifty Z-Score]],Table2[6M Return vs Nifty Z-Score])</f>
        <v>330</v>
      </c>
      <c r="AU510">
        <f>_xlfn.RANK.AVG(Table2[[#This Row],[Sharpe Ratio Z-Score]],Table2[Sharpe Ratio Z-Score])</f>
        <v>569</v>
      </c>
      <c r="AV510">
        <f>(Table2[[#This Row],[Rank 1Y]]+Table2[[#This Row],[Rank 6M]]+Table2[[#This Row],[Rank Sharpe]])/3</f>
        <v>471</v>
      </c>
    </row>
    <row r="511" spans="1:48" hidden="1" x14ac:dyDescent="0.3">
      <c r="A511" t="s">
        <v>1535</v>
      </c>
      <c r="B511" t="s">
        <v>1536</v>
      </c>
      <c r="C511" t="s">
        <v>3124</v>
      </c>
      <c r="D511" t="s">
        <v>46</v>
      </c>
      <c r="E511">
        <v>6410.0396164000003</v>
      </c>
      <c r="F511">
        <v>956.9</v>
      </c>
      <c r="G511">
        <v>-11.6728206085048</v>
      </c>
      <c r="H511">
        <f>(Table2[[#This Row],[1Y Return vs Nifty]]-AVERAGE(Table2[1Y Return vs Nifty]))/_xlfn.STDEV.P(Table2[1Y Return vs Nifty])</f>
        <v>-0.48830891732443132</v>
      </c>
      <c r="I511">
        <v>-9.9413703408383292</v>
      </c>
      <c r="J511">
        <f>(Table2[[#This Row],[1M Return vs Nifty]]-AVERAGE(Table2[1M Return vs Nifty]))/_xlfn.STDEV.P(Table2[1M Return vs Nifty])</f>
        <v>-0.70612101707975217</v>
      </c>
      <c r="K511">
        <v>-30.777866982853599</v>
      </c>
      <c r="L511">
        <f>(Table2[[#This Row],[6M Return vs Nifty]]-AVERAGE(Table2[6M Return vs Nifty]))/_xlfn.STDEV.P(Table2[6M Return vs Nifty])</f>
        <v>-1.1209173189818267</v>
      </c>
      <c r="M511">
        <v>-7.8381757181786602</v>
      </c>
      <c r="N511">
        <f>(Table2[[#This Row],[1W Return vs Nifty]]-AVERAGE(Table2[1W Return vs Nifty]))/_xlfn.STDEV.P(Table2[1W Return vs Nifty])</f>
        <v>-0.96847129524856335</v>
      </c>
      <c r="O511">
        <v>1014.23</v>
      </c>
      <c r="P511">
        <v>1083.2849645526301</v>
      </c>
      <c r="Q511">
        <v>1102.10236657673</v>
      </c>
      <c r="R511">
        <v>32.534648037401602</v>
      </c>
      <c r="S511" s="1">
        <f>(Table2[[#This Row],[Close Price]]-Table2[[#This Row],[20D EMA]])/Table2[[#This Row],[20D EMA]]</f>
        <v>-5.6525640140796508E-2</v>
      </c>
      <c r="T511" s="1">
        <f>(Table2[[#This Row],[Close Price]]-Table2[[#This Row],[50D EMA]])/Table2[[#This Row],[50D EMA]]</f>
        <v>-0.11666825321887853</v>
      </c>
      <c r="U511" s="1">
        <f>(Table2[[#This Row],[Close Price]]-Table2[[#This Row],[200D EMA]])/Table2[[#This Row],[200D EMA]]</f>
        <v>-0.13175034459616217</v>
      </c>
      <c r="V511">
        <v>0.62262767457326795</v>
      </c>
      <c r="W511">
        <v>951.3</v>
      </c>
      <c r="X511">
        <v>974.4</v>
      </c>
      <c r="Y511">
        <v>951.3</v>
      </c>
      <c r="Z511">
        <v>974.4</v>
      </c>
      <c r="AA511">
        <v>915</v>
      </c>
      <c r="AB511">
        <v>1083.95</v>
      </c>
      <c r="AC511" s="1">
        <f>(Table2[[#This Row],[Close Price]]/Table2[[#This Row],[Day Low]])-1</f>
        <v>5.8866813833702292E-3</v>
      </c>
      <c r="AD511" s="1">
        <f>(Table2[[#This Row],[Day High]]/Table2[[#This Row],[Close Price]])-1</f>
        <v>1.8288222384784225E-2</v>
      </c>
      <c r="AE511" s="1">
        <f>(Table2[[#This Row],[Close Price]]/Table2[[#This Row],[Current Week Low]])-1</f>
        <v>5.8866813833702292E-3</v>
      </c>
      <c r="AF511" s="1">
        <f>(Table2[[#This Row],[Current Week High]]/Table2[[#This Row],[Close Price]])-1</f>
        <v>1.8288222384784225E-2</v>
      </c>
      <c r="AG511" s="1">
        <f>(Table2[[#This Row],[Close Price]]/Table2[[#This Row],[Current Month Low]])-1</f>
        <v>4.5792349726776038E-2</v>
      </c>
      <c r="AH511" s="1">
        <f>(Table2[[#This Row],[Current Month High]]/Table2[[#This Row],[Close Price]])-1</f>
        <v>0.13277249451353335</v>
      </c>
      <c r="AI511">
        <v>61.192392099487897</v>
      </c>
      <c r="AJ511">
        <v>27.962021930997501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-0.16</v>
      </c>
      <c r="AM511" t="s">
        <v>3166</v>
      </c>
      <c r="AN511">
        <v>-10.07</v>
      </c>
      <c r="AO511" t="s">
        <v>3166</v>
      </c>
      <c r="AP511">
        <v>9.0037236799362999E-2</v>
      </c>
      <c r="AQ511">
        <f>(Table2[[#This Row],[Sharpe Ratio]]-AVERAGE(Table2[Sharpe Ratio]))/_xlfn.STDEV.P(Table2[Sharpe Ratio])</f>
        <v>0.40168800725759701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481</v>
      </c>
      <c r="AT511">
        <f>_xlfn.RANK.AVG(Table2[[#This Row],[6M Return vs Nifty Z-Score]],Table2[6M Return vs Nifty Z-Score])</f>
        <v>690</v>
      </c>
      <c r="AU511">
        <f>_xlfn.RANK.AVG(Table2[[#This Row],[Sharpe Ratio Z-Score]],Table2[Sharpe Ratio Z-Score])</f>
        <v>247</v>
      </c>
      <c r="AV511">
        <f>(Table2[[#This Row],[Rank 1Y]]+Table2[[#This Row],[Rank 6M]]+Table2[[#This Row],[Rank Sharpe]])/3</f>
        <v>472.66666666666669</v>
      </c>
    </row>
    <row r="512" spans="1:48" hidden="1" x14ac:dyDescent="0.3">
      <c r="A512" t="s">
        <v>282</v>
      </c>
      <c r="B512" t="s">
        <v>283</v>
      </c>
      <c r="C512" t="s">
        <v>3121</v>
      </c>
      <c r="D512" t="s">
        <v>34</v>
      </c>
      <c r="E512">
        <v>91442.961566252998</v>
      </c>
      <c r="F512">
        <v>115.04</v>
      </c>
      <c r="G512">
        <v>-16.0439560891068</v>
      </c>
      <c r="H512">
        <f>(Table2[[#This Row],[1Y Return vs Nifty]]-AVERAGE(Table2[1Y Return vs Nifty]))/_xlfn.STDEV.P(Table2[1Y Return vs Nifty])</f>
        <v>-0.57490850265318549</v>
      </c>
      <c r="I512">
        <v>3.8444969834839098</v>
      </c>
      <c r="J512">
        <f>(Table2[[#This Row],[1M Return vs Nifty]]-AVERAGE(Table2[1M Return vs Nifty]))/_xlfn.STDEV.P(Table2[1M Return vs Nifty])</f>
        <v>0.65856312259737837</v>
      </c>
      <c r="K512">
        <v>-33.609406675930302</v>
      </c>
      <c r="L512">
        <f>(Table2[[#This Row],[6M Return vs Nifty]]-AVERAGE(Table2[6M Return vs Nifty]))/_xlfn.STDEV.P(Table2[6M Return vs Nifty])</f>
        <v>-1.2142922889632404</v>
      </c>
      <c r="M512">
        <v>-2.87348282429623</v>
      </c>
      <c r="N512">
        <f>(Table2[[#This Row],[1W Return vs Nifty]]-AVERAGE(Table2[1W Return vs Nifty]))/_xlfn.STDEV.P(Table2[1W Return vs Nifty])</f>
        <v>6.2398367349027747E-2</v>
      </c>
      <c r="O512">
        <v>116.42</v>
      </c>
      <c r="P512">
        <v>118.037358187819</v>
      </c>
      <c r="Q512">
        <v>124.457736792077</v>
      </c>
      <c r="R512">
        <v>64.339730749435901</v>
      </c>
      <c r="S512" s="1">
        <f>(Table2[[#This Row],[Close Price]]-Table2[[#This Row],[20D EMA]])/Table2[[#This Row],[20D EMA]]</f>
        <v>-1.1853633396323617E-2</v>
      </c>
      <c r="T512" s="1">
        <f>(Table2[[#This Row],[Close Price]]-Table2[[#This Row],[50D EMA]])/Table2[[#This Row],[50D EMA]]</f>
        <v>-2.5393301187321093E-2</v>
      </c>
      <c r="U512" s="1">
        <f>(Table2[[#This Row],[Close Price]]-Table2[[#This Row],[200D EMA]])/Table2[[#This Row],[200D EMA]]</f>
        <v>-7.5670159484022767E-2</v>
      </c>
      <c r="V512">
        <v>0.76772053509099503</v>
      </c>
      <c r="W512">
        <v>117.09</v>
      </c>
      <c r="X512">
        <v>121.34</v>
      </c>
      <c r="Y512">
        <v>117.09</v>
      </c>
      <c r="Z512">
        <v>121.34</v>
      </c>
      <c r="AA512">
        <v>112</v>
      </c>
      <c r="AB512">
        <v>122.41</v>
      </c>
      <c r="AC512" s="1">
        <f>(Table2[[#This Row],[Close Price]]/Table2[[#This Row],[Day Low]])-1</f>
        <v>-1.7507899906055169E-2</v>
      </c>
      <c r="AD512" s="1">
        <f>(Table2[[#This Row],[Day High]]/Table2[[#This Row],[Close Price]])-1</f>
        <v>5.4763560500695307E-2</v>
      </c>
      <c r="AE512" s="1">
        <f>(Table2[[#This Row],[Close Price]]/Table2[[#This Row],[Current Week Low]])-1</f>
        <v>-1.7507899906055169E-2</v>
      </c>
      <c r="AF512" s="1">
        <f>(Table2[[#This Row],[Current Week High]]/Table2[[#This Row],[Close Price]])-1</f>
        <v>5.4763560500695307E-2</v>
      </c>
      <c r="AG512" s="1">
        <f>(Table2[[#This Row],[Close Price]]/Table2[[#This Row],[Current Month Low]])-1</f>
        <v>2.7142857142857135E-2</v>
      </c>
      <c r="AH512" s="1">
        <f>(Table2[[#This Row],[Current Month High]]/Table2[[#This Row],[Close Price]])-1</f>
        <v>6.4064673157162577E-2</v>
      </c>
      <c r="AI512">
        <v>49.947844228094503</v>
      </c>
      <c r="AJ512">
        <v>7.9174484052532996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-0.03</v>
      </c>
      <c r="AM512" t="s">
        <v>3166</v>
      </c>
      <c r="AN512">
        <v>2.0499999999999998</v>
      </c>
      <c r="AO512" t="s">
        <v>3167</v>
      </c>
      <c r="AP512">
        <v>0.103442164647853</v>
      </c>
      <c r="AQ512">
        <f>(Table2[[#This Row],[Sharpe Ratio]]-AVERAGE(Table2[Sharpe Ratio]))/_xlfn.STDEV.P(Table2[Sharpe Ratio])</f>
        <v>0.55644278969366467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512</v>
      </c>
      <c r="AT512">
        <f>_xlfn.RANK.AVG(Table2[[#This Row],[6M Return vs Nifty Z-Score]],Table2[6M Return vs Nifty Z-Score])</f>
        <v>699</v>
      </c>
      <c r="AU512">
        <f>_xlfn.RANK.AVG(Table2[[#This Row],[Sharpe Ratio Z-Score]],Table2[Sharpe Ratio Z-Score])</f>
        <v>209</v>
      </c>
      <c r="AV512">
        <f>(Table2[[#This Row],[Rank 1Y]]+Table2[[#This Row],[Rank 6M]]+Table2[[#This Row],[Rank Sharpe]])/3</f>
        <v>473.33333333333331</v>
      </c>
    </row>
    <row r="513" spans="1:48" hidden="1" x14ac:dyDescent="0.3">
      <c r="A513" t="s">
        <v>2027</v>
      </c>
      <c r="B513" t="s">
        <v>2028</v>
      </c>
      <c r="C513" t="s">
        <v>3120</v>
      </c>
      <c r="D513" t="s">
        <v>21</v>
      </c>
      <c r="E513">
        <v>3195.9447596999998</v>
      </c>
      <c r="F513">
        <v>540.75</v>
      </c>
      <c r="G513">
        <v>-31.3761834131958</v>
      </c>
      <c r="H513">
        <f>(Table2[[#This Row],[1Y Return vs Nifty]]-AVERAGE(Table2[1Y Return vs Nifty]))/_xlfn.STDEV.P(Table2[1Y Return vs Nifty])</f>
        <v>-0.87866585227654681</v>
      </c>
      <c r="I513">
        <v>-8.2196962422261599</v>
      </c>
      <c r="J513">
        <f>(Table2[[#This Row],[1M Return vs Nifty]]-AVERAGE(Table2[1M Return vs Nifty]))/_xlfn.STDEV.P(Table2[1M Return vs Nifty])</f>
        <v>-0.53568985879320163</v>
      </c>
      <c r="K513">
        <v>-8.4790818957401193</v>
      </c>
      <c r="L513">
        <f>(Table2[[#This Row],[6M Return vs Nifty]]-AVERAGE(Table2[6M Return vs Nifty]))/_xlfn.STDEV.P(Table2[6M Return vs Nifty])</f>
        <v>-0.38557590977530715</v>
      </c>
      <c r="M513">
        <v>-6.1073351477153803</v>
      </c>
      <c r="N513">
        <f>(Table2[[#This Row],[1W Return vs Nifty]]-AVERAGE(Table2[1W Return vs Nifty]))/_xlfn.STDEV.P(Table2[1W Return vs Nifty])</f>
        <v>-0.60907926979572835</v>
      </c>
      <c r="O513">
        <v>553.49</v>
      </c>
      <c r="P513">
        <v>577.99583195723699</v>
      </c>
      <c r="Q513">
        <v>594.38355388755804</v>
      </c>
      <c r="R513">
        <v>46.581499505136101</v>
      </c>
      <c r="S513" s="1">
        <f>(Table2[[#This Row],[Close Price]]-Table2[[#This Row],[20D EMA]])/Table2[[#This Row],[20D EMA]]</f>
        <v>-2.3017579360060721E-2</v>
      </c>
      <c r="T513" s="1">
        <f>(Table2[[#This Row],[Close Price]]-Table2[[#This Row],[50D EMA]])/Table2[[#This Row],[50D EMA]]</f>
        <v>-6.4439620318910221E-2</v>
      </c>
      <c r="U513" s="1">
        <f>(Table2[[#This Row],[Close Price]]-Table2[[#This Row],[200D EMA]])/Table2[[#This Row],[200D EMA]]</f>
        <v>-9.0233912995688503E-2</v>
      </c>
      <c r="V513">
        <v>0.21532342543306701</v>
      </c>
      <c r="W513">
        <v>529.25</v>
      </c>
      <c r="X513">
        <v>548</v>
      </c>
      <c r="Y513">
        <v>529.25</v>
      </c>
      <c r="Z513">
        <v>548</v>
      </c>
      <c r="AA513">
        <v>515.04999999999995</v>
      </c>
      <c r="AB513">
        <v>595</v>
      </c>
      <c r="AC513" s="1">
        <f>(Table2[[#This Row],[Close Price]]/Table2[[#This Row],[Day Low]])-1</f>
        <v>2.1728861596598925E-2</v>
      </c>
      <c r="AD513" s="1">
        <f>(Table2[[#This Row],[Day High]]/Table2[[#This Row],[Close Price]])-1</f>
        <v>1.3407304669440512E-2</v>
      </c>
      <c r="AE513" s="1">
        <f>(Table2[[#This Row],[Close Price]]/Table2[[#This Row],[Current Week Low]])-1</f>
        <v>2.1728861596598925E-2</v>
      </c>
      <c r="AF513" s="1">
        <f>(Table2[[#This Row],[Current Week High]]/Table2[[#This Row],[Close Price]])-1</f>
        <v>1.3407304669440512E-2</v>
      </c>
      <c r="AG513" s="1">
        <f>(Table2[[#This Row],[Close Price]]/Table2[[#This Row],[Current Month Low]])-1</f>
        <v>4.9898068148723551E-2</v>
      </c>
      <c r="AH513" s="1">
        <f>(Table2[[#This Row],[Current Month High]]/Table2[[#This Row],[Close Price]])-1</f>
        <v>0.10032362459546929</v>
      </c>
      <c r="AI513">
        <v>46.370781322237598</v>
      </c>
      <c r="AJ513">
        <v>20.1666666666666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-0.21</v>
      </c>
      <c r="AM513" t="s">
        <v>3166</v>
      </c>
      <c r="AN513">
        <v>-6.33</v>
      </c>
      <c r="AO513" t="s">
        <v>3166</v>
      </c>
      <c r="AP513">
        <v>6.0194756145157E-2</v>
      </c>
      <c r="AQ513">
        <f>(Table2[[#This Row],[Sharpe Ratio]]-AVERAGE(Table2[Sharpe Ratio]))/_xlfn.STDEV.P(Table2[Sharpe Ratio])</f>
        <v>5.7167943204105454E-2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629</v>
      </c>
      <c r="AT513">
        <f>_xlfn.RANK.AVG(Table2[[#This Row],[6M Return vs Nifty Z-Score]],Table2[6M Return vs Nifty Z-Score])</f>
        <v>453</v>
      </c>
      <c r="AU513">
        <f>_xlfn.RANK.AVG(Table2[[#This Row],[Sharpe Ratio Z-Score]],Table2[Sharpe Ratio Z-Score])</f>
        <v>338</v>
      </c>
      <c r="AV513">
        <f>(Table2[[#This Row],[Rank 1Y]]+Table2[[#This Row],[Rank 6M]]+Table2[[#This Row],[Rank Sharpe]])/3</f>
        <v>473.33333333333331</v>
      </c>
    </row>
    <row r="514" spans="1:48" hidden="1" x14ac:dyDescent="0.3">
      <c r="A514" t="s">
        <v>230</v>
      </c>
      <c r="B514" t="s">
        <v>231</v>
      </c>
      <c r="C514" t="s">
        <v>3129</v>
      </c>
      <c r="D514" t="s">
        <v>232</v>
      </c>
      <c r="E514">
        <v>107091.05195158</v>
      </c>
      <c r="F514">
        <v>1708.15</v>
      </c>
      <c r="G514">
        <v>10.953441683761801</v>
      </c>
      <c r="H514">
        <f>(Table2[[#This Row],[1Y Return vs Nifty]]-AVERAGE(Table2[1Y Return vs Nifty]))/_xlfn.STDEV.P(Table2[1Y Return vs Nifty])</f>
        <v>-4.0044400988722077E-2</v>
      </c>
      <c r="I514">
        <v>-3.5850562443699601</v>
      </c>
      <c r="J514">
        <f>(Table2[[#This Row],[1M Return vs Nifty]]-AVERAGE(Table2[1M Return vs Nifty]))/_xlfn.STDEV.P(Table2[1M Return vs Nifty])</f>
        <v>-7.6899740667749877E-2</v>
      </c>
      <c r="K514">
        <v>-15.0018032212596</v>
      </c>
      <c r="L514">
        <f>(Table2[[#This Row],[6M Return vs Nifty]]-AVERAGE(Table2[6M Return vs Nifty]))/_xlfn.STDEV.P(Table2[6M Return vs Nifty])</f>
        <v>-0.60067404506074817</v>
      </c>
      <c r="M514">
        <v>-0.50805309269308996</v>
      </c>
      <c r="N514">
        <f>(Table2[[#This Row],[1W Return vs Nifty]]-AVERAGE(Table2[1W Return vs Nifty]))/_xlfn.STDEV.P(Table2[1W Return vs Nifty])</f>
        <v>0.55355659232619281</v>
      </c>
      <c r="O514">
        <v>1679.05</v>
      </c>
      <c r="P514">
        <v>1765.37438041479</v>
      </c>
      <c r="Q514">
        <v>1721.7002934951699</v>
      </c>
      <c r="R514">
        <v>68.817556945137497</v>
      </c>
      <c r="S514" s="1">
        <f>(Table2[[#This Row],[Close Price]]-Table2[[#This Row],[20D EMA]])/Table2[[#This Row],[20D EMA]]</f>
        <v>1.7331228968762179E-2</v>
      </c>
      <c r="T514" s="1">
        <f>(Table2[[#This Row],[Close Price]]-Table2[[#This Row],[50D EMA]])/Table2[[#This Row],[50D EMA]]</f>
        <v>-3.2414869644445947E-2</v>
      </c>
      <c r="U514" s="1">
        <f>(Table2[[#This Row],[Close Price]]-Table2[[#This Row],[200D EMA]])/Table2[[#This Row],[200D EMA]]</f>
        <v>-7.8702974881080072E-3</v>
      </c>
      <c r="V514">
        <v>0.85590090786615902</v>
      </c>
      <c r="W514">
        <v>1686.7</v>
      </c>
      <c r="X514">
        <v>1728</v>
      </c>
      <c r="Y514">
        <v>1686.7</v>
      </c>
      <c r="Z514">
        <v>1728</v>
      </c>
      <c r="AA514">
        <v>1586.75</v>
      </c>
      <c r="AB514">
        <v>1728</v>
      </c>
      <c r="AC514" s="1">
        <f>(Table2[[#This Row],[Close Price]]/Table2[[#This Row],[Day Low]])-1</f>
        <v>1.2717139977470815E-2</v>
      </c>
      <c r="AD514" s="1">
        <f>(Table2[[#This Row],[Day High]]/Table2[[#This Row],[Close Price]])-1</f>
        <v>1.162075930099804E-2</v>
      </c>
      <c r="AE514" s="1">
        <f>(Table2[[#This Row],[Close Price]]/Table2[[#This Row],[Current Week Low]])-1</f>
        <v>1.2717139977470815E-2</v>
      </c>
      <c r="AF514" s="1">
        <f>(Table2[[#This Row],[Current Week High]]/Table2[[#This Row],[Close Price]])-1</f>
        <v>1.162075930099804E-2</v>
      </c>
      <c r="AG514" s="1">
        <f>(Table2[[#This Row],[Close Price]]/Table2[[#This Row],[Current Month Low]])-1</f>
        <v>7.650858673389016E-2</v>
      </c>
      <c r="AH514" s="1">
        <f>(Table2[[#This Row],[Current Month High]]/Table2[[#This Row],[Close Price]])-1</f>
        <v>1.162075930099804E-2</v>
      </c>
      <c r="AI514">
        <v>23.291280039809099</v>
      </c>
      <c r="AJ514">
        <v>33.658059467918598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-0.03</v>
      </c>
      <c r="AM514" t="s">
        <v>3166</v>
      </c>
      <c r="AN514">
        <v>4.57</v>
      </c>
      <c r="AO514" t="s">
        <v>3167</v>
      </c>
      <c r="AP514">
        <v>-9.4434768483689993E-3</v>
      </c>
      <c r="AQ514">
        <f>(Table2[[#This Row],[Sharpe Ratio]]-AVERAGE(Table2[Sharpe Ratio]))/_xlfn.STDEV.P(Table2[Sharpe Ratio])</f>
        <v>-0.74677891260528739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314</v>
      </c>
      <c r="AT514">
        <f>_xlfn.RANK.AVG(Table2[[#This Row],[6M Return vs Nifty Z-Score]],Table2[6M Return vs Nifty Z-Score])</f>
        <v>533</v>
      </c>
      <c r="AU514">
        <f>_xlfn.RANK.AVG(Table2[[#This Row],[Sharpe Ratio Z-Score]],Table2[Sharpe Ratio Z-Score])</f>
        <v>574</v>
      </c>
      <c r="AV514">
        <f>(Table2[[#This Row],[Rank 1Y]]+Table2[[#This Row],[Rank 6M]]+Table2[[#This Row],[Rank Sharpe]])/3</f>
        <v>473.66666666666669</v>
      </c>
    </row>
    <row r="515" spans="1:48" hidden="1" x14ac:dyDescent="0.3">
      <c r="A515" t="s">
        <v>1486</v>
      </c>
      <c r="B515" t="s">
        <v>1487</v>
      </c>
      <c r="C515" t="s">
        <v>3123</v>
      </c>
      <c r="D515" t="s">
        <v>371</v>
      </c>
      <c r="E515">
        <v>6881.5746029800002</v>
      </c>
      <c r="F515">
        <v>300.64999999999998</v>
      </c>
      <c r="G515">
        <v>-36.477852382242602</v>
      </c>
      <c r="H515">
        <f>(Table2[[#This Row],[1Y Return vs Nifty]]-AVERAGE(Table2[1Y Return vs Nifty]))/_xlfn.STDEV.P(Table2[1Y Return vs Nifty])</f>
        <v>-0.97973854132144911</v>
      </c>
      <c r="I515">
        <v>7.9828031145660496</v>
      </c>
      <c r="J515">
        <f>(Table2[[#This Row],[1M Return vs Nifty]]-AVERAGE(Table2[1M Return vs Nifty]))/_xlfn.STDEV.P(Table2[1M Return vs Nifty])</f>
        <v>1.0682203903887668</v>
      </c>
      <c r="K515">
        <v>3.48098665377782</v>
      </c>
      <c r="L515">
        <f>(Table2[[#This Row],[6M Return vs Nifty]]-AVERAGE(Table2[6M Return vs Nifty]))/_xlfn.STDEV.P(Table2[6M Return vs Nifty])</f>
        <v>8.8282529201570425E-3</v>
      </c>
      <c r="M515">
        <v>3.2157397959253098</v>
      </c>
      <c r="N515">
        <f>(Table2[[#This Row],[1W Return vs Nifty]]-AVERAGE(Table2[1W Return vs Nifty]))/_xlfn.STDEV.P(Table2[1W Return vs Nifty])</f>
        <v>1.3267655703484826</v>
      </c>
      <c r="O515">
        <v>284.88</v>
      </c>
      <c r="P515">
        <v>288.04742124030901</v>
      </c>
      <c r="Q515">
        <v>304.90755053573997</v>
      </c>
      <c r="R515">
        <v>73.115011671692201</v>
      </c>
      <c r="S515" s="1">
        <f>(Table2[[#This Row],[Close Price]]-Table2[[#This Row],[20D EMA]])/Table2[[#This Row],[20D EMA]]</f>
        <v>5.5356641392867112E-2</v>
      </c>
      <c r="T515" s="1">
        <f>(Table2[[#This Row],[Close Price]]-Table2[[#This Row],[50D EMA]])/Table2[[#This Row],[50D EMA]]</f>
        <v>4.3751749991113552E-2</v>
      </c>
      <c r="U515" s="1">
        <f>(Table2[[#This Row],[Close Price]]-Table2[[#This Row],[200D EMA]])/Table2[[#This Row],[200D EMA]]</f>
        <v>-1.3963414576842179E-2</v>
      </c>
      <c r="V515">
        <v>0.90805990095659805</v>
      </c>
      <c r="W515">
        <v>297.05</v>
      </c>
      <c r="X515">
        <v>307.8</v>
      </c>
      <c r="Y515">
        <v>297.05</v>
      </c>
      <c r="Z515">
        <v>307.8</v>
      </c>
      <c r="AA515">
        <v>265.3</v>
      </c>
      <c r="AB515">
        <v>307.8</v>
      </c>
      <c r="AC515" s="1">
        <f>(Table2[[#This Row],[Close Price]]/Table2[[#This Row],[Day Low]])-1</f>
        <v>1.2119171856589617E-2</v>
      </c>
      <c r="AD515" s="1">
        <f>(Table2[[#This Row],[Day High]]/Table2[[#This Row],[Close Price]])-1</f>
        <v>2.3781806086812018E-2</v>
      </c>
      <c r="AE515" s="1">
        <f>(Table2[[#This Row],[Close Price]]/Table2[[#This Row],[Current Week Low]])-1</f>
        <v>1.2119171856589617E-2</v>
      </c>
      <c r="AF515" s="1">
        <f>(Table2[[#This Row],[Current Week High]]/Table2[[#This Row],[Close Price]])-1</f>
        <v>2.3781806086812018E-2</v>
      </c>
      <c r="AG515" s="1">
        <f>(Table2[[#This Row],[Close Price]]/Table2[[#This Row],[Current Month Low]])-1</f>
        <v>0.1332453825857518</v>
      </c>
      <c r="AH515" s="1">
        <f>(Table2[[#This Row],[Current Month High]]/Table2[[#This Row],[Close Price]])-1</f>
        <v>2.3781806086812018E-2</v>
      </c>
      <c r="AI515">
        <v>28.4550141360385</v>
      </c>
      <c r="AJ515">
        <v>16.463296533023399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0.09</v>
      </c>
      <c r="AM515" t="s">
        <v>3167</v>
      </c>
      <c r="AN515">
        <v>7.53</v>
      </c>
      <c r="AO515" t="s">
        <v>3167</v>
      </c>
      <c r="AP515">
        <v>1.034599573816E-2</v>
      </c>
      <c r="AQ515">
        <f>(Table2[[#This Row],[Sharpe Ratio]]-AVERAGE(Table2[Sharpe Ratio]))/_xlfn.STDEV.P(Table2[Sharpe Ratio])</f>
        <v>-0.51831699477424154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650</v>
      </c>
      <c r="AT515">
        <f>_xlfn.RANK.AVG(Table2[[#This Row],[6M Return vs Nifty Z-Score]],Table2[6M Return vs Nifty Z-Score])</f>
        <v>295</v>
      </c>
      <c r="AU515">
        <f>_xlfn.RANK.AVG(Table2[[#This Row],[Sharpe Ratio Z-Score]],Table2[Sharpe Ratio Z-Score])</f>
        <v>477</v>
      </c>
      <c r="AV515">
        <f>(Table2[[#This Row],[Rank 1Y]]+Table2[[#This Row],[Rank 6M]]+Table2[[#This Row],[Rank Sharpe]])/3</f>
        <v>474</v>
      </c>
    </row>
    <row r="516" spans="1:48" hidden="1" x14ac:dyDescent="0.3">
      <c r="A516" t="s">
        <v>193</v>
      </c>
      <c r="B516" t="s">
        <v>194</v>
      </c>
      <c r="C516" t="s">
        <v>3123</v>
      </c>
      <c r="D516" t="s">
        <v>195</v>
      </c>
      <c r="E516">
        <v>124673.966313889</v>
      </c>
      <c r="F516">
        <v>1218.7</v>
      </c>
      <c r="G516">
        <v>-3.34387070248903</v>
      </c>
      <c r="H516">
        <f>(Table2[[#This Row],[1Y Return vs Nifty]]-AVERAGE(Table2[1Y Return vs Nifty]))/_xlfn.STDEV.P(Table2[1Y Return vs Nifty])</f>
        <v>-0.32329833568361821</v>
      </c>
      <c r="I516">
        <v>-7.6000937862306897</v>
      </c>
      <c r="J516">
        <f>(Table2[[#This Row],[1M Return vs Nifty]]-AVERAGE(Table2[1M Return vs Nifty]))/_xlfn.STDEV.P(Table2[1M Return vs Nifty])</f>
        <v>-0.47435446184576402</v>
      </c>
      <c r="K516">
        <v>-13.805429852122</v>
      </c>
      <c r="L516">
        <f>(Table2[[#This Row],[6M Return vs Nifty]]-AVERAGE(Table2[6M Return vs Nifty]))/_xlfn.STDEV.P(Table2[6M Return vs Nifty])</f>
        <v>-0.56122154234537824</v>
      </c>
      <c r="M516">
        <v>-1.8069264114336401</v>
      </c>
      <c r="N516">
        <f>(Table2[[#This Row],[1W Return vs Nifty]]-AVERAGE(Table2[1W Return vs Nifty]))/_xlfn.STDEV.P(Table2[1W Return vs Nifty])</f>
        <v>0.2838583192473117</v>
      </c>
      <c r="O516">
        <v>1233.4000000000001</v>
      </c>
      <c r="P516">
        <v>1297.1957930466599</v>
      </c>
      <c r="Q516">
        <v>1300.2019218519399</v>
      </c>
      <c r="R516">
        <v>51.072474107345101</v>
      </c>
      <c r="S516" s="1">
        <f>(Table2[[#This Row],[Close Price]]-Table2[[#This Row],[20D EMA]])/Table2[[#This Row],[20D EMA]]</f>
        <v>-1.1918274687854747E-2</v>
      </c>
      <c r="T516" s="1">
        <f>(Table2[[#This Row],[Close Price]]-Table2[[#This Row],[50D EMA]])/Table2[[#This Row],[50D EMA]]</f>
        <v>-6.0511908431571962E-2</v>
      </c>
      <c r="U516" s="1">
        <f>(Table2[[#This Row],[Close Price]]-Table2[[#This Row],[200D EMA]])/Table2[[#This Row],[200D EMA]]</f>
        <v>-6.2684049671187056E-2</v>
      </c>
      <c r="V516">
        <v>1.3402416859977799</v>
      </c>
      <c r="W516">
        <v>1195</v>
      </c>
      <c r="X516">
        <v>1239.9000000000001</v>
      </c>
      <c r="Y516">
        <v>1195</v>
      </c>
      <c r="Z516">
        <v>1239.9000000000001</v>
      </c>
      <c r="AA516">
        <v>1162.25</v>
      </c>
      <c r="AB516">
        <v>1314</v>
      </c>
      <c r="AC516" s="1">
        <f>(Table2[[#This Row],[Close Price]]/Table2[[#This Row],[Day Low]])-1</f>
        <v>1.983263598326368E-2</v>
      </c>
      <c r="AD516" s="1">
        <f>(Table2[[#This Row],[Day High]]/Table2[[#This Row],[Close Price]])-1</f>
        <v>1.7395585459916374E-2</v>
      </c>
      <c r="AE516" s="1">
        <f>(Table2[[#This Row],[Close Price]]/Table2[[#This Row],[Current Week Low]])-1</f>
        <v>1.983263598326368E-2</v>
      </c>
      <c r="AF516" s="1">
        <f>(Table2[[#This Row],[Current Week High]]/Table2[[#This Row],[Close Price]])-1</f>
        <v>1.7395585459916374E-2</v>
      </c>
      <c r="AG516" s="1">
        <f>(Table2[[#This Row],[Close Price]]/Table2[[#This Row],[Current Month Low]])-1</f>
        <v>4.8569584856958503E-2</v>
      </c>
      <c r="AH516" s="1">
        <f>(Table2[[#This Row],[Current Month High]]/Table2[[#This Row],[Close Price]])-1</f>
        <v>7.8198079921227404E-2</v>
      </c>
      <c r="AI516">
        <v>26.515959629112899</v>
      </c>
      <c r="AJ516">
        <v>22.347153900210799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-0.08</v>
      </c>
      <c r="AM516" t="s">
        <v>3166</v>
      </c>
      <c r="AN516">
        <v>-3.76</v>
      </c>
      <c r="AO516" t="s">
        <v>3166</v>
      </c>
      <c r="AP516">
        <v>6.7204062302549999E-3</v>
      </c>
      <c r="AQ516">
        <f>(Table2[[#This Row],[Sharpe Ratio]]-AVERAGE(Table2[Sharpe Ratio]))/_xlfn.STDEV.P(Table2[Sharpe Ratio])</f>
        <v>-0.5601730436720751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422</v>
      </c>
      <c r="AT516">
        <f>_xlfn.RANK.AVG(Table2[[#This Row],[6M Return vs Nifty Z-Score]],Table2[6M Return vs Nifty Z-Score])</f>
        <v>518</v>
      </c>
      <c r="AU516">
        <f>_xlfn.RANK.AVG(Table2[[#This Row],[Sharpe Ratio Z-Score]],Table2[Sharpe Ratio Z-Score])</f>
        <v>487</v>
      </c>
      <c r="AV516">
        <f>(Table2[[#This Row],[Rank 1Y]]+Table2[[#This Row],[Rank 6M]]+Table2[[#This Row],[Rank Sharpe]])/3</f>
        <v>475.66666666666669</v>
      </c>
    </row>
    <row r="517" spans="1:48" hidden="1" x14ac:dyDescent="0.3">
      <c r="A517" t="s">
        <v>2090</v>
      </c>
      <c r="B517" t="s">
        <v>2091</v>
      </c>
      <c r="C517" t="s">
        <v>3119</v>
      </c>
      <c r="D517" t="s">
        <v>292</v>
      </c>
      <c r="E517">
        <v>2968.6621448000001</v>
      </c>
      <c r="F517">
        <v>1722.05</v>
      </c>
      <c r="G517">
        <v>8.3353394596596608</v>
      </c>
      <c r="H517">
        <f>(Table2[[#This Row],[1Y Return vs Nifty]]-AVERAGE(Table2[1Y Return vs Nifty]))/_xlfn.STDEV.P(Table2[1Y Return vs Nifty])</f>
        <v>-9.1913433179943271E-2</v>
      </c>
      <c r="I517">
        <v>-10.2433396245097</v>
      </c>
      <c r="J517">
        <f>(Table2[[#This Row],[1M Return vs Nifty]]-AVERAGE(Table2[1M Return vs Nifty]))/_xlfn.STDEV.P(Table2[1M Return vs Nifty])</f>
        <v>-0.73601341937851306</v>
      </c>
      <c r="K517">
        <v>-13.3546425413947</v>
      </c>
      <c r="L517">
        <f>(Table2[[#This Row],[6M Return vs Nifty]]-AVERAGE(Table2[6M Return vs Nifty]))/_xlfn.STDEV.P(Table2[6M Return vs Nifty])</f>
        <v>-0.54635604294585294</v>
      </c>
      <c r="M517">
        <v>-7.9233432901857199</v>
      </c>
      <c r="N517">
        <f>(Table2[[#This Row],[1W Return vs Nifty]]-AVERAGE(Table2[1W Return vs Nifty]))/_xlfn.STDEV.P(Table2[1W Return vs Nifty])</f>
        <v>-0.98615550414038777</v>
      </c>
      <c r="O517">
        <v>1854.69</v>
      </c>
      <c r="P517">
        <v>2022.6391870734999</v>
      </c>
      <c r="Q517">
        <v>1967.0034846470501</v>
      </c>
      <c r="R517">
        <v>36.4500672201737</v>
      </c>
      <c r="S517" s="1">
        <f>(Table2[[#This Row],[Close Price]]-Table2[[#This Row],[20D EMA]])/Table2[[#This Row],[20D EMA]]</f>
        <v>-7.1515994586696482E-2</v>
      </c>
      <c r="T517" s="1">
        <f>(Table2[[#This Row],[Close Price]]-Table2[[#This Row],[50D EMA]])/Table2[[#This Row],[50D EMA]]</f>
        <v>-0.14861236200432468</v>
      </c>
      <c r="U517" s="1">
        <f>(Table2[[#This Row],[Close Price]]-Table2[[#This Row],[200D EMA]])/Table2[[#This Row],[200D EMA]]</f>
        <v>-0.12453129166215149</v>
      </c>
      <c r="V517">
        <v>0.90198736896673704</v>
      </c>
      <c r="W517">
        <v>1720</v>
      </c>
      <c r="X517">
        <v>1762.6</v>
      </c>
      <c r="Y517">
        <v>1720</v>
      </c>
      <c r="Z517">
        <v>1762.6</v>
      </c>
      <c r="AA517">
        <v>1680.3</v>
      </c>
      <c r="AB517">
        <v>2051.9</v>
      </c>
      <c r="AC517" s="1">
        <f>(Table2[[#This Row],[Close Price]]/Table2[[#This Row],[Day Low]])-1</f>
        <v>1.1918604651162124E-3</v>
      </c>
      <c r="AD517" s="1">
        <f>(Table2[[#This Row],[Day High]]/Table2[[#This Row],[Close Price]])-1</f>
        <v>2.354751604192673E-2</v>
      </c>
      <c r="AE517" s="1">
        <f>(Table2[[#This Row],[Close Price]]/Table2[[#This Row],[Current Week Low]])-1</f>
        <v>1.1918604651162124E-3</v>
      </c>
      <c r="AF517" s="1">
        <f>(Table2[[#This Row],[Current Week High]]/Table2[[#This Row],[Close Price]])-1</f>
        <v>2.354751604192673E-2</v>
      </c>
      <c r="AG517" s="1">
        <f>(Table2[[#This Row],[Close Price]]/Table2[[#This Row],[Current Month Low]])-1</f>
        <v>2.4846753555912704E-2</v>
      </c>
      <c r="AH517" s="1">
        <f>(Table2[[#This Row],[Current Month High]]/Table2[[#This Row],[Close Price]])-1</f>
        <v>0.19154496094770779</v>
      </c>
      <c r="AI517">
        <v>62.596904851775498</v>
      </c>
      <c r="AJ517">
        <v>35.4664883574575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-0.23</v>
      </c>
      <c r="AM517" t="s">
        <v>3166</v>
      </c>
      <c r="AN517">
        <v>-8.18</v>
      </c>
      <c r="AO517" t="s">
        <v>3166</v>
      </c>
      <c r="AP517">
        <v>-1.2518709816642E-2</v>
      </c>
      <c r="AQ517">
        <f>(Table2[[#This Row],[Sharpe Ratio]]-AVERAGE(Table2[Sharpe Ratio]))/_xlfn.STDEV.P(Table2[Sharpe Ratio])</f>
        <v>-0.78228130503322713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341</v>
      </c>
      <c r="AT517">
        <f>_xlfn.RANK.AVG(Table2[[#This Row],[6M Return vs Nifty Z-Score]],Table2[6M Return vs Nifty Z-Score])</f>
        <v>511</v>
      </c>
      <c r="AU517">
        <f>_xlfn.RANK.AVG(Table2[[#This Row],[Sharpe Ratio Z-Score]],Table2[Sharpe Ratio Z-Score])</f>
        <v>582</v>
      </c>
      <c r="AV517">
        <f>(Table2[[#This Row],[Rank 1Y]]+Table2[[#This Row],[Rank 6M]]+Table2[[#This Row],[Rank Sharpe]])/3</f>
        <v>478</v>
      </c>
    </row>
    <row r="518" spans="1:48" hidden="1" x14ac:dyDescent="0.3">
      <c r="A518" t="s">
        <v>249</v>
      </c>
      <c r="B518" t="s">
        <v>250</v>
      </c>
      <c r="C518" t="s">
        <v>3125</v>
      </c>
      <c r="D518" t="s">
        <v>51</v>
      </c>
      <c r="E518">
        <v>100740.2721288</v>
      </c>
      <c r="F518">
        <v>1209.3</v>
      </c>
      <c r="G518">
        <v>-15.3806642808856</v>
      </c>
      <c r="H518">
        <f>(Table2[[#This Row],[1Y Return vs Nifty]]-AVERAGE(Table2[1Y Return vs Nifty]))/_xlfn.STDEV.P(Table2[1Y Return vs Nifty])</f>
        <v>-0.56176757032591651</v>
      </c>
      <c r="I518">
        <v>-7.7467764362441001</v>
      </c>
      <c r="J518">
        <f>(Table2[[#This Row],[1M Return vs Nifty]]-AVERAGE(Table2[1M Return vs Nifty]))/_xlfn.STDEV.P(Table2[1M Return vs Nifty])</f>
        <v>-0.48887480222985763</v>
      </c>
      <c r="K518">
        <v>-2.5499502078662402</v>
      </c>
      <c r="L518">
        <f>(Table2[[#This Row],[6M Return vs Nifty]]-AVERAGE(Table2[6M Return vs Nifty]))/_xlfn.STDEV.P(Table2[6M Return vs Nifty])</f>
        <v>-0.19005243019112902</v>
      </c>
      <c r="M518">
        <v>-2.5701105397089701</v>
      </c>
      <c r="N518">
        <f>(Table2[[#This Row],[1W Return vs Nifty]]-AVERAGE(Table2[1W Return vs Nifty]))/_xlfn.STDEV.P(Table2[1W Return vs Nifty])</f>
        <v>0.12539063924550067</v>
      </c>
      <c r="O518">
        <v>1252.72</v>
      </c>
      <c r="P518">
        <v>1288.2468673593601</v>
      </c>
      <c r="Q518">
        <v>1264.22589060265</v>
      </c>
      <c r="R518">
        <v>35.823278012086803</v>
      </c>
      <c r="S518" s="1">
        <f>(Table2[[#This Row],[Close Price]]-Table2[[#This Row],[20D EMA]])/Table2[[#This Row],[20D EMA]]</f>
        <v>-3.4660578581007788E-2</v>
      </c>
      <c r="T518" s="1">
        <f>(Table2[[#This Row],[Close Price]]-Table2[[#This Row],[50D EMA]])/Table2[[#This Row],[50D EMA]]</f>
        <v>-6.1282405849109406E-2</v>
      </c>
      <c r="U518" s="1">
        <f>(Table2[[#This Row],[Close Price]]-Table2[[#This Row],[200D EMA]])/Table2[[#This Row],[200D EMA]]</f>
        <v>-4.3446263053881259E-2</v>
      </c>
      <c r="V518">
        <v>0.97029918266743198</v>
      </c>
      <c r="W518">
        <v>1205.75</v>
      </c>
      <c r="X518">
        <v>1247</v>
      </c>
      <c r="Y518">
        <v>1205.75</v>
      </c>
      <c r="Z518">
        <v>1247</v>
      </c>
      <c r="AA518">
        <v>1170.2</v>
      </c>
      <c r="AB518">
        <v>1321.9</v>
      </c>
      <c r="AC518" s="1">
        <f>(Table2[[#This Row],[Close Price]]/Table2[[#This Row],[Day Low]])-1</f>
        <v>2.9442255857350386E-3</v>
      </c>
      <c r="AD518" s="1">
        <f>(Table2[[#This Row],[Day High]]/Table2[[#This Row],[Close Price]])-1</f>
        <v>3.1175059952038398E-2</v>
      </c>
      <c r="AE518" s="1">
        <f>(Table2[[#This Row],[Close Price]]/Table2[[#This Row],[Current Week Low]])-1</f>
        <v>2.9442255857350386E-3</v>
      </c>
      <c r="AF518" s="1">
        <f>(Table2[[#This Row],[Current Week High]]/Table2[[#This Row],[Close Price]])-1</f>
        <v>3.1175059952038398E-2</v>
      </c>
      <c r="AG518" s="1">
        <f>(Table2[[#This Row],[Close Price]]/Table2[[#This Row],[Current Month Low]])-1</f>
        <v>3.3413091779183057E-2</v>
      </c>
      <c r="AH518" s="1">
        <f>(Table2[[#This Row],[Current Month High]]/Table2[[#This Row],[Close Price]])-1</f>
        <v>9.3111717522533777E-2</v>
      </c>
      <c r="AI518">
        <v>17.546514512527899</v>
      </c>
      <c r="AJ518">
        <v>12.597765363128399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-7.0000000000000007E-2</v>
      </c>
      <c r="AM518" t="s">
        <v>3166</v>
      </c>
      <c r="AN518">
        <v>-4.9400000000000004</v>
      </c>
      <c r="AO518" t="s">
        <v>3166</v>
      </c>
      <c r="AP518">
        <v>-2.3707161724719999E-3</v>
      </c>
      <c r="AQ518">
        <f>(Table2[[#This Row],[Sharpe Ratio]]-AVERAGE(Table2[Sharpe Ratio]))/_xlfn.STDEV.P(Table2[Sharpe Ratio])</f>
        <v>-0.66512658653595236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508</v>
      </c>
      <c r="AT518">
        <f>_xlfn.RANK.AVG(Table2[[#This Row],[6M Return vs Nifty Z-Score]],Table2[6M Return vs Nifty Z-Score])</f>
        <v>367</v>
      </c>
      <c r="AU518">
        <f>_xlfn.RANK.AVG(Table2[[#This Row],[Sharpe Ratio Z-Score]],Table2[Sharpe Ratio Z-Score])</f>
        <v>560</v>
      </c>
      <c r="AV518">
        <f>(Table2[[#This Row],[Rank 1Y]]+Table2[[#This Row],[Rank 6M]]+Table2[[#This Row],[Rank Sharpe]])/3</f>
        <v>478.33333333333331</v>
      </c>
    </row>
    <row r="519" spans="1:48" hidden="1" x14ac:dyDescent="0.3">
      <c r="A519" t="s">
        <v>2145</v>
      </c>
      <c r="B519" t="s">
        <v>2146</v>
      </c>
      <c r="C519" t="s">
        <v>3126</v>
      </c>
      <c r="D519" t="s">
        <v>257</v>
      </c>
      <c r="E519">
        <v>2778.7709420000001</v>
      </c>
      <c r="F519">
        <v>286.7</v>
      </c>
      <c r="G519">
        <v>-11.8412958907534</v>
      </c>
      <c r="H519">
        <f>(Table2[[#This Row],[1Y Return vs Nifty]]-AVERAGE(Table2[1Y Return vs Nifty]))/_xlfn.STDEV.P(Table2[1Y Return vs Nifty])</f>
        <v>-0.4916466975523881</v>
      </c>
      <c r="I519">
        <v>9.7675548419012603</v>
      </c>
      <c r="J519">
        <f>(Table2[[#This Row],[1M Return vs Nifty]]-AVERAGE(Table2[1M Return vs Nifty]))/_xlfn.STDEV.P(Table2[1M Return vs Nifty])</f>
        <v>1.2448956998383642</v>
      </c>
      <c r="K519">
        <v>-19.218962733116101</v>
      </c>
      <c r="L519">
        <f>(Table2[[#This Row],[6M Return vs Nifty]]-AVERAGE(Table2[6M Return vs Nifty]))/_xlfn.STDEV.P(Table2[6M Return vs Nifty])</f>
        <v>-0.73974225017517581</v>
      </c>
      <c r="M519">
        <v>-0.40684528552378901</v>
      </c>
      <c r="N519">
        <f>(Table2[[#This Row],[1W Return vs Nifty]]-AVERAGE(Table2[1W Return vs Nifty]))/_xlfn.STDEV.P(Table2[1W Return vs Nifty])</f>
        <v>0.57457139832908144</v>
      </c>
      <c r="O519">
        <v>277.89999999999998</v>
      </c>
      <c r="P519">
        <v>284.83509116442502</v>
      </c>
      <c r="Q519">
        <v>297.69424566365899</v>
      </c>
      <c r="R519">
        <v>62.197597474403899</v>
      </c>
      <c r="S519" s="1">
        <f>(Table2[[#This Row],[Close Price]]-Table2[[#This Row],[20D EMA]])/Table2[[#This Row],[20D EMA]]</f>
        <v>3.1666066930550602E-2</v>
      </c>
      <c r="T519" s="1">
        <f>(Table2[[#This Row],[Close Price]]-Table2[[#This Row],[50D EMA]])/Table2[[#This Row],[50D EMA]]</f>
        <v>6.5473282380730993E-3</v>
      </c>
      <c r="U519" s="1">
        <f>(Table2[[#This Row],[Close Price]]-Table2[[#This Row],[200D EMA]])/Table2[[#This Row],[200D EMA]]</f>
        <v>-3.6931334158472523E-2</v>
      </c>
      <c r="V519">
        <v>0.80839396634415905</v>
      </c>
      <c r="W519">
        <v>283.14999999999998</v>
      </c>
      <c r="X519">
        <v>291.8</v>
      </c>
      <c r="Y519">
        <v>283.14999999999998</v>
      </c>
      <c r="Z519">
        <v>291.8</v>
      </c>
      <c r="AA519">
        <v>258.3</v>
      </c>
      <c r="AB519">
        <v>306.55</v>
      </c>
      <c r="AC519" s="1">
        <f>(Table2[[#This Row],[Close Price]]/Table2[[#This Row],[Day Low]])-1</f>
        <v>1.2537524280416878E-2</v>
      </c>
      <c r="AD519" s="1">
        <f>(Table2[[#This Row],[Day High]]/Table2[[#This Row],[Close Price]])-1</f>
        <v>1.778862922915958E-2</v>
      </c>
      <c r="AE519" s="1">
        <f>(Table2[[#This Row],[Close Price]]/Table2[[#This Row],[Current Week Low]])-1</f>
        <v>1.2537524280416878E-2</v>
      </c>
      <c r="AF519" s="1">
        <f>(Table2[[#This Row],[Current Week High]]/Table2[[#This Row],[Close Price]])-1</f>
        <v>1.778862922915958E-2</v>
      </c>
      <c r="AG519" s="1">
        <f>(Table2[[#This Row],[Close Price]]/Table2[[#This Row],[Current Month Low]])-1</f>
        <v>0.10994967092528052</v>
      </c>
      <c r="AH519" s="1">
        <f>(Table2[[#This Row],[Current Month High]]/Table2[[#This Row],[Close Price]])-1</f>
        <v>6.9236135333100801E-2</v>
      </c>
      <c r="AI519">
        <v>40.059295430763797</v>
      </c>
      <c r="AJ519">
        <v>18.178070898598499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-0.03</v>
      </c>
      <c r="AM519" t="s">
        <v>3166</v>
      </c>
      <c r="AN519">
        <v>7.1</v>
      </c>
      <c r="AO519" t="s">
        <v>3167</v>
      </c>
      <c r="AP519">
        <v>5.2000926853104E-2</v>
      </c>
      <c r="AQ519">
        <f>(Table2[[#This Row],[Sharpe Ratio]]-AVERAGE(Table2[Sharpe Ratio]))/_xlfn.STDEV.P(Table2[Sharpe Ratio])</f>
        <v>-3.7426692719487238E-2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484</v>
      </c>
      <c r="AT519">
        <f>_xlfn.RANK.AVG(Table2[[#This Row],[6M Return vs Nifty Z-Score]],Table2[6M Return vs Nifty Z-Score])</f>
        <v>586</v>
      </c>
      <c r="AU519">
        <f>_xlfn.RANK.AVG(Table2[[#This Row],[Sharpe Ratio Z-Score]],Table2[Sharpe Ratio Z-Score])</f>
        <v>366</v>
      </c>
      <c r="AV519">
        <f>(Table2[[#This Row],[Rank 1Y]]+Table2[[#This Row],[Rank 6M]]+Table2[[#This Row],[Rank Sharpe]])/3</f>
        <v>478.66666666666669</v>
      </c>
    </row>
    <row r="520" spans="1:48" hidden="1" x14ac:dyDescent="0.3">
      <c r="A520" t="s">
        <v>693</v>
      </c>
      <c r="B520" t="s">
        <v>694</v>
      </c>
      <c r="C520" t="s">
        <v>3130</v>
      </c>
      <c r="D520" t="s">
        <v>257</v>
      </c>
      <c r="E520">
        <v>25210.310887439999</v>
      </c>
      <c r="F520">
        <v>3351.6</v>
      </c>
      <c r="G520">
        <v>-7.5867261800527004</v>
      </c>
      <c r="H520">
        <f>(Table2[[#This Row],[1Y Return vs Nifty]]-AVERAGE(Table2[1Y Return vs Nifty]))/_xlfn.STDEV.P(Table2[1Y Return vs Nifty])</f>
        <v>-0.40735647723457369</v>
      </c>
      <c r="I520">
        <v>-2.4582482438687601</v>
      </c>
      <c r="J520">
        <f>(Table2[[#This Row],[1M Return vs Nifty]]-AVERAGE(Table2[1M Return vs Nifty]))/_xlfn.STDEV.P(Table2[1M Return vs Nifty])</f>
        <v>3.464471065830322E-2</v>
      </c>
      <c r="K520">
        <v>-20.690983292405001</v>
      </c>
      <c r="L520">
        <f>(Table2[[#This Row],[6M Return vs Nifty]]-AVERAGE(Table2[6M Return vs Nifty]))/_xlfn.STDEV.P(Table2[6M Return vs Nifty])</f>
        <v>-0.78828470072661916</v>
      </c>
      <c r="M520">
        <v>-0.30476019282940597</v>
      </c>
      <c r="N520">
        <f>(Table2[[#This Row],[1W Return vs Nifty]]-AVERAGE(Table2[1W Return vs Nifty]))/_xlfn.STDEV.P(Table2[1W Return vs Nifty])</f>
        <v>0.59576836404508304</v>
      </c>
      <c r="O520">
        <v>3372.88</v>
      </c>
      <c r="P520">
        <v>3527.2449515651301</v>
      </c>
      <c r="Q520">
        <v>3582.1466153871802</v>
      </c>
      <c r="R520">
        <v>52.331167673869601</v>
      </c>
      <c r="S520" s="1">
        <f>(Table2[[#This Row],[Close Price]]-Table2[[#This Row],[20D EMA]])/Table2[[#This Row],[20D EMA]]</f>
        <v>-6.3091482649842859E-3</v>
      </c>
      <c r="T520" s="1">
        <f>(Table2[[#This Row],[Close Price]]-Table2[[#This Row],[50D EMA]])/Table2[[#This Row],[50D EMA]]</f>
        <v>-4.9796641281516896E-2</v>
      </c>
      <c r="U520" s="1">
        <f>(Table2[[#This Row],[Close Price]]-Table2[[#This Row],[200D EMA]])/Table2[[#This Row],[200D EMA]]</f>
        <v>-6.4359904867339279E-2</v>
      </c>
      <c r="V520">
        <v>1.11001691260711</v>
      </c>
      <c r="W520">
        <v>3318.95</v>
      </c>
      <c r="X520">
        <v>3425</v>
      </c>
      <c r="Y520">
        <v>3318.95</v>
      </c>
      <c r="Z520">
        <v>3425</v>
      </c>
      <c r="AA520">
        <v>3171.5</v>
      </c>
      <c r="AB520">
        <v>3543.25</v>
      </c>
      <c r="AC520" s="1">
        <f>(Table2[[#This Row],[Close Price]]/Table2[[#This Row],[Day Low]])-1</f>
        <v>9.837448590668707E-3</v>
      </c>
      <c r="AD520" s="1">
        <f>(Table2[[#This Row],[Day High]]/Table2[[#This Row],[Close Price]])-1</f>
        <v>2.189998806540161E-2</v>
      </c>
      <c r="AE520" s="1">
        <f>(Table2[[#This Row],[Close Price]]/Table2[[#This Row],[Current Week Low]])-1</f>
        <v>9.837448590668707E-3</v>
      </c>
      <c r="AF520" s="1">
        <f>(Table2[[#This Row],[Current Week High]]/Table2[[#This Row],[Close Price]])-1</f>
        <v>2.189998806540161E-2</v>
      </c>
      <c r="AG520" s="1">
        <f>(Table2[[#This Row],[Close Price]]/Table2[[#This Row],[Current Month Low]])-1</f>
        <v>5.6787009301592306E-2</v>
      </c>
      <c r="AH520" s="1">
        <f>(Table2[[#This Row],[Current Month High]]/Table2[[#This Row],[Close Price]])-1</f>
        <v>5.7181644587659619E-2</v>
      </c>
      <c r="AI520">
        <v>43.749254087599901</v>
      </c>
      <c r="AJ520">
        <v>32.762923351158598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-0.04</v>
      </c>
      <c r="AM520" t="s">
        <v>3166</v>
      </c>
      <c r="AN520">
        <v>-2.17</v>
      </c>
      <c r="AO520" t="s">
        <v>3166</v>
      </c>
      <c r="AP520">
        <v>4.6202473194533002E-2</v>
      </c>
      <c r="AQ520">
        <f>(Table2[[#This Row],[Sharpe Ratio]]-AVERAGE(Table2[Sharpe Ratio]))/_xlfn.STDEV.P(Table2[Sharpe Ratio])</f>
        <v>-0.10436763000314865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451</v>
      </c>
      <c r="AT520">
        <f>_xlfn.RANK.AVG(Table2[[#This Row],[6M Return vs Nifty Z-Score]],Table2[6M Return vs Nifty Z-Score])</f>
        <v>603</v>
      </c>
      <c r="AU520">
        <f>_xlfn.RANK.AVG(Table2[[#This Row],[Sharpe Ratio Z-Score]],Table2[Sharpe Ratio Z-Score])</f>
        <v>383</v>
      </c>
      <c r="AV520">
        <f>(Table2[[#This Row],[Rank 1Y]]+Table2[[#This Row],[Rank 6M]]+Table2[[#This Row],[Rank Sharpe]])/3</f>
        <v>479</v>
      </c>
    </row>
    <row r="521" spans="1:48" hidden="1" x14ac:dyDescent="0.3">
      <c r="A521" t="s">
        <v>1783</v>
      </c>
      <c r="B521" t="s">
        <v>1784</v>
      </c>
      <c r="C521" t="s">
        <v>3135</v>
      </c>
      <c r="D521" t="s">
        <v>292</v>
      </c>
      <c r="E521">
        <v>4393.5571367000002</v>
      </c>
      <c r="F521">
        <v>263.14999999999998</v>
      </c>
      <c r="G521">
        <v>-9.9083177492170904</v>
      </c>
      <c r="H521">
        <f>(Table2[[#This Row],[1Y Return vs Nifty]]-AVERAGE(Table2[1Y Return vs Nifty]))/_xlfn.STDEV.P(Table2[1Y Return vs Nifty])</f>
        <v>-0.45335113196091931</v>
      </c>
      <c r="I521">
        <v>-5.3493253459371299</v>
      </c>
      <c r="J521">
        <f>(Table2[[#This Row],[1M Return vs Nifty]]-AVERAGE(Table2[1M Return vs Nifty]))/_xlfn.STDEV.P(Table2[1M Return vs Nifty])</f>
        <v>-0.25154744359343478</v>
      </c>
      <c r="K521">
        <v>-3.61202042230014</v>
      </c>
      <c r="L521">
        <f>(Table2[[#This Row],[6M Return vs Nifty]]-AVERAGE(Table2[6M Return vs Nifty]))/_xlfn.STDEV.P(Table2[6M Return vs Nifty])</f>
        <v>-0.22507605166230174</v>
      </c>
      <c r="M521">
        <v>-5.4463991998256196</v>
      </c>
      <c r="N521">
        <f>(Table2[[#This Row],[1W Return vs Nifty]]-AVERAGE(Table2[1W Return vs Nifty]))/_xlfn.STDEV.P(Table2[1W Return vs Nifty])</f>
        <v>-0.47184241906538554</v>
      </c>
      <c r="O521">
        <v>269.77</v>
      </c>
      <c r="P521">
        <v>277.30028003505203</v>
      </c>
      <c r="Q521">
        <v>274.23908192052801</v>
      </c>
      <c r="R521">
        <v>44.895264918495698</v>
      </c>
      <c r="S521" s="1">
        <f>(Table2[[#This Row],[Close Price]]-Table2[[#This Row],[20D EMA]])/Table2[[#This Row],[20D EMA]]</f>
        <v>-2.4539422470993829E-2</v>
      </c>
      <c r="T521" s="1">
        <f>(Table2[[#This Row],[Close Price]]-Table2[[#This Row],[50D EMA]])/Table2[[#This Row],[50D EMA]]</f>
        <v>-5.1028726091669974E-2</v>
      </c>
      <c r="U521" s="1">
        <f>(Table2[[#This Row],[Close Price]]-Table2[[#This Row],[200D EMA]])/Table2[[#This Row],[200D EMA]]</f>
        <v>-4.0435819150465013E-2</v>
      </c>
      <c r="V521">
        <v>0.58648609426314202</v>
      </c>
      <c r="W521">
        <v>261.60000000000002</v>
      </c>
      <c r="X521">
        <v>266</v>
      </c>
      <c r="Y521">
        <v>261.60000000000002</v>
      </c>
      <c r="Z521">
        <v>266</v>
      </c>
      <c r="AA521">
        <v>252.35</v>
      </c>
      <c r="AB521">
        <v>291.2</v>
      </c>
      <c r="AC521" s="1">
        <f>(Table2[[#This Row],[Close Price]]/Table2[[#This Row],[Day Low]])-1</f>
        <v>5.9250764525993205E-3</v>
      </c>
      <c r="AD521" s="1">
        <f>(Table2[[#This Row],[Day High]]/Table2[[#This Row],[Close Price]])-1</f>
        <v>1.0830324909747446E-2</v>
      </c>
      <c r="AE521" s="1">
        <f>(Table2[[#This Row],[Close Price]]/Table2[[#This Row],[Current Week Low]])-1</f>
        <v>5.9250764525993205E-3</v>
      </c>
      <c r="AF521" s="1">
        <f>(Table2[[#This Row],[Current Week High]]/Table2[[#This Row],[Close Price]])-1</f>
        <v>1.0830324909747446E-2</v>
      </c>
      <c r="AG521" s="1">
        <f>(Table2[[#This Row],[Close Price]]/Table2[[#This Row],[Current Month Low]])-1</f>
        <v>4.2797701604913696E-2</v>
      </c>
      <c r="AH521" s="1">
        <f>(Table2[[#This Row],[Current Month High]]/Table2[[#This Row],[Close Price]])-1</f>
        <v>0.10659319779593401</v>
      </c>
      <c r="AI521">
        <v>27.6838305149154</v>
      </c>
      <c r="AJ521">
        <v>20.7387015370497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0.04</v>
      </c>
      <c r="AM521" t="s">
        <v>3167</v>
      </c>
      <c r="AN521">
        <v>-4.67</v>
      </c>
      <c r="AO521" t="s">
        <v>3166</v>
      </c>
      <c r="AP521">
        <v>-1.7009467793460999E-2</v>
      </c>
      <c r="AQ521">
        <f>(Table2[[#This Row],[Sharpe Ratio]]-AVERAGE(Table2[Sharpe Ratio]))/_xlfn.STDEV.P(Table2[Sharpe Ratio])</f>
        <v>-0.83412539412721987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465</v>
      </c>
      <c r="AT521">
        <f>_xlfn.RANK.AVG(Table2[[#This Row],[6M Return vs Nifty Z-Score]],Table2[6M Return vs Nifty Z-Score])</f>
        <v>380</v>
      </c>
      <c r="AU521">
        <f>_xlfn.RANK.AVG(Table2[[#This Row],[Sharpe Ratio Z-Score]],Table2[Sharpe Ratio Z-Score])</f>
        <v>592</v>
      </c>
      <c r="AV521">
        <f>(Table2[[#This Row],[Rank 1Y]]+Table2[[#This Row],[Rank 6M]]+Table2[[#This Row],[Rank Sharpe]])/3</f>
        <v>479</v>
      </c>
    </row>
    <row r="522" spans="1:48" hidden="1" x14ac:dyDescent="0.3">
      <c r="A522" t="s">
        <v>81</v>
      </c>
      <c r="B522" t="s">
        <v>82</v>
      </c>
      <c r="C522" t="s">
        <v>3126</v>
      </c>
      <c r="D522" t="s">
        <v>57</v>
      </c>
      <c r="E522">
        <v>293227.80463718</v>
      </c>
      <c r="F522">
        <v>791</v>
      </c>
      <c r="G522">
        <v>-8.9605647853350803</v>
      </c>
      <c r="H522">
        <f>(Table2[[#This Row],[1Y Return vs Nifty]]-AVERAGE(Table2[1Y Return vs Nifty]))/_xlfn.STDEV.P(Table2[1Y Return vs Nifty])</f>
        <v>-0.4345745431247901</v>
      </c>
      <c r="I522">
        <v>-10.614351108057001</v>
      </c>
      <c r="J522">
        <f>(Table2[[#This Row],[1M Return vs Nifty]]-AVERAGE(Table2[1M Return vs Nifty]))/_xlfn.STDEV.P(Table2[1M Return vs Nifty])</f>
        <v>-0.77274041488222012</v>
      </c>
      <c r="K522">
        <v>-22.984628376504102</v>
      </c>
      <c r="L522">
        <f>(Table2[[#This Row],[6M Return vs Nifty]]-AVERAGE(Table2[6M Return vs Nifty]))/_xlfn.STDEV.P(Table2[6M Return vs Nifty])</f>
        <v>-0.86392165591373093</v>
      </c>
      <c r="M522">
        <v>-1.1840868907919599</v>
      </c>
      <c r="N522">
        <f>(Table2[[#This Row],[1W Return vs Nifty]]-AVERAGE(Table2[1W Return vs Nifty]))/_xlfn.STDEV.P(Table2[1W Return vs Nifty])</f>
        <v>0.41318482145402385</v>
      </c>
      <c r="O522">
        <v>816.99</v>
      </c>
      <c r="P522">
        <v>883.05725416059204</v>
      </c>
      <c r="Q522">
        <v>914.75346162150697</v>
      </c>
      <c r="R522">
        <v>45.498204595474299</v>
      </c>
      <c r="S522" s="1">
        <f>(Table2[[#This Row],[Close Price]]-Table2[[#This Row],[20D EMA]])/Table2[[#This Row],[20D EMA]]</f>
        <v>-3.1811894882434313E-2</v>
      </c>
      <c r="T522" s="1">
        <f>(Table2[[#This Row],[Close Price]]-Table2[[#This Row],[50D EMA]])/Table2[[#This Row],[50D EMA]]</f>
        <v>-0.10424834146014567</v>
      </c>
      <c r="U522" s="1">
        <f>(Table2[[#This Row],[Close Price]]-Table2[[#This Row],[200D EMA]])/Table2[[#This Row],[200D EMA]]</f>
        <v>-0.1352861364439546</v>
      </c>
      <c r="V522">
        <v>1.18617307986704</v>
      </c>
      <c r="W522">
        <v>793.65</v>
      </c>
      <c r="X522">
        <v>810.2</v>
      </c>
      <c r="Y522">
        <v>793.65</v>
      </c>
      <c r="Z522">
        <v>810.2</v>
      </c>
      <c r="AA522">
        <v>759.2</v>
      </c>
      <c r="AB522">
        <v>847.95</v>
      </c>
      <c r="AC522" s="1">
        <f>(Table2[[#This Row],[Close Price]]/Table2[[#This Row],[Day Low]])-1</f>
        <v>-3.3390033390032769E-3</v>
      </c>
      <c r="AD522" s="1">
        <f>(Table2[[#This Row],[Day High]]/Table2[[#This Row],[Close Price]])-1</f>
        <v>2.4273072060682743E-2</v>
      </c>
      <c r="AE522" s="1">
        <f>(Table2[[#This Row],[Close Price]]/Table2[[#This Row],[Current Week Low]])-1</f>
        <v>-3.3390033390032769E-3</v>
      </c>
      <c r="AF522" s="1">
        <f>(Table2[[#This Row],[Current Week High]]/Table2[[#This Row],[Close Price]])-1</f>
        <v>2.4273072060682743E-2</v>
      </c>
      <c r="AG522" s="1">
        <f>(Table2[[#This Row],[Close Price]]/Table2[[#This Row],[Current Month Low]])-1</f>
        <v>4.1886195995785025E-2</v>
      </c>
      <c r="AH522" s="1">
        <f>(Table2[[#This Row],[Current Month High]]/Table2[[#This Row],[Close Price]])-1</f>
        <v>7.1997471554993808E-2</v>
      </c>
      <c r="AI522">
        <v>49.051833122629503</v>
      </c>
      <c r="AJ522">
        <v>17.315535780496798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-0.19</v>
      </c>
      <c r="AM522" t="s">
        <v>3166</v>
      </c>
      <c r="AN522">
        <v>-4.67</v>
      </c>
      <c r="AO522" t="s">
        <v>3166</v>
      </c>
      <c r="AP522">
        <v>5.5762861167513E-2</v>
      </c>
      <c r="AQ522">
        <f>(Table2[[#This Row],[Sharpe Ratio]]-AVERAGE(Table2[Sharpe Ratio]))/_xlfn.STDEV.P(Table2[Sharpe Ratio])</f>
        <v>6.0034049986979164E-3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458</v>
      </c>
      <c r="AT522">
        <f>_xlfn.RANK.AVG(Table2[[#This Row],[6M Return vs Nifty Z-Score]],Table2[6M Return vs Nifty Z-Score])</f>
        <v>628</v>
      </c>
      <c r="AU522">
        <f>_xlfn.RANK.AVG(Table2[[#This Row],[Sharpe Ratio Z-Score]],Table2[Sharpe Ratio Z-Score])</f>
        <v>352</v>
      </c>
      <c r="AV522">
        <f>(Table2[[#This Row],[Rank 1Y]]+Table2[[#This Row],[Rank 6M]]+Table2[[#This Row],[Rank Sharpe]])/3</f>
        <v>479.33333333333331</v>
      </c>
    </row>
    <row r="523" spans="1:48" hidden="1" x14ac:dyDescent="0.3">
      <c r="A523" t="s">
        <v>439</v>
      </c>
      <c r="B523" t="s">
        <v>440</v>
      </c>
      <c r="C523" t="s">
        <v>3123</v>
      </c>
      <c r="D523" t="s">
        <v>227</v>
      </c>
      <c r="E523">
        <v>50161.622842534998</v>
      </c>
      <c r="F523">
        <v>1859.85</v>
      </c>
      <c r="G523">
        <v>-7.0153175655386901</v>
      </c>
      <c r="H523">
        <f>(Table2[[#This Row],[1Y Return vs Nifty]]-AVERAGE(Table2[1Y Return vs Nifty]))/_xlfn.STDEV.P(Table2[1Y Return vs Nifty])</f>
        <v>-0.39603590634634855</v>
      </c>
      <c r="I523">
        <v>-7.1006874048480402</v>
      </c>
      <c r="J523">
        <f>(Table2[[#This Row],[1M Return vs Nifty]]-AVERAGE(Table2[1M Return vs Nifty]))/_xlfn.STDEV.P(Table2[1M Return vs Nifty])</f>
        <v>-0.42491745858054092</v>
      </c>
      <c r="K523">
        <v>-5.9110453617685499</v>
      </c>
      <c r="L523">
        <f>(Table2[[#This Row],[6M Return vs Nifty]]-AVERAGE(Table2[6M Return vs Nifty]))/_xlfn.STDEV.P(Table2[6M Return vs Nifty])</f>
        <v>-0.30089041698243824</v>
      </c>
      <c r="M523">
        <v>-3.8469733197045799</v>
      </c>
      <c r="N523">
        <f>(Table2[[#This Row],[1W Return vs Nifty]]-AVERAGE(Table2[1W Return vs Nifty]))/_xlfn.STDEV.P(Table2[1W Return vs Nifty])</f>
        <v>-0.13973736188815161</v>
      </c>
      <c r="O523">
        <v>1912.14</v>
      </c>
      <c r="P523">
        <v>1971.1842626032601</v>
      </c>
      <c r="Q523">
        <v>1929.20400051454</v>
      </c>
      <c r="R523">
        <v>50.910609364251499</v>
      </c>
      <c r="S523" s="1">
        <f>(Table2[[#This Row],[Close Price]]-Table2[[#This Row],[20D EMA]])/Table2[[#This Row],[20D EMA]]</f>
        <v>-2.7346324013932131E-2</v>
      </c>
      <c r="T523" s="1">
        <f>(Table2[[#This Row],[Close Price]]-Table2[[#This Row],[50D EMA]])/Table2[[#This Row],[50D EMA]]</f>
        <v>-5.6480900702923484E-2</v>
      </c>
      <c r="U523" s="1">
        <f>(Table2[[#This Row],[Close Price]]-Table2[[#This Row],[200D EMA]])/Table2[[#This Row],[200D EMA]]</f>
        <v>-3.5949542140718452E-2</v>
      </c>
      <c r="V523">
        <v>0.79106416985063099</v>
      </c>
      <c r="W523">
        <v>1867.55</v>
      </c>
      <c r="X523">
        <v>1914.25</v>
      </c>
      <c r="Y523">
        <v>1867.55</v>
      </c>
      <c r="Z523">
        <v>1914.25</v>
      </c>
      <c r="AA523">
        <v>1810</v>
      </c>
      <c r="AB523">
        <v>1986.15</v>
      </c>
      <c r="AC523" s="1">
        <f>(Table2[[#This Row],[Close Price]]/Table2[[#This Row],[Day Low]])-1</f>
        <v>-4.1230489143530002E-3</v>
      </c>
      <c r="AD523" s="1">
        <f>(Table2[[#This Row],[Day High]]/Table2[[#This Row],[Close Price]])-1</f>
        <v>2.9249670672366168E-2</v>
      </c>
      <c r="AE523" s="1">
        <f>(Table2[[#This Row],[Close Price]]/Table2[[#This Row],[Current Week Low]])-1</f>
        <v>-4.1230489143530002E-3</v>
      </c>
      <c r="AF523" s="1">
        <f>(Table2[[#This Row],[Current Week High]]/Table2[[#This Row],[Close Price]])-1</f>
        <v>2.9249670672366168E-2</v>
      </c>
      <c r="AG523" s="1">
        <f>(Table2[[#This Row],[Close Price]]/Table2[[#This Row],[Current Month Low]])-1</f>
        <v>2.7541436464088243E-2</v>
      </c>
      <c r="AH523" s="1">
        <f>(Table2[[#This Row],[Current Month High]]/Table2[[#This Row],[Close Price]])-1</f>
        <v>6.7908702314702918E-2</v>
      </c>
      <c r="AI523">
        <v>18.552571443933601</v>
      </c>
      <c r="AJ523">
        <v>17.637571157495199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-0.01</v>
      </c>
      <c r="AM523" t="s">
        <v>3166</v>
      </c>
      <c r="AN523">
        <v>-2.76</v>
      </c>
      <c r="AO523" t="s">
        <v>3166</v>
      </c>
      <c r="AP523">
        <v>-1.1182972911891E-2</v>
      </c>
      <c r="AQ523">
        <f>(Table2[[#This Row],[Sharpe Ratio]]-AVERAGE(Table2[Sharpe Ratio]))/_xlfn.STDEV.P(Table2[Sharpe Ratio])</f>
        <v>-0.76686073161254642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448</v>
      </c>
      <c r="AT523">
        <f>_xlfn.RANK.AVG(Table2[[#This Row],[6M Return vs Nifty Z-Score]],Table2[6M Return vs Nifty Z-Score])</f>
        <v>413</v>
      </c>
      <c r="AU523">
        <f>_xlfn.RANK.AVG(Table2[[#This Row],[Sharpe Ratio Z-Score]],Table2[Sharpe Ratio Z-Score])</f>
        <v>577</v>
      </c>
      <c r="AV523">
        <f>(Table2[[#This Row],[Rank 1Y]]+Table2[[#This Row],[Rank 6M]]+Table2[[#This Row],[Rank Sharpe]])/3</f>
        <v>479.33333333333331</v>
      </c>
    </row>
    <row r="524" spans="1:48" hidden="1" x14ac:dyDescent="0.3">
      <c r="A524" t="s">
        <v>1370</v>
      </c>
      <c r="B524" t="s">
        <v>1371</v>
      </c>
      <c r="C524" t="s">
        <v>3135</v>
      </c>
      <c r="D524" t="s">
        <v>414</v>
      </c>
      <c r="E524">
        <v>7931.6952346500002</v>
      </c>
      <c r="F524">
        <v>199.05</v>
      </c>
      <c r="G524">
        <v>-18.623300827287402</v>
      </c>
      <c r="H524">
        <f>(Table2[[#This Row],[1Y Return vs Nifty]]-AVERAGE(Table2[1Y Return vs Nifty]))/_xlfn.STDEV.P(Table2[1Y Return vs Nifty])</f>
        <v>-0.6260096835105633</v>
      </c>
      <c r="I524">
        <v>-4.7479734146702901</v>
      </c>
      <c r="J524">
        <f>(Table2[[#This Row],[1M Return vs Nifty]]-AVERAGE(Table2[1M Return vs Nifty]))/_xlfn.STDEV.P(Table2[1M Return vs Nifty])</f>
        <v>-0.1920186940662871</v>
      </c>
      <c r="K524">
        <v>-16.369236501277399</v>
      </c>
      <c r="L524">
        <f>(Table2[[#This Row],[6M Return vs Nifty]]-AVERAGE(Table2[6M Return vs Nifty]))/_xlfn.STDEV.P(Table2[6M Return vs Nifty])</f>
        <v>-0.64576754729398322</v>
      </c>
      <c r="M524">
        <v>-4.6429939696462199</v>
      </c>
      <c r="N524">
        <f>(Table2[[#This Row],[1W Return vs Nifty]]-AVERAGE(Table2[1W Return vs Nifty]))/_xlfn.STDEV.P(Table2[1W Return vs Nifty])</f>
        <v>-0.30502322273912214</v>
      </c>
      <c r="O524">
        <v>200.08</v>
      </c>
      <c r="P524">
        <v>208.65806801444401</v>
      </c>
      <c r="Q524">
        <v>218.67766776025499</v>
      </c>
      <c r="R524">
        <v>51.951124587972899</v>
      </c>
      <c r="S524" s="1">
        <f>(Table2[[#This Row],[Close Price]]-Table2[[#This Row],[20D EMA]])/Table2[[#This Row],[20D EMA]]</f>
        <v>-5.1479408236705373E-3</v>
      </c>
      <c r="T524" s="1">
        <f>(Table2[[#This Row],[Close Price]]-Table2[[#This Row],[50D EMA]])/Table2[[#This Row],[50D EMA]]</f>
        <v>-4.6046951866624677E-2</v>
      </c>
      <c r="U524" s="1">
        <f>(Table2[[#This Row],[Close Price]]-Table2[[#This Row],[200D EMA]])/Table2[[#This Row],[200D EMA]]</f>
        <v>-8.9756160111299388E-2</v>
      </c>
      <c r="V524">
        <v>0.99304722177358795</v>
      </c>
      <c r="W524">
        <v>195.72</v>
      </c>
      <c r="X524">
        <v>200.51</v>
      </c>
      <c r="Y524">
        <v>195.72</v>
      </c>
      <c r="Z524">
        <v>200.51</v>
      </c>
      <c r="AA524">
        <v>189.1</v>
      </c>
      <c r="AB524">
        <v>215.28</v>
      </c>
      <c r="AC524" s="1">
        <f>(Table2[[#This Row],[Close Price]]/Table2[[#This Row],[Day Low]])-1</f>
        <v>1.7014101778050295E-2</v>
      </c>
      <c r="AD524" s="1">
        <f>(Table2[[#This Row],[Day High]]/Table2[[#This Row],[Close Price]])-1</f>
        <v>7.3348404923385679E-3</v>
      </c>
      <c r="AE524" s="1">
        <f>(Table2[[#This Row],[Close Price]]/Table2[[#This Row],[Current Week Low]])-1</f>
        <v>1.7014101778050295E-2</v>
      </c>
      <c r="AF524" s="1">
        <f>(Table2[[#This Row],[Current Week High]]/Table2[[#This Row],[Close Price]])-1</f>
        <v>7.3348404923385679E-3</v>
      </c>
      <c r="AG524" s="1">
        <f>(Table2[[#This Row],[Close Price]]/Table2[[#This Row],[Current Month Low]])-1</f>
        <v>5.2617662612374438E-2</v>
      </c>
      <c r="AH524" s="1">
        <f>(Table2[[#This Row],[Current Month High]]/Table2[[#This Row],[Close Price]])-1</f>
        <v>8.1537302185380467E-2</v>
      </c>
      <c r="AI524">
        <v>61.893996483295602</v>
      </c>
      <c r="AJ524">
        <v>8.8597210828547901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-0.06</v>
      </c>
      <c r="AM524" t="s">
        <v>3166</v>
      </c>
      <c r="AN524">
        <v>-1.93</v>
      </c>
      <c r="AO524" t="s">
        <v>3166</v>
      </c>
      <c r="AP524">
        <v>5.4700650655075997E-2</v>
      </c>
      <c r="AQ524">
        <f>(Table2[[#This Row],[Sharpe Ratio]]-AVERAGE(Table2[Sharpe Ratio]))/_xlfn.STDEV.P(Table2[Sharpe Ratio])</f>
        <v>-6.2594104831481326E-3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533</v>
      </c>
      <c r="AT524">
        <f>_xlfn.RANK.AVG(Table2[[#This Row],[6M Return vs Nifty Z-Score]],Table2[6M Return vs Nifty Z-Score])</f>
        <v>548</v>
      </c>
      <c r="AU524">
        <f>_xlfn.RANK.AVG(Table2[[#This Row],[Sharpe Ratio Z-Score]],Table2[Sharpe Ratio Z-Score])</f>
        <v>357</v>
      </c>
      <c r="AV524">
        <f>(Table2[[#This Row],[Rank 1Y]]+Table2[[#This Row],[Rank 6M]]+Table2[[#This Row],[Rank Sharpe]])/3</f>
        <v>479.33333333333331</v>
      </c>
    </row>
    <row r="525" spans="1:48" hidden="1" x14ac:dyDescent="0.3">
      <c r="A525" t="s">
        <v>1378</v>
      </c>
      <c r="B525" t="s">
        <v>1379</v>
      </c>
      <c r="C525" t="s">
        <v>3135</v>
      </c>
      <c r="D525" t="s">
        <v>470</v>
      </c>
      <c r="E525">
        <v>7832.7482959600002</v>
      </c>
      <c r="F525">
        <v>495.4</v>
      </c>
      <c r="G525">
        <v>-11.7481884896683</v>
      </c>
      <c r="H525">
        <f>(Table2[[#This Row],[1Y Return vs Nifty]]-AVERAGE(Table2[1Y Return vs Nifty]))/_xlfn.STDEV.P(Table2[1Y Return vs Nifty])</f>
        <v>-0.48980208249509016</v>
      </c>
      <c r="I525">
        <v>6.1973153923560602</v>
      </c>
      <c r="J525">
        <f>(Table2[[#This Row],[1M Return vs Nifty]]-AVERAGE(Table2[1M Return vs Nifty]))/_xlfn.STDEV.P(Table2[1M Return vs Nifty])</f>
        <v>0.89147222367826118</v>
      </c>
      <c r="K525">
        <v>0.27748207059965901</v>
      </c>
      <c r="L525">
        <f>(Table2[[#This Row],[6M Return vs Nifty]]-AVERAGE(Table2[6M Return vs Nifty]))/_xlfn.STDEV.P(Table2[6M Return vs Nifty])</f>
        <v>-9.6812909384919377E-2</v>
      </c>
      <c r="M525">
        <v>-1.87902308454529</v>
      </c>
      <c r="N525">
        <f>(Table2[[#This Row],[1W Return vs Nifty]]-AVERAGE(Table2[1W Return vs Nifty]))/_xlfn.STDEV.P(Table2[1W Return vs Nifty])</f>
        <v>0.26888815398762433</v>
      </c>
      <c r="O525">
        <v>483.45</v>
      </c>
      <c r="P525">
        <v>488.282928822906</v>
      </c>
      <c r="Q525">
        <v>493.03932105214301</v>
      </c>
      <c r="R525">
        <v>67.462391561227093</v>
      </c>
      <c r="S525" s="1">
        <f>(Table2[[#This Row],[Close Price]]-Table2[[#This Row],[20D EMA]])/Table2[[#This Row],[20D EMA]]</f>
        <v>2.4718171475850634E-2</v>
      </c>
      <c r="T525" s="1">
        <f>(Table2[[#This Row],[Close Price]]-Table2[[#This Row],[50D EMA]])/Table2[[#This Row],[50D EMA]]</f>
        <v>1.4575711656049411E-2</v>
      </c>
      <c r="U525" s="1">
        <f>(Table2[[#This Row],[Close Price]]-Table2[[#This Row],[200D EMA]])/Table2[[#This Row],[200D EMA]]</f>
        <v>4.7880135458958795E-3</v>
      </c>
      <c r="V525">
        <v>0.464886741285639</v>
      </c>
      <c r="W525">
        <v>490</v>
      </c>
      <c r="X525">
        <v>499.4</v>
      </c>
      <c r="Y525">
        <v>490</v>
      </c>
      <c r="Z525">
        <v>499.4</v>
      </c>
      <c r="AA525">
        <v>463.35</v>
      </c>
      <c r="AB525">
        <v>513.85</v>
      </c>
      <c r="AC525" s="1">
        <f>(Table2[[#This Row],[Close Price]]/Table2[[#This Row],[Day Low]])-1</f>
        <v>1.1020408163265216E-2</v>
      </c>
      <c r="AD525" s="1">
        <f>(Table2[[#This Row],[Day High]]/Table2[[#This Row],[Close Price]])-1</f>
        <v>8.0742834073475045E-3</v>
      </c>
      <c r="AE525" s="1">
        <f>(Table2[[#This Row],[Close Price]]/Table2[[#This Row],[Current Week Low]])-1</f>
        <v>1.1020408163265216E-2</v>
      </c>
      <c r="AF525" s="1">
        <f>(Table2[[#This Row],[Current Week High]]/Table2[[#This Row],[Close Price]])-1</f>
        <v>8.0742834073475045E-3</v>
      </c>
      <c r="AG525" s="1">
        <f>(Table2[[#This Row],[Close Price]]/Table2[[#This Row],[Current Month Low]])-1</f>
        <v>6.9170173734757645E-2</v>
      </c>
      <c r="AH525" s="1">
        <f>(Table2[[#This Row],[Current Month High]]/Table2[[#This Row],[Close Price]])-1</f>
        <v>3.7242632216390792E-2</v>
      </c>
      <c r="AI525">
        <v>27.957206297940999</v>
      </c>
      <c r="AJ525">
        <v>22.989076464746699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0.13</v>
      </c>
      <c r="AM525" t="s">
        <v>3167</v>
      </c>
      <c r="AN525">
        <v>2.21</v>
      </c>
      <c r="AO525" t="s">
        <v>3167</v>
      </c>
      <c r="AP525">
        <v>-3.4327772548895998E-2</v>
      </c>
      <c r="AQ525">
        <f>(Table2[[#This Row],[Sharpe Ratio]]-AVERAGE(Table2[Sharpe Ratio]))/_xlfn.STDEV.P(Table2[Sharpe Ratio])</f>
        <v>-1.03405862128672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482</v>
      </c>
      <c r="AT525">
        <f>_xlfn.RANK.AVG(Table2[[#This Row],[6M Return vs Nifty Z-Score]],Table2[6M Return vs Nifty Z-Score])</f>
        <v>332</v>
      </c>
      <c r="AU525">
        <f>_xlfn.RANK.AVG(Table2[[#This Row],[Sharpe Ratio Z-Score]],Table2[Sharpe Ratio Z-Score])</f>
        <v>624</v>
      </c>
      <c r="AV525">
        <f>(Table2[[#This Row],[Rank 1Y]]+Table2[[#This Row],[Rank 6M]]+Table2[[#This Row],[Rank Sharpe]])/3</f>
        <v>479.33333333333331</v>
      </c>
    </row>
    <row r="526" spans="1:48" hidden="1" x14ac:dyDescent="0.3">
      <c r="A526" t="s">
        <v>389</v>
      </c>
      <c r="B526" t="s">
        <v>390</v>
      </c>
      <c r="C526" t="s">
        <v>3130</v>
      </c>
      <c r="D526" t="s">
        <v>391</v>
      </c>
      <c r="E526">
        <v>58547.319517349999</v>
      </c>
      <c r="F526">
        <v>4549.6000000000004</v>
      </c>
      <c r="G526">
        <v>-12.025438402838001</v>
      </c>
      <c r="H526">
        <f>(Table2[[#This Row],[1Y Return vs Nifty]]-AVERAGE(Table2[1Y Return vs Nifty]))/_xlfn.STDEV.P(Table2[1Y Return vs Nifty])</f>
        <v>-0.49529487209620826</v>
      </c>
      <c r="I526">
        <v>3.34530881556568</v>
      </c>
      <c r="J526">
        <f>(Table2[[#This Row],[1M Return vs Nifty]]-AVERAGE(Table2[1M Return vs Nifty]))/_xlfn.STDEV.P(Table2[1M Return vs Nifty])</f>
        <v>0.60914772061751177</v>
      </c>
      <c r="K526">
        <v>-24.337574885889399</v>
      </c>
      <c r="L526">
        <f>(Table2[[#This Row],[6M Return vs Nifty]]-AVERAGE(Table2[6M Return vs Nifty]))/_xlfn.STDEV.P(Table2[6M Return vs Nifty])</f>
        <v>-0.9085374315672381</v>
      </c>
      <c r="M526">
        <v>-5.1407414173538903</v>
      </c>
      <c r="N526">
        <f>(Table2[[#This Row],[1W Return vs Nifty]]-AVERAGE(Table2[1W Return vs Nifty]))/_xlfn.STDEV.P(Table2[1W Return vs Nifty])</f>
        <v>-0.40837558600603913</v>
      </c>
      <c r="O526">
        <v>4613.58</v>
      </c>
      <c r="P526">
        <v>4844.5970815793198</v>
      </c>
      <c r="Q526">
        <v>4894.6186149496698</v>
      </c>
      <c r="R526">
        <v>53.057193454711403</v>
      </c>
      <c r="S526" s="1">
        <f>(Table2[[#This Row],[Close Price]]-Table2[[#This Row],[20D EMA]])/Table2[[#This Row],[20D EMA]]</f>
        <v>-1.3867755625782919E-2</v>
      </c>
      <c r="T526" s="1">
        <f>(Table2[[#This Row],[Close Price]]-Table2[[#This Row],[50D EMA]])/Table2[[#This Row],[50D EMA]]</f>
        <v>-6.0891974422597708E-2</v>
      </c>
      <c r="U526" s="1">
        <f>(Table2[[#This Row],[Close Price]]-Table2[[#This Row],[200D EMA]])/Table2[[#This Row],[200D EMA]]</f>
        <v>-7.0489376617797458E-2</v>
      </c>
      <c r="V526">
        <v>0.92151720388462699</v>
      </c>
      <c r="W526">
        <v>4535.1000000000004</v>
      </c>
      <c r="X526">
        <v>4694</v>
      </c>
      <c r="Y526">
        <v>4535.1000000000004</v>
      </c>
      <c r="Z526">
        <v>4694</v>
      </c>
      <c r="AA526">
        <v>4162.6000000000004</v>
      </c>
      <c r="AB526">
        <v>4781</v>
      </c>
      <c r="AC526" s="1">
        <f>(Table2[[#This Row],[Close Price]]/Table2[[#This Row],[Day Low]])-1</f>
        <v>3.1972834116116289E-3</v>
      </c>
      <c r="AD526" s="1">
        <f>(Table2[[#This Row],[Day High]]/Table2[[#This Row],[Close Price]])-1</f>
        <v>3.1739053982767551E-2</v>
      </c>
      <c r="AE526" s="1">
        <f>(Table2[[#This Row],[Close Price]]/Table2[[#This Row],[Current Week Low]])-1</f>
        <v>3.1972834116116289E-3</v>
      </c>
      <c r="AF526" s="1">
        <f>(Table2[[#This Row],[Current Week High]]/Table2[[#This Row],[Close Price]])-1</f>
        <v>3.1739053982767551E-2</v>
      </c>
      <c r="AG526" s="1">
        <f>(Table2[[#This Row],[Close Price]]/Table2[[#This Row],[Current Month Low]])-1</f>
        <v>9.2970739441694983E-2</v>
      </c>
      <c r="AH526" s="1">
        <f>(Table2[[#This Row],[Current Month High]]/Table2[[#This Row],[Close Price]])-1</f>
        <v>5.0861614207842409E-2</v>
      </c>
      <c r="AI526">
        <v>41.990504659750201</v>
      </c>
      <c r="AJ526">
        <v>26.3426825881699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-0.06</v>
      </c>
      <c r="AM526" t="s">
        <v>3166</v>
      </c>
      <c r="AN526">
        <v>5.66</v>
      </c>
      <c r="AO526" t="s">
        <v>3167</v>
      </c>
      <c r="AP526">
        <v>7.1163872929173005E-2</v>
      </c>
      <c r="AQ526">
        <f>(Table2[[#This Row],[Sharpe Ratio]]-AVERAGE(Table2[Sharpe Ratio]))/_xlfn.STDEV.P(Table2[Sharpe Ratio])</f>
        <v>0.18380221536226801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487</v>
      </c>
      <c r="AT526">
        <f>_xlfn.RANK.AVG(Table2[[#This Row],[6M Return vs Nifty Z-Score]],Table2[6M Return vs Nifty Z-Score])</f>
        <v>646</v>
      </c>
      <c r="AU526">
        <f>_xlfn.RANK.AVG(Table2[[#This Row],[Sharpe Ratio Z-Score]],Table2[Sharpe Ratio Z-Score])</f>
        <v>306</v>
      </c>
      <c r="AV526">
        <f>(Table2[[#This Row],[Rank 1Y]]+Table2[[#This Row],[Rank 6M]]+Table2[[#This Row],[Rank Sharpe]])/3</f>
        <v>479.66666666666669</v>
      </c>
    </row>
    <row r="527" spans="1:48" hidden="1" x14ac:dyDescent="0.3">
      <c r="A527" t="s">
        <v>659</v>
      </c>
      <c r="B527" t="s">
        <v>660</v>
      </c>
      <c r="C527" t="s">
        <v>3135</v>
      </c>
      <c r="D527" t="s">
        <v>169</v>
      </c>
      <c r="E527">
        <v>27563.355498209901</v>
      </c>
      <c r="F527">
        <v>1069.9000000000001</v>
      </c>
      <c r="G527">
        <v>-11.9014868931528</v>
      </c>
      <c r="H527">
        <f>(Table2[[#This Row],[1Y Return vs Nifty]]-AVERAGE(Table2[1Y Return vs Nifty]))/_xlfn.STDEV.P(Table2[1Y Return vs Nifty])</f>
        <v>-0.49283918309108665</v>
      </c>
      <c r="I527">
        <v>-3.7912649414228898</v>
      </c>
      <c r="J527">
        <f>(Table2[[#This Row],[1M Return vs Nifty]]-AVERAGE(Table2[1M Return vs Nifty]))/_xlfn.STDEV.P(Table2[1M Return vs Nifty])</f>
        <v>-9.7312655699590619E-2</v>
      </c>
      <c r="K527">
        <v>-8.6990189457579596</v>
      </c>
      <c r="L527">
        <f>(Table2[[#This Row],[6M Return vs Nifty]]-AVERAGE(Table2[6M Return vs Nifty]))/_xlfn.STDEV.P(Table2[6M Return vs Nifty])</f>
        <v>-0.39282871837743616</v>
      </c>
      <c r="M527">
        <v>-2.1501853436642402</v>
      </c>
      <c r="N527">
        <f>(Table2[[#This Row],[1W Return vs Nifty]]-AVERAGE(Table2[1W Return vs Nifty]))/_xlfn.STDEV.P(Table2[1W Return vs Nifty])</f>
        <v>0.2125839771650061</v>
      </c>
      <c r="O527">
        <v>1086.8699999999999</v>
      </c>
      <c r="P527">
        <v>1090.6002321283199</v>
      </c>
      <c r="Q527">
        <v>1072.7457209714</v>
      </c>
      <c r="R527">
        <v>50.324856457794702</v>
      </c>
      <c r="S527" s="1">
        <f>(Table2[[#This Row],[Close Price]]-Table2[[#This Row],[20D EMA]])/Table2[[#This Row],[20D EMA]]</f>
        <v>-1.5613642845970357E-2</v>
      </c>
      <c r="T527" s="1">
        <f>(Table2[[#This Row],[Close Price]]-Table2[[#This Row],[50D EMA]])/Table2[[#This Row],[50D EMA]]</f>
        <v>-1.898058657838636E-2</v>
      </c>
      <c r="U527" s="1">
        <f>(Table2[[#This Row],[Close Price]]-Table2[[#This Row],[200D EMA]])/Table2[[#This Row],[200D EMA]]</f>
        <v>-2.6527451154249909E-3</v>
      </c>
      <c r="V527">
        <v>0.32451681418163802</v>
      </c>
      <c r="W527">
        <v>1076.25</v>
      </c>
      <c r="X527">
        <v>1104.3</v>
      </c>
      <c r="Y527">
        <v>1076.25</v>
      </c>
      <c r="Z527">
        <v>1104.3</v>
      </c>
      <c r="AA527">
        <v>1034.8</v>
      </c>
      <c r="AB527">
        <v>1163.8499999999999</v>
      </c>
      <c r="AC527" s="1">
        <f>(Table2[[#This Row],[Close Price]]/Table2[[#This Row],[Day Low]])-1</f>
        <v>-5.9001161440185301E-3</v>
      </c>
      <c r="AD527" s="1">
        <f>(Table2[[#This Row],[Day High]]/Table2[[#This Row],[Close Price]])-1</f>
        <v>3.2152537620338206E-2</v>
      </c>
      <c r="AE527" s="1">
        <f>(Table2[[#This Row],[Close Price]]/Table2[[#This Row],[Current Week Low]])-1</f>
        <v>-5.9001161440185301E-3</v>
      </c>
      <c r="AF527" s="1">
        <f>(Table2[[#This Row],[Current Week High]]/Table2[[#This Row],[Close Price]])-1</f>
        <v>3.2152537620338206E-2</v>
      </c>
      <c r="AG527" s="1">
        <f>(Table2[[#This Row],[Close Price]]/Table2[[#This Row],[Current Month Low]])-1</f>
        <v>3.3919597989949812E-2</v>
      </c>
      <c r="AH527" s="1">
        <f>(Table2[[#This Row],[Current Month High]]/Table2[[#This Row],[Close Price]])-1</f>
        <v>8.7811945041592399E-2</v>
      </c>
      <c r="AI527">
        <v>26.0865501448733</v>
      </c>
      <c r="AJ527">
        <v>14.673097534833801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0.13</v>
      </c>
      <c r="AM527" t="s">
        <v>3167</v>
      </c>
      <c r="AN527">
        <v>-4.24</v>
      </c>
      <c r="AO527" t="s">
        <v>3166</v>
      </c>
      <c r="AP527">
        <v>1.2261872693310001E-3</v>
      </c>
      <c r="AQ527">
        <f>(Table2[[#This Row],[Sharpe Ratio]]-AVERAGE(Table2[Sharpe Ratio]))/_xlfn.STDEV.P(Table2[Sharpe Ratio])</f>
        <v>-0.6236017073369593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485</v>
      </c>
      <c r="AT527">
        <f>_xlfn.RANK.AVG(Table2[[#This Row],[6M Return vs Nifty Z-Score]],Table2[6M Return vs Nifty Z-Score])</f>
        <v>457</v>
      </c>
      <c r="AU527">
        <f>_xlfn.RANK.AVG(Table2[[#This Row],[Sharpe Ratio Z-Score]],Table2[Sharpe Ratio Z-Score])</f>
        <v>500</v>
      </c>
      <c r="AV527">
        <f>(Table2[[#This Row],[Rank 1Y]]+Table2[[#This Row],[Rank 6M]]+Table2[[#This Row],[Rank Sharpe]])/3</f>
        <v>480.66666666666669</v>
      </c>
    </row>
    <row r="528" spans="1:48" hidden="1" x14ac:dyDescent="0.3">
      <c r="A528" t="s">
        <v>1289</v>
      </c>
      <c r="B528" t="s">
        <v>1290</v>
      </c>
      <c r="C528" t="s">
        <v>3119</v>
      </c>
      <c r="D528" t="s">
        <v>18</v>
      </c>
      <c r="E528">
        <v>8805.1310819999999</v>
      </c>
      <c r="F528">
        <v>591.29999999999995</v>
      </c>
      <c r="G528">
        <v>-29.6998563313057</v>
      </c>
      <c r="H528">
        <f>(Table2[[#This Row],[1Y Return vs Nifty]]-AVERAGE(Table2[1Y Return vs Nifty]))/_xlfn.STDEV.P(Table2[1Y Return vs Nifty])</f>
        <v>-0.84545497816585669</v>
      </c>
      <c r="I528">
        <v>-23.913187186999</v>
      </c>
      <c r="J528">
        <f>(Table2[[#This Row],[1M Return vs Nifty]]-AVERAGE(Table2[1M Return vs Nifty]))/_xlfn.STDEV.P(Table2[1M Return vs Nifty])</f>
        <v>-2.0892125849776479</v>
      </c>
      <c r="K528">
        <v>-44.704223890183002</v>
      </c>
      <c r="L528">
        <f>(Table2[[#This Row],[6M Return vs Nifty]]-AVERAGE(Table2[6M Return vs Nifty]))/_xlfn.STDEV.P(Table2[6M Return vs Nifty])</f>
        <v>-1.5801632767029328</v>
      </c>
      <c r="M528">
        <v>-3.0171063328249499</v>
      </c>
      <c r="N528">
        <f>(Table2[[#This Row],[1W Return vs Nifty]]-AVERAGE(Table2[1W Return vs Nifty]))/_xlfn.STDEV.P(Table2[1W Return vs Nifty])</f>
        <v>3.2576358023834261E-2</v>
      </c>
      <c r="O528">
        <v>644.67999999999995</v>
      </c>
      <c r="P528">
        <v>752.27417045472998</v>
      </c>
      <c r="Q528">
        <v>829.96991415601497</v>
      </c>
      <c r="R528">
        <v>37.479867599432801</v>
      </c>
      <c r="S528" s="1">
        <f>(Table2[[#This Row],[Close Price]]-Table2[[#This Row],[20D EMA]])/Table2[[#This Row],[20D EMA]]</f>
        <v>-8.2800769373952962E-2</v>
      </c>
      <c r="T528" s="1">
        <f>(Table2[[#This Row],[Close Price]]-Table2[[#This Row],[50D EMA]])/Table2[[#This Row],[50D EMA]]</f>
        <v>-0.21398338102905404</v>
      </c>
      <c r="U528" s="1">
        <f>(Table2[[#This Row],[Close Price]]-Table2[[#This Row],[200D EMA]])/Table2[[#This Row],[200D EMA]]</f>
        <v>-0.28756453708170276</v>
      </c>
      <c r="V528">
        <v>1.5169874395884999</v>
      </c>
      <c r="W528">
        <v>589.6</v>
      </c>
      <c r="X528">
        <v>606.79999999999995</v>
      </c>
      <c r="Y528">
        <v>589.6</v>
      </c>
      <c r="Z528">
        <v>606.79999999999995</v>
      </c>
      <c r="AA528">
        <v>565.20000000000005</v>
      </c>
      <c r="AB528">
        <v>676.9</v>
      </c>
      <c r="AC528" s="1">
        <f>(Table2[[#This Row],[Close Price]]/Table2[[#This Row],[Day Low]])-1</f>
        <v>2.8833107191315044E-3</v>
      </c>
      <c r="AD528" s="1">
        <f>(Table2[[#This Row],[Day High]]/Table2[[#This Row],[Close Price]])-1</f>
        <v>2.6213428039912001E-2</v>
      </c>
      <c r="AE528" s="1">
        <f>(Table2[[#This Row],[Close Price]]/Table2[[#This Row],[Current Week Low]])-1</f>
        <v>2.8833107191315044E-3</v>
      </c>
      <c r="AF528" s="1">
        <f>(Table2[[#This Row],[Current Week High]]/Table2[[#This Row],[Close Price]])-1</f>
        <v>2.6213428039912001E-2</v>
      </c>
      <c r="AG528" s="1">
        <f>(Table2[[#This Row],[Close Price]]/Table2[[#This Row],[Current Month Low]])-1</f>
        <v>4.6178343949044409E-2</v>
      </c>
      <c r="AH528" s="1">
        <f>(Table2[[#This Row],[Current Month High]]/Table2[[#This Row],[Close Price]])-1</f>
        <v>0.14476577033654658</v>
      </c>
      <c r="AI528">
        <v>115.62658548959899</v>
      </c>
      <c r="AJ528">
        <v>4.61783439490444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-0.28999999999999998</v>
      </c>
      <c r="AM528" t="s">
        <v>3166</v>
      </c>
      <c r="AN528">
        <v>-6.5</v>
      </c>
      <c r="AO528" t="s">
        <v>3166</v>
      </c>
      <c r="AP528">
        <v>0.152932395100429</v>
      </c>
      <c r="AQ528">
        <f>(Table2[[#This Row],[Sharpe Ratio]]-AVERAGE(Table2[Sharpe Ratio]))/_xlfn.STDEV.P(Table2[Sharpe Ratio])</f>
        <v>1.1277886360095761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616</v>
      </c>
      <c r="AT528">
        <f>_xlfn.RANK.AVG(Table2[[#This Row],[6M Return vs Nifty Z-Score]],Table2[6M Return vs Nifty Z-Score])</f>
        <v>728</v>
      </c>
      <c r="AU528">
        <f>_xlfn.RANK.AVG(Table2[[#This Row],[Sharpe Ratio Z-Score]],Table2[Sharpe Ratio Z-Score])</f>
        <v>98</v>
      </c>
      <c r="AV528">
        <f>(Table2[[#This Row],[Rank 1Y]]+Table2[[#This Row],[Rank 6M]]+Table2[[#This Row],[Rank Sharpe]])/3</f>
        <v>480.66666666666669</v>
      </c>
    </row>
    <row r="529" spans="1:48" hidden="1" x14ac:dyDescent="0.3">
      <c r="A529" t="s">
        <v>1721</v>
      </c>
      <c r="B529" t="s">
        <v>1722</v>
      </c>
      <c r="C529" t="s">
        <v>3128</v>
      </c>
      <c r="D529" t="s">
        <v>69</v>
      </c>
      <c r="E529">
        <v>4876.2610300879996</v>
      </c>
      <c r="F529">
        <v>215.18</v>
      </c>
      <c r="G529">
        <v>-9.2914891699607605</v>
      </c>
      <c r="H529">
        <f>(Table2[[#This Row],[1Y Return vs Nifty]]-AVERAGE(Table2[1Y Return vs Nifty]))/_xlfn.STDEV.P(Table2[1Y Return vs Nifty])</f>
        <v>-0.44113071476736077</v>
      </c>
      <c r="I529">
        <v>-4.5121339092828903</v>
      </c>
      <c r="J529">
        <f>(Table2[[#This Row],[1M Return vs Nifty]]-AVERAGE(Table2[1M Return vs Nifty]))/_xlfn.STDEV.P(Table2[1M Return vs Nifty])</f>
        <v>-0.16867257989444578</v>
      </c>
      <c r="K529">
        <v>2.4584809306928399</v>
      </c>
      <c r="L529">
        <f>(Table2[[#This Row],[6M Return vs Nifty]]-AVERAGE(Table2[6M Return vs Nifty]))/_xlfn.STDEV.P(Table2[6M Return vs Nifty])</f>
        <v>-2.489066030303734E-2</v>
      </c>
      <c r="M529">
        <v>-4.2050518251250102</v>
      </c>
      <c r="N529">
        <f>(Table2[[#This Row],[1W Return vs Nifty]]-AVERAGE(Table2[1W Return vs Nifty]))/_xlfn.STDEV.P(Table2[1W Return vs Nifty])</f>
        <v>-0.21408884262547156</v>
      </c>
      <c r="O529">
        <v>220.12</v>
      </c>
      <c r="P529">
        <v>223.189517071447</v>
      </c>
      <c r="Q529">
        <v>217.48829097033499</v>
      </c>
      <c r="R529">
        <v>41.209206891803397</v>
      </c>
      <c r="S529" s="1">
        <f>(Table2[[#This Row],[Close Price]]-Table2[[#This Row],[20D EMA]])/Table2[[#This Row],[20D EMA]]</f>
        <v>-2.244230419771033E-2</v>
      </c>
      <c r="T529" s="1">
        <f>(Table2[[#This Row],[Close Price]]-Table2[[#This Row],[50D EMA]])/Table2[[#This Row],[50D EMA]]</f>
        <v>-3.5886618585598724E-2</v>
      </c>
      <c r="U529" s="1">
        <f>(Table2[[#This Row],[Close Price]]-Table2[[#This Row],[200D EMA]])/Table2[[#This Row],[200D EMA]]</f>
        <v>-1.0613403416047931E-2</v>
      </c>
      <c r="V529">
        <v>0.22925490888155001</v>
      </c>
      <c r="W529">
        <v>213</v>
      </c>
      <c r="X529">
        <v>218.76</v>
      </c>
      <c r="Y529">
        <v>213</v>
      </c>
      <c r="Z529">
        <v>218.76</v>
      </c>
      <c r="AA529">
        <v>208.3</v>
      </c>
      <c r="AB529">
        <v>240</v>
      </c>
      <c r="AC529" s="1">
        <f>(Table2[[#This Row],[Close Price]]/Table2[[#This Row],[Day Low]])-1</f>
        <v>1.0234741784037604E-2</v>
      </c>
      <c r="AD529" s="1">
        <f>(Table2[[#This Row],[Day High]]/Table2[[#This Row],[Close Price]])-1</f>
        <v>1.663723394367489E-2</v>
      </c>
      <c r="AE529" s="1">
        <f>(Table2[[#This Row],[Close Price]]/Table2[[#This Row],[Current Week Low]])-1</f>
        <v>1.0234741784037604E-2</v>
      </c>
      <c r="AF529" s="1">
        <f>(Table2[[#This Row],[Current Week High]]/Table2[[#This Row],[Close Price]])-1</f>
        <v>1.663723394367489E-2</v>
      </c>
      <c r="AG529" s="1">
        <f>(Table2[[#This Row],[Close Price]]/Table2[[#This Row],[Current Month Low]])-1</f>
        <v>3.3029284685549554E-2</v>
      </c>
      <c r="AH529" s="1">
        <f>(Table2[[#This Row],[Current Month High]]/Table2[[#This Row],[Close Price]])-1</f>
        <v>0.11534529231341195</v>
      </c>
      <c r="AI529">
        <v>19.899618923691701</v>
      </c>
      <c r="AJ529">
        <v>13.551451187334999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0.01</v>
      </c>
      <c r="AM529" t="s">
        <v>3167</v>
      </c>
      <c r="AN529">
        <v>-7.15</v>
      </c>
      <c r="AO529" t="s">
        <v>3166</v>
      </c>
      <c r="AP529">
        <v>-6.1971743331132E-2</v>
      </c>
      <c r="AQ529">
        <f>(Table2[[#This Row],[Sharpe Ratio]]-AVERAGE(Table2[Sharpe Ratio]))/_xlfn.STDEV.P(Table2[Sharpe Ratio])</f>
        <v>-1.3531977268773439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463</v>
      </c>
      <c r="AT529">
        <f>_xlfn.RANK.AVG(Table2[[#This Row],[6M Return vs Nifty Z-Score]],Table2[6M Return vs Nifty Z-Score])</f>
        <v>308</v>
      </c>
      <c r="AU529">
        <f>_xlfn.RANK.AVG(Table2[[#This Row],[Sharpe Ratio Z-Score]],Table2[Sharpe Ratio Z-Score])</f>
        <v>674</v>
      </c>
      <c r="AV529">
        <f>(Table2[[#This Row],[Rank 1Y]]+Table2[[#This Row],[Rank 6M]]+Table2[[#This Row],[Rank Sharpe]])/3</f>
        <v>481.66666666666669</v>
      </c>
    </row>
    <row r="530" spans="1:48" hidden="1" x14ac:dyDescent="0.3">
      <c r="A530" t="s">
        <v>561</v>
      </c>
      <c r="B530" t="s">
        <v>562</v>
      </c>
      <c r="C530" t="s">
        <v>3121</v>
      </c>
      <c r="D530" t="s">
        <v>54</v>
      </c>
      <c r="E530">
        <v>35154.230132987999</v>
      </c>
      <c r="F530">
        <v>140.94</v>
      </c>
      <c r="G530">
        <v>-24.997707058813599</v>
      </c>
      <c r="H530">
        <f>(Table2[[#This Row],[1Y Return vs Nifty]]-AVERAGE(Table2[1Y Return vs Nifty]))/_xlfn.STDEV.P(Table2[1Y Return vs Nifty])</f>
        <v>-0.75229744988543901</v>
      </c>
      <c r="I530">
        <v>-4.0545346153177801</v>
      </c>
      <c r="J530">
        <f>(Table2[[#This Row],[1M Return vs Nifty]]-AVERAGE(Table2[1M Return vs Nifty]))/_xlfn.STDEV.P(Table2[1M Return vs Nifty])</f>
        <v>-0.12337412430145754</v>
      </c>
      <c r="K530">
        <v>-16.419646878205899</v>
      </c>
      <c r="L530">
        <f>(Table2[[#This Row],[6M Return vs Nifty]]-AVERAGE(Table2[6M Return vs Nifty]))/_xlfn.STDEV.P(Table2[6M Return vs Nifty])</f>
        <v>-0.64742991757399715</v>
      </c>
      <c r="M530">
        <v>-1.1003993343151499</v>
      </c>
      <c r="N530">
        <f>(Table2[[#This Row],[1W Return vs Nifty]]-AVERAGE(Table2[1W Return vs Nifty]))/_xlfn.STDEV.P(Table2[1W Return vs Nifty])</f>
        <v>0.43056171967368423</v>
      </c>
      <c r="O530">
        <v>143.82</v>
      </c>
      <c r="P530">
        <v>154.03335009449199</v>
      </c>
      <c r="Q530">
        <v>160.25911550326899</v>
      </c>
      <c r="R530">
        <v>48.192184557564701</v>
      </c>
      <c r="S530" s="1">
        <f>(Table2[[#This Row],[Close Price]]-Table2[[#This Row],[20D EMA]])/Table2[[#This Row],[20D EMA]]</f>
        <v>-2.0025031289111359E-2</v>
      </c>
      <c r="T530" s="1">
        <f>(Table2[[#This Row],[Close Price]]-Table2[[#This Row],[50D EMA]])/Table2[[#This Row],[50D EMA]]</f>
        <v>-8.5003345616127032E-2</v>
      </c>
      <c r="U530" s="1">
        <f>(Table2[[#This Row],[Close Price]]-Table2[[#This Row],[200D EMA]])/Table2[[#This Row],[200D EMA]]</f>
        <v>-0.12054924577987525</v>
      </c>
      <c r="V530">
        <v>0.70522622614053398</v>
      </c>
      <c r="W530">
        <v>140.5</v>
      </c>
      <c r="X530">
        <v>144.30000000000001</v>
      </c>
      <c r="Y530">
        <v>140.5</v>
      </c>
      <c r="Z530">
        <v>144.30000000000001</v>
      </c>
      <c r="AA530">
        <v>134.1</v>
      </c>
      <c r="AB530">
        <v>149.5</v>
      </c>
      <c r="AC530" s="1">
        <f>(Table2[[#This Row],[Close Price]]/Table2[[#This Row],[Day Low]])-1</f>
        <v>3.131672597864732E-3</v>
      </c>
      <c r="AD530" s="1">
        <f>(Table2[[#This Row],[Day High]]/Table2[[#This Row],[Close Price]])-1</f>
        <v>2.3839931885909049E-2</v>
      </c>
      <c r="AE530" s="1">
        <f>(Table2[[#This Row],[Close Price]]/Table2[[#This Row],[Current Week Low]])-1</f>
        <v>3.131672597864732E-3</v>
      </c>
      <c r="AF530" s="1">
        <f>(Table2[[#This Row],[Current Week High]]/Table2[[#This Row],[Close Price]])-1</f>
        <v>2.3839931885909049E-2</v>
      </c>
      <c r="AG530" s="1">
        <f>(Table2[[#This Row],[Close Price]]/Table2[[#This Row],[Current Month Low]])-1</f>
        <v>5.1006711409395944E-2</v>
      </c>
      <c r="AH530" s="1">
        <f>(Table2[[#This Row],[Current Month High]]/Table2[[#This Row],[Close Price]])-1</f>
        <v>6.0735064566482144E-2</v>
      </c>
      <c r="AI530">
        <v>37.824606215410803</v>
      </c>
      <c r="AJ530">
        <v>5.10067114093959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-0.17</v>
      </c>
      <c r="AM530" t="s">
        <v>3166</v>
      </c>
      <c r="AN530">
        <v>-3.06</v>
      </c>
      <c r="AO530" t="s">
        <v>3166</v>
      </c>
      <c r="AP530">
        <v>6.5439353779033996E-2</v>
      </c>
      <c r="AQ530">
        <f>(Table2[[#This Row],[Sharpe Ratio]]-AVERAGE(Table2[Sharpe Ratio]))/_xlfn.STDEV.P(Table2[Sharpe Ratio])</f>
        <v>0.11771482379673584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582</v>
      </c>
      <c r="AT530">
        <f>_xlfn.RANK.AVG(Table2[[#This Row],[6M Return vs Nifty Z-Score]],Table2[6M Return vs Nifty Z-Score])</f>
        <v>549</v>
      </c>
      <c r="AU530">
        <f>_xlfn.RANK.AVG(Table2[[#This Row],[Sharpe Ratio Z-Score]],Table2[Sharpe Ratio Z-Score])</f>
        <v>319</v>
      </c>
      <c r="AV530">
        <f>(Table2[[#This Row],[Rank 1Y]]+Table2[[#This Row],[Rank 6M]]+Table2[[#This Row],[Rank Sharpe]])/3</f>
        <v>483.33333333333331</v>
      </c>
    </row>
    <row r="531" spans="1:48" hidden="1" x14ac:dyDescent="0.3">
      <c r="A531" t="s">
        <v>1082</v>
      </c>
      <c r="B531" t="s">
        <v>1083</v>
      </c>
      <c r="C531" t="s">
        <v>3119</v>
      </c>
      <c r="D531" t="s">
        <v>188</v>
      </c>
      <c r="E531">
        <v>11729.8611375</v>
      </c>
      <c r="F531">
        <v>1187.5</v>
      </c>
      <c r="G531">
        <v>-6.7544256213435601</v>
      </c>
      <c r="H531">
        <f>(Table2[[#This Row],[1Y Return vs Nifty]]-AVERAGE(Table2[1Y Return vs Nifty]))/_xlfn.STDEV.P(Table2[1Y Return vs Nifty])</f>
        <v>-0.39086719577144796</v>
      </c>
      <c r="I531">
        <v>-23.280106403335001</v>
      </c>
      <c r="J531">
        <f>(Table2[[#This Row],[1M Return vs Nifty]]-AVERAGE(Table2[1M Return vs Nifty]))/_xlfn.STDEV.P(Table2[1M Return vs Nifty])</f>
        <v>-2.0265429477125076</v>
      </c>
      <c r="K531">
        <v>-14.5097515167288</v>
      </c>
      <c r="L531">
        <f>(Table2[[#This Row],[6M Return vs Nifty]]-AVERAGE(Table2[6M Return vs Nifty]))/_xlfn.STDEV.P(Table2[6M Return vs Nifty])</f>
        <v>-0.58444778015893306</v>
      </c>
      <c r="M531">
        <v>-6.0264718380981899</v>
      </c>
      <c r="N531">
        <f>(Table2[[#This Row],[1W Return vs Nifty]]-AVERAGE(Table2[1W Return vs Nifty]))/_xlfn.STDEV.P(Table2[1W Return vs Nifty])</f>
        <v>-0.59228879866622208</v>
      </c>
      <c r="O531">
        <v>1343.14</v>
      </c>
      <c r="P531">
        <v>1524.113078975</v>
      </c>
      <c r="Q531">
        <v>1529.9526474899901</v>
      </c>
      <c r="R531">
        <v>29.209131623229901</v>
      </c>
      <c r="S531" s="1">
        <f>(Table2[[#This Row],[Close Price]]-Table2[[#This Row],[20D EMA]])/Table2[[#This Row],[20D EMA]]</f>
        <v>-0.11587771937400426</v>
      </c>
      <c r="T531" s="1">
        <f>(Table2[[#This Row],[Close Price]]-Table2[[#This Row],[50D EMA]])/Table2[[#This Row],[50D EMA]]</f>
        <v>-0.22085833631280155</v>
      </c>
      <c r="U531" s="1">
        <f>(Table2[[#This Row],[Close Price]]-Table2[[#This Row],[200D EMA]])/Table2[[#This Row],[200D EMA]]</f>
        <v>-0.22383218725874368</v>
      </c>
      <c r="V531">
        <v>1.6875911354586199</v>
      </c>
      <c r="W531">
        <v>1160</v>
      </c>
      <c r="X531">
        <v>1198.75</v>
      </c>
      <c r="Y531">
        <v>1160</v>
      </c>
      <c r="Z531">
        <v>1198.75</v>
      </c>
      <c r="AA531">
        <v>1075.25</v>
      </c>
      <c r="AB531">
        <v>1460.5</v>
      </c>
      <c r="AC531" s="1">
        <f>(Table2[[#This Row],[Close Price]]/Table2[[#This Row],[Day Low]])-1</f>
        <v>2.3706896551724199E-2</v>
      </c>
      <c r="AD531" s="1">
        <f>(Table2[[#This Row],[Day High]]/Table2[[#This Row],[Close Price]])-1</f>
        <v>9.4736842105263008E-3</v>
      </c>
      <c r="AE531" s="1">
        <f>(Table2[[#This Row],[Close Price]]/Table2[[#This Row],[Current Week Low]])-1</f>
        <v>2.3706896551724199E-2</v>
      </c>
      <c r="AF531" s="1">
        <f>(Table2[[#This Row],[Current Week High]]/Table2[[#This Row],[Close Price]])-1</f>
        <v>9.4736842105263008E-3</v>
      </c>
      <c r="AG531" s="1">
        <f>(Table2[[#This Row],[Close Price]]/Table2[[#This Row],[Current Month Low]])-1</f>
        <v>0.10439432690072081</v>
      </c>
      <c r="AH531" s="1">
        <f>(Table2[[#This Row],[Current Month High]]/Table2[[#This Row],[Close Price]])-1</f>
        <v>0.22989473684210537</v>
      </c>
      <c r="AI531">
        <v>67.410526315789397</v>
      </c>
      <c r="AJ531">
        <v>16.6904141895543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-0.25</v>
      </c>
      <c r="AM531" t="s">
        <v>3166</v>
      </c>
      <c r="AN531">
        <v>-13.92</v>
      </c>
      <c r="AO531" t="s">
        <v>3166</v>
      </c>
      <c r="AP531">
        <v>8.3350796644929993E-3</v>
      </c>
      <c r="AQ531">
        <f>(Table2[[#This Row],[Sharpe Ratio]]-AVERAGE(Table2[Sharpe Ratio]))/_xlfn.STDEV.P(Table2[Sharpe Ratio])</f>
        <v>-0.54153225434108687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447</v>
      </c>
      <c r="AT531">
        <f>_xlfn.RANK.AVG(Table2[[#This Row],[6M Return vs Nifty Z-Score]],Table2[6M Return vs Nifty Z-Score])</f>
        <v>525</v>
      </c>
      <c r="AU531">
        <f>_xlfn.RANK.AVG(Table2[[#This Row],[Sharpe Ratio Z-Score]],Table2[Sharpe Ratio Z-Score])</f>
        <v>479</v>
      </c>
      <c r="AV531">
        <f>(Table2[[#This Row],[Rank 1Y]]+Table2[[#This Row],[Rank 6M]]+Table2[[#This Row],[Rank Sharpe]])/3</f>
        <v>483.66666666666669</v>
      </c>
    </row>
    <row r="532" spans="1:48" hidden="1" x14ac:dyDescent="0.3">
      <c r="A532" t="s">
        <v>1527</v>
      </c>
      <c r="B532" t="s">
        <v>1528</v>
      </c>
      <c r="C532" t="s">
        <v>3124</v>
      </c>
      <c r="D532" t="s">
        <v>46</v>
      </c>
      <c r="E532">
        <v>6510.221583775</v>
      </c>
      <c r="F532">
        <v>445.25</v>
      </c>
      <c r="G532">
        <v>-14.569916322267</v>
      </c>
      <c r="H532">
        <f>(Table2[[#This Row],[1Y Return vs Nifty]]-AVERAGE(Table2[1Y Return vs Nifty]))/_xlfn.STDEV.P(Table2[1Y Return vs Nifty])</f>
        <v>-0.54570528231537985</v>
      </c>
      <c r="I532">
        <v>-7.6531803077513301</v>
      </c>
      <c r="J532">
        <f>(Table2[[#This Row],[1M Return vs Nifty]]-AVERAGE(Table2[1M Return vs Nifty]))/_xlfn.STDEV.P(Table2[1M Return vs Nifty])</f>
        <v>-0.47960957799083459</v>
      </c>
      <c r="K532">
        <v>0.238129246169175</v>
      </c>
      <c r="L532">
        <f>(Table2[[#This Row],[6M Return vs Nifty]]-AVERAGE(Table2[6M Return vs Nifty]))/_xlfn.STDEV.P(Table2[6M Return vs Nifty])</f>
        <v>-9.8110637546338003E-2</v>
      </c>
      <c r="M532">
        <v>-8.8250633158266591</v>
      </c>
      <c r="N532">
        <f>(Table2[[#This Row],[1W Return vs Nifty]]-AVERAGE(Table2[1W Return vs Nifty]))/_xlfn.STDEV.P(Table2[1W Return vs Nifty])</f>
        <v>-1.1733888010348199</v>
      </c>
      <c r="O532">
        <v>468.29</v>
      </c>
      <c r="P532">
        <v>490.62744298536097</v>
      </c>
      <c r="Q532">
        <v>472.43126084459402</v>
      </c>
      <c r="R532">
        <v>39.157060906086997</v>
      </c>
      <c r="S532" s="1">
        <f>(Table2[[#This Row],[Close Price]]-Table2[[#This Row],[20D EMA]])/Table2[[#This Row],[20D EMA]]</f>
        <v>-4.920028187661496E-2</v>
      </c>
      <c r="T532" s="1">
        <f>(Table2[[#This Row],[Close Price]]-Table2[[#This Row],[50D EMA]])/Table2[[#This Row],[50D EMA]]</f>
        <v>-9.2488595234806126E-2</v>
      </c>
      <c r="U532" s="1">
        <f>(Table2[[#This Row],[Close Price]]-Table2[[#This Row],[200D EMA]])/Table2[[#This Row],[200D EMA]]</f>
        <v>-5.7534848130075963E-2</v>
      </c>
      <c r="V532">
        <v>0.71260617829005302</v>
      </c>
      <c r="W532">
        <v>435.8</v>
      </c>
      <c r="X532">
        <v>450.2</v>
      </c>
      <c r="Y532">
        <v>435.8</v>
      </c>
      <c r="Z532">
        <v>450.2</v>
      </c>
      <c r="AA532">
        <v>422.35</v>
      </c>
      <c r="AB532">
        <v>511.15</v>
      </c>
      <c r="AC532" s="1">
        <f>(Table2[[#This Row],[Close Price]]/Table2[[#This Row],[Day Low]])-1</f>
        <v>2.1684258834327563E-2</v>
      </c>
      <c r="AD532" s="1">
        <f>(Table2[[#This Row],[Day High]]/Table2[[#This Row],[Close Price]])-1</f>
        <v>1.1117349803481114E-2</v>
      </c>
      <c r="AE532" s="1">
        <f>(Table2[[#This Row],[Close Price]]/Table2[[#This Row],[Current Week Low]])-1</f>
        <v>2.1684258834327563E-2</v>
      </c>
      <c r="AF532" s="1">
        <f>(Table2[[#This Row],[Current Week High]]/Table2[[#This Row],[Close Price]])-1</f>
        <v>1.1117349803481114E-2</v>
      </c>
      <c r="AG532" s="1">
        <f>(Table2[[#This Row],[Close Price]]/Table2[[#This Row],[Current Month Low]])-1</f>
        <v>5.4220433289925429E-2</v>
      </c>
      <c r="AH532" s="1">
        <f>(Table2[[#This Row],[Current Month High]]/Table2[[#This Row],[Close Price]])-1</f>
        <v>0.14800673778775963</v>
      </c>
      <c r="AI532">
        <v>32.060640089837101</v>
      </c>
      <c r="AJ532">
        <v>30.5144364648981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-0.13</v>
      </c>
      <c r="AM532" t="s">
        <v>3166</v>
      </c>
      <c r="AN532">
        <v>-9.4</v>
      </c>
      <c r="AO532" t="s">
        <v>3166</v>
      </c>
      <c r="AP532">
        <v>-3.0479598669400001E-2</v>
      </c>
      <c r="AQ532">
        <f>(Table2[[#This Row],[Sharpe Ratio]]-AVERAGE(Table2[Sharpe Ratio]))/_xlfn.STDEV.P(Table2[Sharpe Ratio])</f>
        <v>-0.98963292066165887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501</v>
      </c>
      <c r="AT532">
        <f>_xlfn.RANK.AVG(Table2[[#This Row],[6M Return vs Nifty Z-Score]],Table2[6M Return vs Nifty Z-Score])</f>
        <v>334</v>
      </c>
      <c r="AU532">
        <f>_xlfn.RANK.AVG(Table2[[#This Row],[Sharpe Ratio Z-Score]],Table2[Sharpe Ratio Z-Score])</f>
        <v>618</v>
      </c>
      <c r="AV532">
        <f>(Table2[[#This Row],[Rank 1Y]]+Table2[[#This Row],[Rank 6M]]+Table2[[#This Row],[Rank Sharpe]])/3</f>
        <v>484.33333333333331</v>
      </c>
    </row>
    <row r="533" spans="1:48" hidden="1" x14ac:dyDescent="0.3">
      <c r="A533" t="s">
        <v>1533</v>
      </c>
      <c r="B533" t="s">
        <v>1534</v>
      </c>
      <c r="C533" t="s">
        <v>565</v>
      </c>
      <c r="D533" t="s">
        <v>565</v>
      </c>
      <c r="E533">
        <v>6422.668412</v>
      </c>
      <c r="F533">
        <v>320.3</v>
      </c>
      <c r="G533">
        <v>-27.1090771302738</v>
      </c>
      <c r="H533">
        <f>(Table2[[#This Row],[1Y Return vs Nifty]]-AVERAGE(Table2[1Y Return vs Nifty]))/_xlfn.STDEV.P(Table2[1Y Return vs Nifty])</f>
        <v>-0.79412726126406363</v>
      </c>
      <c r="I533">
        <v>11.8855378094446</v>
      </c>
      <c r="J533">
        <f>(Table2[[#This Row],[1M Return vs Nifty]]-AVERAGE(Table2[1M Return vs Nifty]))/_xlfn.STDEV.P(Table2[1M Return vs Nifty])</f>
        <v>1.4545580805877596</v>
      </c>
      <c r="K533">
        <v>-10.167837990113901</v>
      </c>
      <c r="L533">
        <f>(Table2[[#This Row],[6M Return vs Nifty]]-AVERAGE(Table2[6M Return vs Nifty]))/_xlfn.STDEV.P(Table2[6M Return vs Nifty])</f>
        <v>-0.4412655933787677</v>
      </c>
      <c r="M533">
        <v>12.2885572124124</v>
      </c>
      <c r="N533">
        <f>(Table2[[#This Row],[1W Return vs Nifty]]-AVERAGE(Table2[1W Return vs Nifty]))/_xlfn.STDEV.P(Table2[1W Return vs Nifty])</f>
        <v>3.2106468957106959</v>
      </c>
      <c r="O533">
        <v>307</v>
      </c>
      <c r="P533">
        <v>317.554049662544</v>
      </c>
      <c r="Q533">
        <v>336.53393444510402</v>
      </c>
      <c r="R533">
        <v>59.514173964657601</v>
      </c>
      <c r="S533" s="1">
        <f>(Table2[[#This Row],[Close Price]]-Table2[[#This Row],[20D EMA]])/Table2[[#This Row],[20D EMA]]</f>
        <v>4.3322475570032611E-2</v>
      </c>
      <c r="T533" s="1">
        <f>(Table2[[#This Row],[Close Price]]-Table2[[#This Row],[50D EMA]])/Table2[[#This Row],[50D EMA]]</f>
        <v>8.6471904243515547E-3</v>
      </c>
      <c r="U533" s="1">
        <f>(Table2[[#This Row],[Close Price]]-Table2[[#This Row],[200D EMA]])/Table2[[#This Row],[200D EMA]]</f>
        <v>-4.823862553971394E-2</v>
      </c>
      <c r="V533">
        <v>2.2376094372745898</v>
      </c>
      <c r="W533">
        <v>318</v>
      </c>
      <c r="X533">
        <v>334.95</v>
      </c>
      <c r="Y533">
        <v>318</v>
      </c>
      <c r="Z533">
        <v>334.95</v>
      </c>
      <c r="AA533">
        <v>273.89999999999998</v>
      </c>
      <c r="AB533">
        <v>358.7</v>
      </c>
      <c r="AC533" s="1">
        <f>(Table2[[#This Row],[Close Price]]/Table2[[#This Row],[Day Low]])-1</f>
        <v>7.2327044025157772E-3</v>
      </c>
      <c r="AD533" s="1">
        <f>(Table2[[#This Row],[Day High]]/Table2[[#This Row],[Close Price]])-1</f>
        <v>4.5738370277864426E-2</v>
      </c>
      <c r="AE533" s="1">
        <f>(Table2[[#This Row],[Close Price]]/Table2[[#This Row],[Current Week Low]])-1</f>
        <v>7.2327044025157772E-3</v>
      </c>
      <c r="AF533" s="1">
        <f>(Table2[[#This Row],[Current Week High]]/Table2[[#This Row],[Close Price]])-1</f>
        <v>4.5738370277864426E-2</v>
      </c>
      <c r="AG533" s="1">
        <f>(Table2[[#This Row],[Close Price]]/Table2[[#This Row],[Current Month Low]])-1</f>
        <v>0.16940489229645861</v>
      </c>
      <c r="AH533" s="1">
        <f>(Table2[[#This Row],[Current Month High]]/Table2[[#This Row],[Close Price]])-1</f>
        <v>0.11988760536996557</v>
      </c>
      <c r="AI533">
        <v>36.4189822041835</v>
      </c>
      <c r="AJ533">
        <v>19.626517273575999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-0.11</v>
      </c>
      <c r="AM533" t="s">
        <v>3166</v>
      </c>
      <c r="AN533">
        <v>6.32</v>
      </c>
      <c r="AO533" t="s">
        <v>3167</v>
      </c>
      <c r="AP533">
        <v>4.6168109101641E-2</v>
      </c>
      <c r="AQ533">
        <f>(Table2[[#This Row],[Sharpe Ratio]]-AVERAGE(Table2[Sharpe Ratio]))/_xlfn.STDEV.P(Table2[Sharpe Ratio])</f>
        <v>-0.10476435035697836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595</v>
      </c>
      <c r="AT533">
        <f>_xlfn.RANK.AVG(Table2[[#This Row],[6M Return vs Nifty Z-Score]],Table2[6M Return vs Nifty Z-Score])</f>
        <v>477</v>
      </c>
      <c r="AU533">
        <f>_xlfn.RANK.AVG(Table2[[#This Row],[Sharpe Ratio Z-Score]],Table2[Sharpe Ratio Z-Score])</f>
        <v>384</v>
      </c>
      <c r="AV533">
        <f>(Table2[[#This Row],[Rank 1Y]]+Table2[[#This Row],[Rank 6M]]+Table2[[#This Row],[Rank Sharpe]])/3</f>
        <v>485.33333333333331</v>
      </c>
    </row>
    <row r="534" spans="1:48" hidden="1" x14ac:dyDescent="0.3">
      <c r="A534" t="s">
        <v>1511</v>
      </c>
      <c r="B534" t="s">
        <v>1512</v>
      </c>
      <c r="C534" t="s">
        <v>565</v>
      </c>
      <c r="D534" t="s">
        <v>565</v>
      </c>
      <c r="E534">
        <v>6565.5013710000003</v>
      </c>
      <c r="F534">
        <v>331.5</v>
      </c>
      <c r="G534">
        <v>-14.8404448537412</v>
      </c>
      <c r="H534">
        <f>(Table2[[#This Row],[1Y Return vs Nifty]]-AVERAGE(Table2[1Y Return vs Nifty]))/_xlfn.STDEV.P(Table2[1Y Return vs Nifty])</f>
        <v>-0.55106490997945679</v>
      </c>
      <c r="I534">
        <v>-15.559588399625699</v>
      </c>
      <c r="J534">
        <f>(Table2[[#This Row],[1M Return vs Nifty]]-AVERAGE(Table2[1M Return vs Nifty]))/_xlfn.STDEV.P(Table2[1M Return vs Nifty])</f>
        <v>-1.2622770352468355</v>
      </c>
      <c r="K534">
        <v>-14.5254626660497</v>
      </c>
      <c r="L534">
        <f>(Table2[[#This Row],[6M Return vs Nifty]]-AVERAGE(Table2[6M Return vs Nifty]))/_xlfn.STDEV.P(Table2[6M Return vs Nifty])</f>
        <v>-0.58496588276572314</v>
      </c>
      <c r="M534">
        <v>-5.6905529497434699</v>
      </c>
      <c r="N534">
        <f>(Table2[[#This Row],[1W Return vs Nifty]]-AVERAGE(Table2[1W Return vs Nifty]))/_xlfn.STDEV.P(Table2[1W Return vs Nifty])</f>
        <v>-0.52253854452158199</v>
      </c>
      <c r="O534">
        <v>348.04</v>
      </c>
      <c r="P534">
        <v>365.68081485057297</v>
      </c>
      <c r="Q534">
        <v>356.351851111288</v>
      </c>
      <c r="R534">
        <v>42.256243059438702</v>
      </c>
      <c r="S534" s="1">
        <f>(Table2[[#This Row],[Close Price]]-Table2[[#This Row],[20D EMA]])/Table2[[#This Row],[20D EMA]]</f>
        <v>-4.752327318699006E-2</v>
      </c>
      <c r="T534" s="1">
        <f>(Table2[[#This Row],[Close Price]]-Table2[[#This Row],[50D EMA]])/Table2[[#This Row],[50D EMA]]</f>
        <v>-9.3471720315817422E-2</v>
      </c>
      <c r="U534" s="1">
        <f>(Table2[[#This Row],[Close Price]]-Table2[[#This Row],[200D EMA]])/Table2[[#This Row],[200D EMA]]</f>
        <v>-6.9739643652157748E-2</v>
      </c>
      <c r="V534">
        <v>0.85705931060378304</v>
      </c>
      <c r="W534">
        <v>325.25</v>
      </c>
      <c r="X534">
        <v>334.85</v>
      </c>
      <c r="Y534">
        <v>325.25</v>
      </c>
      <c r="Z534">
        <v>334.85</v>
      </c>
      <c r="AA534">
        <v>303.05</v>
      </c>
      <c r="AB534">
        <v>399.5</v>
      </c>
      <c r="AC534" s="1">
        <f>(Table2[[#This Row],[Close Price]]/Table2[[#This Row],[Day Low]])-1</f>
        <v>1.9215987701767911E-2</v>
      </c>
      <c r="AD534" s="1">
        <f>(Table2[[#This Row],[Day High]]/Table2[[#This Row],[Close Price]])-1</f>
        <v>1.0105580693815952E-2</v>
      </c>
      <c r="AE534" s="1">
        <f>(Table2[[#This Row],[Close Price]]/Table2[[#This Row],[Current Week Low]])-1</f>
        <v>1.9215987701767911E-2</v>
      </c>
      <c r="AF534" s="1">
        <f>(Table2[[#This Row],[Current Week High]]/Table2[[#This Row],[Close Price]])-1</f>
        <v>1.0105580693815952E-2</v>
      </c>
      <c r="AG534" s="1">
        <f>(Table2[[#This Row],[Close Price]]/Table2[[#This Row],[Current Month Low]])-1</f>
        <v>9.3878897871638278E-2</v>
      </c>
      <c r="AH534" s="1">
        <f>(Table2[[#This Row],[Current Month High]]/Table2[[#This Row],[Close Price]])-1</f>
        <v>0.20512820512820507</v>
      </c>
      <c r="AI534">
        <v>35.9426847662141</v>
      </c>
      <c r="AJ534">
        <v>29.770992366412202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-0.16</v>
      </c>
      <c r="AM534" t="s">
        <v>3166</v>
      </c>
      <c r="AN534">
        <v>-13.13</v>
      </c>
      <c r="AO534" t="s">
        <v>3166</v>
      </c>
      <c r="AP534">
        <v>2.7474721983436E-2</v>
      </c>
      <c r="AQ534">
        <f>(Table2[[#This Row],[Sharpe Ratio]]-AVERAGE(Table2[Sharpe Ratio]))/_xlfn.STDEV.P(Table2[Sharpe Ratio])</f>
        <v>-0.32057237925262622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505</v>
      </c>
      <c r="AT534">
        <f>_xlfn.RANK.AVG(Table2[[#This Row],[6M Return vs Nifty Z-Score]],Table2[6M Return vs Nifty Z-Score])</f>
        <v>526</v>
      </c>
      <c r="AU534">
        <f>_xlfn.RANK.AVG(Table2[[#This Row],[Sharpe Ratio Z-Score]],Table2[Sharpe Ratio Z-Score])</f>
        <v>426</v>
      </c>
      <c r="AV534">
        <f>(Table2[[#This Row],[Rank 1Y]]+Table2[[#This Row],[Rank 6M]]+Table2[[#This Row],[Rank Sharpe]])/3</f>
        <v>485.66666666666669</v>
      </c>
    </row>
    <row r="535" spans="1:48" hidden="1" x14ac:dyDescent="0.3">
      <c r="A535" t="s">
        <v>1629</v>
      </c>
      <c r="B535" t="s">
        <v>1630</v>
      </c>
      <c r="C535" t="s">
        <v>3135</v>
      </c>
      <c r="D535" t="s">
        <v>292</v>
      </c>
      <c r="E535">
        <v>5639.22170112</v>
      </c>
      <c r="F535">
        <v>767.9</v>
      </c>
      <c r="G535">
        <v>-15.445504733772401</v>
      </c>
      <c r="H535">
        <f>(Table2[[#This Row],[1Y Return vs Nifty]]-AVERAGE(Table2[1Y Return vs Nifty]))/_xlfn.STDEV.P(Table2[1Y Return vs Nifty])</f>
        <v>-0.56305216934085078</v>
      </c>
      <c r="I535">
        <v>-9.3157642903465394</v>
      </c>
      <c r="J535">
        <f>(Table2[[#This Row],[1M Return vs Nifty]]-AVERAGE(Table2[1M Return vs Nifty]))/_xlfn.STDEV.P(Table2[1M Return vs Nifty])</f>
        <v>-0.64419131510982774</v>
      </c>
      <c r="K535">
        <v>-8.5155958890160992</v>
      </c>
      <c r="L535">
        <f>(Table2[[#This Row],[6M Return vs Nifty]]-AVERAGE(Table2[6M Return vs Nifty]))/_xlfn.STDEV.P(Table2[6M Return vs Nifty])</f>
        <v>-0.38678002251806071</v>
      </c>
      <c r="M535">
        <v>-6.1505321531199399</v>
      </c>
      <c r="N535">
        <f>(Table2[[#This Row],[1W Return vs Nifty]]-AVERAGE(Table2[1W Return vs Nifty]))/_xlfn.STDEV.P(Table2[1W Return vs Nifty])</f>
        <v>-0.61804870322060257</v>
      </c>
      <c r="O535">
        <v>799.74</v>
      </c>
      <c r="P535">
        <v>809.43006489240599</v>
      </c>
      <c r="Q535">
        <v>786.540683080235</v>
      </c>
      <c r="R535">
        <v>32.857705126040798</v>
      </c>
      <c r="S535" s="1">
        <f>(Table2[[#This Row],[Close Price]]-Table2[[#This Row],[20D EMA]])/Table2[[#This Row],[20D EMA]]</f>
        <v>-3.9812939205241746E-2</v>
      </c>
      <c r="T535" s="1">
        <f>(Table2[[#This Row],[Close Price]]-Table2[[#This Row],[50D EMA]])/Table2[[#This Row],[50D EMA]]</f>
        <v>-5.1307786421210373E-2</v>
      </c>
      <c r="U535" s="1">
        <f>(Table2[[#This Row],[Close Price]]-Table2[[#This Row],[200D EMA]])/Table2[[#This Row],[200D EMA]]</f>
        <v>-2.3699579031608065E-2</v>
      </c>
      <c r="V535">
        <v>0.35052894855783001</v>
      </c>
      <c r="W535">
        <v>762.3</v>
      </c>
      <c r="X535">
        <v>773.4</v>
      </c>
      <c r="Y535">
        <v>762.3</v>
      </c>
      <c r="Z535">
        <v>773.4</v>
      </c>
      <c r="AA535">
        <v>737.2</v>
      </c>
      <c r="AB535">
        <v>894.2</v>
      </c>
      <c r="AC535" s="1">
        <f>(Table2[[#This Row],[Close Price]]/Table2[[#This Row],[Day Low]])-1</f>
        <v>7.3461891643709087E-3</v>
      </c>
      <c r="AD535" s="1">
        <f>(Table2[[#This Row],[Day High]]/Table2[[#This Row],[Close Price]])-1</f>
        <v>7.1623909363198734E-3</v>
      </c>
      <c r="AE535" s="1">
        <f>(Table2[[#This Row],[Close Price]]/Table2[[#This Row],[Current Week Low]])-1</f>
        <v>7.3461891643709087E-3</v>
      </c>
      <c r="AF535" s="1">
        <f>(Table2[[#This Row],[Current Week High]]/Table2[[#This Row],[Close Price]])-1</f>
        <v>7.1623909363198734E-3</v>
      </c>
      <c r="AG535" s="1">
        <f>(Table2[[#This Row],[Close Price]]/Table2[[#This Row],[Current Month Low]])-1</f>
        <v>4.1644058600108336E-2</v>
      </c>
      <c r="AH535" s="1">
        <f>(Table2[[#This Row],[Current Month High]]/Table2[[#This Row],[Close Price]])-1</f>
        <v>0.16447454095585368</v>
      </c>
      <c r="AI535">
        <v>17.2027607761427</v>
      </c>
      <c r="AJ535">
        <v>19.0542635658914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0.09</v>
      </c>
      <c r="AM535" t="s">
        <v>3167</v>
      </c>
      <c r="AN535">
        <v>-9.4600000000000009</v>
      </c>
      <c r="AO535" t="s">
        <v>3166</v>
      </c>
      <c r="AP535">
        <v>4.282575924891E-3</v>
      </c>
      <c r="AQ535">
        <f>(Table2[[#This Row],[Sharpe Ratio]]-AVERAGE(Table2[Sharpe Ratio]))/_xlfn.STDEV.P(Table2[Sharpe Ratio])</f>
        <v>-0.5883168653163785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509</v>
      </c>
      <c r="AT535">
        <f>_xlfn.RANK.AVG(Table2[[#This Row],[6M Return vs Nifty Z-Score]],Table2[6M Return vs Nifty Z-Score])</f>
        <v>454</v>
      </c>
      <c r="AU535">
        <f>_xlfn.RANK.AVG(Table2[[#This Row],[Sharpe Ratio Z-Score]],Table2[Sharpe Ratio Z-Score])</f>
        <v>494</v>
      </c>
      <c r="AV535">
        <f>(Table2[[#This Row],[Rank 1Y]]+Table2[[#This Row],[Rank 6M]]+Table2[[#This Row],[Rank Sharpe]])/3</f>
        <v>485.66666666666669</v>
      </c>
    </row>
    <row r="536" spans="1:48" hidden="1" x14ac:dyDescent="0.3">
      <c r="A536" t="s">
        <v>1100</v>
      </c>
      <c r="B536" t="s">
        <v>1101</v>
      </c>
      <c r="C536" t="s">
        <v>3124</v>
      </c>
      <c r="D536" t="s">
        <v>300</v>
      </c>
      <c r="E536">
        <v>11397.68333054</v>
      </c>
      <c r="F536">
        <v>479.95</v>
      </c>
      <c r="G536">
        <v>17.4188937752421</v>
      </c>
      <c r="H536">
        <f>(Table2[[#This Row],[1Y Return vs Nifty]]-AVERAGE(Table2[1Y Return vs Nifty]))/_xlfn.STDEV.P(Table2[1Y Return vs Nifty])</f>
        <v>8.8047137827642633E-2</v>
      </c>
      <c r="I536">
        <v>-15.507771644124</v>
      </c>
      <c r="J536">
        <f>(Table2[[#This Row],[1M Return vs Nifty]]-AVERAGE(Table2[1M Return vs Nifty]))/_xlfn.STDEV.P(Table2[1M Return vs Nifty])</f>
        <v>-1.257147615186486</v>
      </c>
      <c r="K536">
        <v>-42.124567795845799</v>
      </c>
      <c r="L536">
        <f>(Table2[[#This Row],[6M Return vs Nifty]]-AVERAGE(Table2[6M Return vs Nifty]))/_xlfn.STDEV.P(Table2[6M Return vs Nifty])</f>
        <v>-1.4950946085998285</v>
      </c>
      <c r="M536">
        <v>-6.3153530891722696</v>
      </c>
      <c r="N536">
        <f>(Table2[[#This Row],[1W Return vs Nifty]]-AVERAGE(Table2[1W Return vs Nifty]))/_xlfn.STDEV.P(Table2[1W Return vs Nifty])</f>
        <v>-0.65227214994107308</v>
      </c>
      <c r="O536">
        <v>526.65</v>
      </c>
      <c r="P536">
        <v>579.01166787970499</v>
      </c>
      <c r="Q536">
        <v>595.34033525376901</v>
      </c>
      <c r="R536">
        <v>34.884332801567297</v>
      </c>
      <c r="S536" s="1">
        <f>(Table2[[#This Row],[Close Price]]-Table2[[#This Row],[20D EMA]])/Table2[[#This Row],[20D EMA]]</f>
        <v>-8.8673692205449517E-2</v>
      </c>
      <c r="T536" s="1">
        <f>(Table2[[#This Row],[Close Price]]-Table2[[#This Row],[50D EMA]])/Table2[[#This Row],[50D EMA]]</f>
        <v>-0.17108751580509768</v>
      </c>
      <c r="U536" s="1">
        <f>(Table2[[#This Row],[Close Price]]-Table2[[#This Row],[200D EMA]])/Table2[[#This Row],[200D EMA]]</f>
        <v>-0.19382247165326516</v>
      </c>
      <c r="V536">
        <v>0.73053298118833798</v>
      </c>
      <c r="W536">
        <v>477.1</v>
      </c>
      <c r="X536">
        <v>495.4</v>
      </c>
      <c r="Y536">
        <v>477.1</v>
      </c>
      <c r="Z536">
        <v>495.4</v>
      </c>
      <c r="AA536">
        <v>459.05</v>
      </c>
      <c r="AB536">
        <v>603.35</v>
      </c>
      <c r="AC536" s="1">
        <f>(Table2[[#This Row],[Close Price]]/Table2[[#This Row],[Day Low]])-1</f>
        <v>5.9735904422553165E-3</v>
      </c>
      <c r="AD536" s="1">
        <f>(Table2[[#This Row],[Day High]]/Table2[[#This Row],[Close Price]])-1</f>
        <v>3.219085321387638E-2</v>
      </c>
      <c r="AE536" s="1">
        <f>(Table2[[#This Row],[Close Price]]/Table2[[#This Row],[Current Week Low]])-1</f>
        <v>5.9735904422553165E-3</v>
      </c>
      <c r="AF536" s="1">
        <f>(Table2[[#This Row],[Current Week High]]/Table2[[#This Row],[Close Price]])-1</f>
        <v>3.219085321387638E-2</v>
      </c>
      <c r="AG536" s="1">
        <f>(Table2[[#This Row],[Close Price]]/Table2[[#This Row],[Current Month Low]])-1</f>
        <v>4.5528809497876077E-2</v>
      </c>
      <c r="AH536" s="1">
        <f>(Table2[[#This Row],[Current Month High]]/Table2[[#This Row],[Close Price]])-1</f>
        <v>0.25711011563704567</v>
      </c>
      <c r="AI536">
        <v>72.517970621939696</v>
      </c>
      <c r="AJ536">
        <v>47.450076804915497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-0.24</v>
      </c>
      <c r="AM536" t="s">
        <v>3166</v>
      </c>
      <c r="AN536">
        <v>-15.24</v>
      </c>
      <c r="AO536" t="s">
        <v>3166</v>
      </c>
      <c r="AP536">
        <v>1.6096130113593999E-2</v>
      </c>
      <c r="AQ536">
        <f>(Table2[[#This Row],[Sharpe Ratio]]-AVERAGE(Table2[Sharpe Ratio]))/_xlfn.STDEV.P(Table2[Sharpe Ratio])</f>
        <v>-0.45193388519646938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278</v>
      </c>
      <c r="AT536">
        <f>_xlfn.RANK.AVG(Table2[[#This Row],[6M Return vs Nifty Z-Score]],Table2[6M Return vs Nifty Z-Score])</f>
        <v>722</v>
      </c>
      <c r="AU536">
        <f>_xlfn.RANK.AVG(Table2[[#This Row],[Sharpe Ratio Z-Score]],Table2[Sharpe Ratio Z-Score])</f>
        <v>459</v>
      </c>
      <c r="AV536">
        <f>(Table2[[#This Row],[Rank 1Y]]+Table2[[#This Row],[Rank 6M]]+Table2[[#This Row],[Rank Sharpe]])/3</f>
        <v>486.33333333333331</v>
      </c>
    </row>
    <row r="537" spans="1:48" hidden="1" x14ac:dyDescent="0.3">
      <c r="A537" t="s">
        <v>321</v>
      </c>
      <c r="B537" t="s">
        <v>322</v>
      </c>
      <c r="C537" t="s">
        <v>3123</v>
      </c>
      <c r="D537" t="s">
        <v>195</v>
      </c>
      <c r="E537">
        <v>78635.851516680006</v>
      </c>
      <c r="F537">
        <v>607.79999999999995</v>
      </c>
      <c r="G537">
        <v>-6.6272222380444497</v>
      </c>
      <c r="H537">
        <f>(Table2[[#This Row],[1Y Return vs Nifty]]-AVERAGE(Table2[1Y Return vs Nifty]))/_xlfn.STDEV.P(Table2[1Y Return vs Nifty])</f>
        <v>-0.38834708165121473</v>
      </c>
      <c r="I537">
        <v>-5.8156388539667896</v>
      </c>
      <c r="J537">
        <f>(Table2[[#This Row],[1M Return vs Nifty]]-AVERAGE(Table2[1M Return vs Nifty]))/_xlfn.STDEV.P(Table2[1M Return vs Nifty])</f>
        <v>-0.29770853259525187</v>
      </c>
      <c r="K537">
        <v>-4.6381096881284902</v>
      </c>
      <c r="L537">
        <f>(Table2[[#This Row],[6M Return vs Nifty]]-AVERAGE(Table2[6M Return vs Nifty]))/_xlfn.STDEV.P(Table2[6M Return vs Nifty])</f>
        <v>-0.2589131384703155</v>
      </c>
      <c r="M537">
        <v>-2.0757260101734998</v>
      </c>
      <c r="N537">
        <f>(Table2[[#This Row],[1W Return vs Nifty]]-AVERAGE(Table2[1W Return vs Nifty]))/_xlfn.STDEV.P(Table2[1W Return vs Nifty])</f>
        <v>0.22804472562085182</v>
      </c>
      <c r="O537">
        <v>619.07000000000005</v>
      </c>
      <c r="P537">
        <v>641.50829249529204</v>
      </c>
      <c r="Q537">
        <v>618.25583449911198</v>
      </c>
      <c r="R537">
        <v>46.709097963412702</v>
      </c>
      <c r="S537" s="1">
        <f>(Table2[[#This Row],[Close Price]]-Table2[[#This Row],[20D EMA]])/Table2[[#This Row],[20D EMA]]</f>
        <v>-1.8204726444505621E-2</v>
      </c>
      <c r="T537" s="1">
        <f>(Table2[[#This Row],[Close Price]]-Table2[[#This Row],[50D EMA]])/Table2[[#This Row],[50D EMA]]</f>
        <v>-5.2545372974332157E-2</v>
      </c>
      <c r="U537" s="1">
        <f>(Table2[[#This Row],[Close Price]]-Table2[[#This Row],[200D EMA]])/Table2[[#This Row],[200D EMA]]</f>
        <v>-1.6911825033698161E-2</v>
      </c>
      <c r="V537">
        <v>1.0738869391624499</v>
      </c>
      <c r="W537">
        <v>598.79999999999995</v>
      </c>
      <c r="X537">
        <v>613.85</v>
      </c>
      <c r="Y537">
        <v>598.79999999999995</v>
      </c>
      <c r="Z537">
        <v>613.85</v>
      </c>
      <c r="AA537">
        <v>579.6</v>
      </c>
      <c r="AB537">
        <v>650.95000000000005</v>
      </c>
      <c r="AC537" s="1">
        <f>(Table2[[#This Row],[Close Price]]/Table2[[#This Row],[Day Low]])-1</f>
        <v>1.503006012024044E-2</v>
      </c>
      <c r="AD537" s="1">
        <f>(Table2[[#This Row],[Day High]]/Table2[[#This Row],[Close Price]])-1</f>
        <v>9.9539322145443254E-3</v>
      </c>
      <c r="AE537" s="1">
        <f>(Table2[[#This Row],[Close Price]]/Table2[[#This Row],[Current Week Low]])-1</f>
        <v>1.503006012024044E-2</v>
      </c>
      <c r="AF537" s="1">
        <f>(Table2[[#This Row],[Current Week High]]/Table2[[#This Row],[Close Price]])-1</f>
        <v>9.9539322145443254E-3</v>
      </c>
      <c r="AG537" s="1">
        <f>(Table2[[#This Row],[Close Price]]/Table2[[#This Row],[Current Month Low]])-1</f>
        <v>4.8654244306418182E-2</v>
      </c>
      <c r="AH537" s="1">
        <f>(Table2[[#This Row],[Current Month High]]/Table2[[#This Row],[Close Price]])-1</f>
        <v>7.099374794340263E-2</v>
      </c>
      <c r="AI537">
        <v>18.435340572556701</v>
      </c>
      <c r="AJ537">
        <v>24.984577421344799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0.05</v>
      </c>
      <c r="AM537" t="s">
        <v>3167</v>
      </c>
      <c r="AN537">
        <v>-4.13</v>
      </c>
      <c r="AO537" t="s">
        <v>3166</v>
      </c>
      <c r="AP537">
        <v>-3.0942352490904001E-2</v>
      </c>
      <c r="AQ537">
        <f>(Table2[[#This Row],[Sharpe Ratio]]-AVERAGE(Table2[Sharpe Ratio]))/_xlfn.STDEV.P(Table2[Sharpe Ratio])</f>
        <v>-0.9949752371424132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445</v>
      </c>
      <c r="AT537">
        <f>_xlfn.RANK.AVG(Table2[[#This Row],[6M Return vs Nifty Z-Score]],Table2[6M Return vs Nifty Z-Score])</f>
        <v>396</v>
      </c>
      <c r="AU537">
        <f>_xlfn.RANK.AVG(Table2[[#This Row],[Sharpe Ratio Z-Score]],Table2[Sharpe Ratio Z-Score])</f>
        <v>620</v>
      </c>
      <c r="AV537">
        <f>(Table2[[#This Row],[Rank 1Y]]+Table2[[#This Row],[Rank 6M]]+Table2[[#This Row],[Rank Sharpe]])/3</f>
        <v>487</v>
      </c>
    </row>
    <row r="538" spans="1:48" hidden="1" x14ac:dyDescent="0.3">
      <c r="A538" t="s">
        <v>843</v>
      </c>
      <c r="B538" t="s">
        <v>844</v>
      </c>
      <c r="C538" t="s">
        <v>3132</v>
      </c>
      <c r="D538" t="s">
        <v>458</v>
      </c>
      <c r="E538">
        <v>17823.000344759999</v>
      </c>
      <c r="F538">
        <v>7511.4</v>
      </c>
      <c r="G538">
        <v>-14.132933085802</v>
      </c>
      <c r="H538">
        <f>(Table2[[#This Row],[1Y Return vs Nifty]]-AVERAGE(Table2[1Y Return vs Nifty]))/_xlfn.STDEV.P(Table2[1Y Return vs Nifty])</f>
        <v>-0.53704790547555836</v>
      </c>
      <c r="I538">
        <v>-4.6161126290655599</v>
      </c>
      <c r="J538">
        <f>(Table2[[#This Row],[1M Return vs Nifty]]-AVERAGE(Table2[1M Return vs Nifty]))/_xlfn.STDEV.P(Table2[1M Return vs Nifty])</f>
        <v>-0.17896559276139778</v>
      </c>
      <c r="K538">
        <v>-2.55569294630136</v>
      </c>
      <c r="L538">
        <f>(Table2[[#This Row],[6M Return vs Nifty]]-AVERAGE(Table2[6M Return vs Nifty]))/_xlfn.STDEV.P(Table2[6M Return vs Nifty])</f>
        <v>-0.19024180702744939</v>
      </c>
      <c r="M538">
        <v>-5.4146841913085098</v>
      </c>
      <c r="N538">
        <f>(Table2[[#This Row],[1W Return vs Nifty]]-AVERAGE(Table2[1W Return vs Nifty]))/_xlfn.STDEV.P(Table2[1W Return vs Nifty])</f>
        <v>-0.46525710939404635</v>
      </c>
      <c r="O538">
        <v>7721.47</v>
      </c>
      <c r="P538">
        <v>7937.8203731694703</v>
      </c>
      <c r="Q538">
        <v>7624.8177484581502</v>
      </c>
      <c r="R538">
        <v>41.791528744729902</v>
      </c>
      <c r="S538" s="1">
        <f>(Table2[[#This Row],[Close Price]]-Table2[[#This Row],[20D EMA]])/Table2[[#This Row],[20D EMA]]</f>
        <v>-2.7205959486988954E-2</v>
      </c>
      <c r="T538" s="1">
        <f>(Table2[[#This Row],[Close Price]]-Table2[[#This Row],[50D EMA]])/Table2[[#This Row],[50D EMA]]</f>
        <v>-5.3720083489267267E-2</v>
      </c>
      <c r="U538" s="1">
        <f>(Table2[[#This Row],[Close Price]]-Table2[[#This Row],[200D EMA]])/Table2[[#This Row],[200D EMA]]</f>
        <v>-1.4874814349639408E-2</v>
      </c>
      <c r="V538">
        <v>0.27871283806455899</v>
      </c>
      <c r="W538">
        <v>7449.95</v>
      </c>
      <c r="X538">
        <v>7689</v>
      </c>
      <c r="Y538">
        <v>7449.95</v>
      </c>
      <c r="Z538">
        <v>7689</v>
      </c>
      <c r="AA538">
        <v>7110</v>
      </c>
      <c r="AB538">
        <v>8304</v>
      </c>
      <c r="AC538" s="1">
        <f>(Table2[[#This Row],[Close Price]]/Table2[[#This Row],[Day Low]])-1</f>
        <v>8.2483775058892483E-3</v>
      </c>
      <c r="AD538" s="1">
        <f>(Table2[[#This Row],[Day High]]/Table2[[#This Row],[Close Price]])-1</f>
        <v>2.3644061027238594E-2</v>
      </c>
      <c r="AE538" s="1">
        <f>(Table2[[#This Row],[Close Price]]/Table2[[#This Row],[Current Week Low]])-1</f>
        <v>8.2483775058892483E-3</v>
      </c>
      <c r="AF538" s="1">
        <f>(Table2[[#This Row],[Current Week High]]/Table2[[#This Row],[Close Price]])-1</f>
        <v>2.3644061027238594E-2</v>
      </c>
      <c r="AG538" s="1">
        <f>(Table2[[#This Row],[Close Price]]/Table2[[#This Row],[Current Month Low]])-1</f>
        <v>5.6455696202531547E-2</v>
      </c>
      <c r="AH538" s="1">
        <f>(Table2[[#This Row],[Current Month High]]/Table2[[#This Row],[Close Price]])-1</f>
        <v>0.10551961019250755</v>
      </c>
      <c r="AI538">
        <v>26.323987538940798</v>
      </c>
      <c r="AJ538">
        <v>36.904458134363701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-0.02</v>
      </c>
      <c r="AM538" t="s">
        <v>3166</v>
      </c>
      <c r="AN538">
        <v>-4.9000000000000004</v>
      </c>
      <c r="AO538" t="s">
        <v>3166</v>
      </c>
      <c r="AP538">
        <v>-1.9175101385726E-2</v>
      </c>
      <c r="AQ538">
        <f>(Table2[[#This Row],[Sharpe Ratio]]-AVERAGE(Table2[Sharpe Ratio]))/_xlfn.STDEV.P(Table2[Sharpe Ratio])</f>
        <v>-0.85912680847239031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500</v>
      </c>
      <c r="AT538">
        <f>_xlfn.RANK.AVG(Table2[[#This Row],[6M Return vs Nifty Z-Score]],Table2[6M Return vs Nifty Z-Score])</f>
        <v>368</v>
      </c>
      <c r="AU538">
        <f>_xlfn.RANK.AVG(Table2[[#This Row],[Sharpe Ratio Z-Score]],Table2[Sharpe Ratio Z-Score])</f>
        <v>597</v>
      </c>
      <c r="AV538">
        <f>(Table2[[#This Row],[Rank 1Y]]+Table2[[#This Row],[Rank 6M]]+Table2[[#This Row],[Rank Sharpe]])/3</f>
        <v>488.33333333333331</v>
      </c>
    </row>
    <row r="539" spans="1:48" hidden="1" x14ac:dyDescent="0.3">
      <c r="A539" t="s">
        <v>1057</v>
      </c>
      <c r="B539" t="s">
        <v>1058</v>
      </c>
      <c r="C539" t="s">
        <v>3138</v>
      </c>
      <c r="D539" t="s">
        <v>1059</v>
      </c>
      <c r="E539">
        <v>12416.184144936</v>
      </c>
      <c r="F539">
        <v>80.52</v>
      </c>
      <c r="G539">
        <v>-25.2365115363976</v>
      </c>
      <c r="H539">
        <f>(Table2[[#This Row],[1Y Return vs Nifty]]-AVERAGE(Table2[1Y Return vs Nifty]))/_xlfn.STDEV.P(Table2[1Y Return vs Nifty])</f>
        <v>-0.75702857039753435</v>
      </c>
      <c r="I539">
        <v>1.2578733746486901</v>
      </c>
      <c r="J539">
        <f>(Table2[[#This Row],[1M Return vs Nifty]]-AVERAGE(Table2[1M Return vs Nifty]))/_xlfn.STDEV.P(Table2[1M Return vs Nifty])</f>
        <v>0.40250928635712652</v>
      </c>
      <c r="K539">
        <v>-5.67059700451063</v>
      </c>
      <c r="L539">
        <f>(Table2[[#This Row],[6M Return vs Nifty]]-AVERAGE(Table2[6M Return vs Nifty]))/_xlfn.STDEV.P(Table2[6M Return vs Nifty])</f>
        <v>-0.29296121217703336</v>
      </c>
      <c r="M539">
        <v>-9.0988126851318594</v>
      </c>
      <c r="N539">
        <f>(Table2[[#This Row],[1W Return vs Nifty]]-AVERAGE(Table2[1W Return vs Nifty]))/_xlfn.STDEV.P(Table2[1W Return vs Nifty])</f>
        <v>-1.2302301658490837</v>
      </c>
      <c r="O539">
        <v>82.2</v>
      </c>
      <c r="P539">
        <v>83.386922866830801</v>
      </c>
      <c r="Q539">
        <v>85.543696302486794</v>
      </c>
      <c r="R539">
        <v>43.738154264224299</v>
      </c>
      <c r="S539" s="1">
        <f>(Table2[[#This Row],[Close Price]]-Table2[[#This Row],[20D EMA]])/Table2[[#This Row],[20D EMA]]</f>
        <v>-2.0437956204379645E-2</v>
      </c>
      <c r="T539" s="1">
        <f>(Table2[[#This Row],[Close Price]]-Table2[[#This Row],[50D EMA]])/Table2[[#This Row],[50D EMA]]</f>
        <v>-3.4380964883538041E-2</v>
      </c>
      <c r="U539" s="1">
        <f>(Table2[[#This Row],[Close Price]]-Table2[[#This Row],[200D EMA]])/Table2[[#This Row],[200D EMA]]</f>
        <v>-5.8726668587276799E-2</v>
      </c>
      <c r="V539">
        <v>1.1545699874692099</v>
      </c>
      <c r="W539">
        <v>77.31</v>
      </c>
      <c r="X539">
        <v>81.99</v>
      </c>
      <c r="Y539">
        <v>77.31</v>
      </c>
      <c r="Z539">
        <v>81.99</v>
      </c>
      <c r="AA539">
        <v>77.11</v>
      </c>
      <c r="AB539">
        <v>87.5</v>
      </c>
      <c r="AC539" s="1">
        <f>(Table2[[#This Row],[Close Price]]/Table2[[#This Row],[Day Low]])-1</f>
        <v>4.1521148622429171E-2</v>
      </c>
      <c r="AD539" s="1">
        <f>(Table2[[#This Row],[Day High]]/Table2[[#This Row],[Close Price]])-1</f>
        <v>1.8256333830104277E-2</v>
      </c>
      <c r="AE539" s="1">
        <f>(Table2[[#This Row],[Close Price]]/Table2[[#This Row],[Current Week Low]])-1</f>
        <v>4.1521148622429171E-2</v>
      </c>
      <c r="AF539" s="1">
        <f>(Table2[[#This Row],[Current Week High]]/Table2[[#This Row],[Close Price]])-1</f>
        <v>1.8256333830104277E-2</v>
      </c>
      <c r="AG539" s="1">
        <f>(Table2[[#This Row],[Close Price]]/Table2[[#This Row],[Current Month Low]])-1</f>
        <v>4.4222539229671787E-2</v>
      </c>
      <c r="AH539" s="1">
        <f>(Table2[[#This Row],[Current Month High]]/Table2[[#This Row],[Close Price]])-1</f>
        <v>8.6686537506209582E-2</v>
      </c>
      <c r="AI539">
        <v>68.529557873820096</v>
      </c>
      <c r="AJ539">
        <v>11.7557251908396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-0.06</v>
      </c>
      <c r="AM539" t="s">
        <v>3166</v>
      </c>
      <c r="AN539">
        <v>-3.7</v>
      </c>
      <c r="AO539" t="s">
        <v>3166</v>
      </c>
      <c r="AP539">
        <v>1.2543298196986999E-2</v>
      </c>
      <c r="AQ539">
        <f>(Table2[[#This Row],[Sharpe Ratio]]-AVERAGE(Table2[Sharpe Ratio]))/_xlfn.STDEV.P(Table2[Sharpe Ratio])</f>
        <v>-0.49294997543587843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585</v>
      </c>
      <c r="AT539">
        <f>_xlfn.RANK.AVG(Table2[[#This Row],[6M Return vs Nifty Z-Score]],Table2[6M Return vs Nifty Z-Score])</f>
        <v>410</v>
      </c>
      <c r="AU539">
        <f>_xlfn.RANK.AVG(Table2[[#This Row],[Sharpe Ratio Z-Score]],Table2[Sharpe Ratio Z-Score])</f>
        <v>470</v>
      </c>
      <c r="AV539">
        <f>(Table2[[#This Row],[Rank 1Y]]+Table2[[#This Row],[Rank 6M]]+Table2[[#This Row],[Rank Sharpe]])/3</f>
        <v>488.33333333333331</v>
      </c>
    </row>
    <row r="540" spans="1:48" hidden="1" x14ac:dyDescent="0.3">
      <c r="A540" t="s">
        <v>1846</v>
      </c>
      <c r="B540" t="s">
        <v>1847</v>
      </c>
      <c r="C540" t="s">
        <v>3133</v>
      </c>
      <c r="D540" t="s">
        <v>218</v>
      </c>
      <c r="E540">
        <v>4071.853976544</v>
      </c>
      <c r="F540">
        <v>185.04</v>
      </c>
      <c r="G540">
        <v>-11.330479196131</v>
      </c>
      <c r="H540">
        <f>(Table2[[#This Row],[1Y Return vs Nifty]]-AVERAGE(Table2[1Y Return vs Nifty]))/_xlfn.STDEV.P(Table2[1Y Return vs Nifty])</f>
        <v>-0.48152655505632153</v>
      </c>
      <c r="I540">
        <v>-2.2248740416778099</v>
      </c>
      <c r="J540">
        <f>(Table2[[#This Row],[1M Return vs Nifty]]-AVERAGE(Table2[1M Return vs Nifty]))/_xlfn.STDEV.P(Table2[1M Return vs Nifty])</f>
        <v>5.7746780687506209E-2</v>
      </c>
      <c r="K540">
        <v>-9.0087547854479393</v>
      </c>
      <c r="L540">
        <f>(Table2[[#This Row],[6M Return vs Nifty]]-AVERAGE(Table2[6M Return vs Nifty]))/_xlfn.STDEV.P(Table2[6M Return vs Nifty])</f>
        <v>-0.40304279900782075</v>
      </c>
      <c r="M540">
        <v>-2.73111252932194</v>
      </c>
      <c r="N540">
        <f>(Table2[[#This Row],[1W Return vs Nifty]]-AVERAGE(Table2[1W Return vs Nifty]))/_xlfn.STDEV.P(Table2[1W Return vs Nifty])</f>
        <v>9.1960159202238281E-2</v>
      </c>
      <c r="O540">
        <v>185.68</v>
      </c>
      <c r="P540">
        <v>190.85622063161699</v>
      </c>
      <c r="Q540">
        <v>189.92019667322799</v>
      </c>
      <c r="R540">
        <v>51.330229747770197</v>
      </c>
      <c r="S540" s="1">
        <f>(Table2[[#This Row],[Close Price]]-Table2[[#This Row],[20D EMA]])/Table2[[#This Row],[20D EMA]]</f>
        <v>-3.4467901766480759E-3</v>
      </c>
      <c r="T540" s="1">
        <f>(Table2[[#This Row],[Close Price]]-Table2[[#This Row],[50D EMA]])/Table2[[#This Row],[50D EMA]]</f>
        <v>-3.0474357148899199E-2</v>
      </c>
      <c r="U540" s="1">
        <f>(Table2[[#This Row],[Close Price]]-Table2[[#This Row],[200D EMA]])/Table2[[#This Row],[200D EMA]]</f>
        <v>-2.5696038434631287E-2</v>
      </c>
      <c r="V540">
        <v>1.67011019288167</v>
      </c>
      <c r="W540">
        <v>183.56</v>
      </c>
      <c r="X540">
        <v>189.77</v>
      </c>
      <c r="Y540">
        <v>183.56</v>
      </c>
      <c r="Z540">
        <v>189.77</v>
      </c>
      <c r="AA540">
        <v>177.8</v>
      </c>
      <c r="AB540">
        <v>204.24</v>
      </c>
      <c r="AC540" s="1">
        <f>(Table2[[#This Row],[Close Price]]/Table2[[#This Row],[Day Low]])-1</f>
        <v>8.0627587709740656E-3</v>
      </c>
      <c r="AD540" s="1">
        <f>(Table2[[#This Row],[Day High]]/Table2[[#This Row],[Close Price]])-1</f>
        <v>2.5562040639861783E-2</v>
      </c>
      <c r="AE540" s="1">
        <f>(Table2[[#This Row],[Close Price]]/Table2[[#This Row],[Current Week Low]])-1</f>
        <v>8.0627587709740656E-3</v>
      </c>
      <c r="AF540" s="1">
        <f>(Table2[[#This Row],[Current Week High]]/Table2[[#This Row],[Close Price]])-1</f>
        <v>2.5562040639861783E-2</v>
      </c>
      <c r="AG540" s="1">
        <f>(Table2[[#This Row],[Close Price]]/Table2[[#This Row],[Current Month Low]])-1</f>
        <v>4.0719910011248528E-2</v>
      </c>
      <c r="AH540" s="1">
        <f>(Table2[[#This Row],[Current Month High]]/Table2[[#This Row],[Close Price]])-1</f>
        <v>0.10376134889753574</v>
      </c>
      <c r="AI540">
        <v>28.539775183743998</v>
      </c>
      <c r="AJ540">
        <v>26.307167235494799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-0.13</v>
      </c>
      <c r="AM540" t="s">
        <v>3166</v>
      </c>
      <c r="AN540">
        <v>1.53</v>
      </c>
      <c r="AO540" t="s">
        <v>3167</v>
      </c>
      <c r="AQ540">
        <f>(Table2[[#This Row],[Sharpe Ratio]]-AVERAGE(Table2[Sharpe Ratio]))/_xlfn.STDEV.P(Table2[Sharpe Ratio])</f>
        <v>-0.63775757197390104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477</v>
      </c>
      <c r="AT540">
        <f>_xlfn.RANK.AVG(Table2[[#This Row],[6M Return vs Nifty Z-Score]],Table2[6M Return vs Nifty Z-Score])</f>
        <v>459</v>
      </c>
      <c r="AU540">
        <f>_xlfn.RANK.AVG(Table2[[#This Row],[Sharpe Ratio Z-Score]],Table2[Sharpe Ratio Z-Score])</f>
        <v>529</v>
      </c>
      <c r="AV540">
        <f>(Table2[[#This Row],[Rank 1Y]]+Table2[[#This Row],[Rank 6M]]+Table2[[#This Row],[Rank Sharpe]])/3</f>
        <v>488.33333333333331</v>
      </c>
    </row>
    <row r="541" spans="1:48" hidden="1" x14ac:dyDescent="0.3">
      <c r="A541" t="s">
        <v>774</v>
      </c>
      <c r="B541" t="s">
        <v>775</v>
      </c>
      <c r="C541" t="s">
        <v>3133</v>
      </c>
      <c r="D541" t="s">
        <v>505</v>
      </c>
      <c r="E541">
        <v>20328.001002056</v>
      </c>
      <c r="F541">
        <v>168.52</v>
      </c>
      <c r="G541">
        <v>-28.762682539164601</v>
      </c>
      <c r="H541">
        <f>(Table2[[#This Row],[1Y Return vs Nifty]]-AVERAGE(Table2[1Y Return vs Nifty]))/_xlfn.STDEV.P(Table2[1Y Return vs Nifty])</f>
        <v>-0.82688798061097479</v>
      </c>
      <c r="I541">
        <v>1.2011345688045001</v>
      </c>
      <c r="J541">
        <f>(Table2[[#This Row],[1M Return vs Nifty]]-AVERAGE(Table2[1M Return vs Nifty]))/_xlfn.STDEV.P(Table2[1M Return vs Nifty])</f>
        <v>0.39689262498804628</v>
      </c>
      <c r="K541">
        <v>5.2861225811373904</v>
      </c>
      <c r="L541">
        <f>(Table2[[#This Row],[6M Return vs Nifty]]-AVERAGE(Table2[6M Return vs Nifty]))/_xlfn.STDEV.P(Table2[6M Return vs Nifty])</f>
        <v>6.8355764910081843E-2</v>
      </c>
      <c r="M541">
        <v>-1.31261612045715</v>
      </c>
      <c r="N541">
        <f>(Table2[[#This Row],[1W Return vs Nifty]]-AVERAGE(Table2[1W Return vs Nifty]))/_xlfn.STDEV.P(Table2[1W Return vs Nifty])</f>
        <v>0.3864969907158633</v>
      </c>
      <c r="O541">
        <v>168.91</v>
      </c>
      <c r="P541">
        <v>173.82786027329999</v>
      </c>
      <c r="Q541">
        <v>174.53666576625801</v>
      </c>
      <c r="R541">
        <v>52.6715098050976</v>
      </c>
      <c r="S541" s="1">
        <f>(Table2[[#This Row],[Close Price]]-Table2[[#This Row],[20D EMA]])/Table2[[#This Row],[20D EMA]]</f>
        <v>-2.308921911076824E-3</v>
      </c>
      <c r="T541" s="1">
        <f>(Table2[[#This Row],[Close Price]]-Table2[[#This Row],[50D EMA]])/Table2[[#This Row],[50D EMA]]</f>
        <v>-3.0535152794003925E-2</v>
      </c>
      <c r="U541" s="1">
        <f>(Table2[[#This Row],[Close Price]]-Table2[[#This Row],[200D EMA]])/Table2[[#This Row],[200D EMA]]</f>
        <v>-3.4472216710703101E-2</v>
      </c>
      <c r="V541">
        <v>0.69133937209464302</v>
      </c>
      <c r="W541">
        <v>165.14</v>
      </c>
      <c r="X541">
        <v>171.49</v>
      </c>
      <c r="Y541">
        <v>165.14</v>
      </c>
      <c r="Z541">
        <v>171.49</v>
      </c>
      <c r="AA541">
        <v>158.5</v>
      </c>
      <c r="AB541">
        <v>180.7</v>
      </c>
      <c r="AC541" s="1">
        <f>(Table2[[#This Row],[Close Price]]/Table2[[#This Row],[Day Low]])-1</f>
        <v>2.0467482136369286E-2</v>
      </c>
      <c r="AD541" s="1">
        <f>(Table2[[#This Row],[Day High]]/Table2[[#This Row],[Close Price]])-1</f>
        <v>1.762402088772852E-2</v>
      </c>
      <c r="AE541" s="1">
        <f>(Table2[[#This Row],[Close Price]]/Table2[[#This Row],[Current Week Low]])-1</f>
        <v>2.0467482136369286E-2</v>
      </c>
      <c r="AF541" s="1">
        <f>(Table2[[#This Row],[Current Week High]]/Table2[[#This Row],[Close Price]])-1</f>
        <v>1.762402088772852E-2</v>
      </c>
      <c r="AG541" s="1">
        <f>(Table2[[#This Row],[Close Price]]/Table2[[#This Row],[Current Month Low]])-1</f>
        <v>6.3217665615141971E-2</v>
      </c>
      <c r="AH541" s="1">
        <f>(Table2[[#This Row],[Current Month High]]/Table2[[#This Row],[Close Price]])-1</f>
        <v>7.2276287680987261E-2</v>
      </c>
      <c r="AI541">
        <v>32.174222644196497</v>
      </c>
      <c r="AJ541">
        <v>18.4674868189806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0.04</v>
      </c>
      <c r="AM541" t="s">
        <v>3167</v>
      </c>
      <c r="AN541">
        <v>-2.08</v>
      </c>
      <c r="AO541" t="s">
        <v>3166</v>
      </c>
      <c r="AP541">
        <v>-1.3199059590756001E-2</v>
      </c>
      <c r="AQ541">
        <f>(Table2[[#This Row],[Sharpe Ratio]]-AVERAGE(Table2[Sharpe Ratio]))/_xlfn.STDEV.P(Table2[Sharpe Ratio])</f>
        <v>-0.79013568384551602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607</v>
      </c>
      <c r="AT541">
        <f>_xlfn.RANK.AVG(Table2[[#This Row],[6M Return vs Nifty Z-Score]],Table2[6M Return vs Nifty Z-Score])</f>
        <v>278</v>
      </c>
      <c r="AU541">
        <f>_xlfn.RANK.AVG(Table2[[#This Row],[Sharpe Ratio Z-Score]],Table2[Sharpe Ratio Z-Score])</f>
        <v>584</v>
      </c>
      <c r="AV541">
        <f>(Table2[[#This Row],[Rank 1Y]]+Table2[[#This Row],[Rank 6M]]+Table2[[#This Row],[Rank Sharpe]])/3</f>
        <v>489.66666666666669</v>
      </c>
    </row>
    <row r="542" spans="1:48" hidden="1" x14ac:dyDescent="0.3">
      <c r="A542" t="s">
        <v>1435</v>
      </c>
      <c r="B542" t="s">
        <v>1436</v>
      </c>
      <c r="C542" t="s">
        <v>3128</v>
      </c>
      <c r="D542" t="s">
        <v>69</v>
      </c>
      <c r="E542">
        <v>7177.0316646689998</v>
      </c>
      <c r="F542">
        <v>177.57</v>
      </c>
      <c r="G542">
        <v>-17.1389160398153</v>
      </c>
      <c r="H542">
        <f>(Table2[[#This Row],[1Y Return vs Nifty]]-AVERAGE(Table2[1Y Return vs Nifty]))/_xlfn.STDEV.P(Table2[1Y Return vs Nifty])</f>
        <v>-0.5966015108209145</v>
      </c>
      <c r="I542">
        <v>-10.8402774077126</v>
      </c>
      <c r="J542">
        <f>(Table2[[#This Row],[1M Return vs Nifty]]-AVERAGE(Table2[1M Return vs Nifty]))/_xlfn.STDEV.P(Table2[1M Return vs Nifty])</f>
        <v>-0.79510520562207998</v>
      </c>
      <c r="K542">
        <v>-23.052940458145301</v>
      </c>
      <c r="L542">
        <f>(Table2[[#This Row],[6M Return vs Nifty]]-AVERAGE(Table2[6M Return vs Nifty]))/_xlfn.STDEV.P(Table2[6M Return vs Nifty])</f>
        <v>-0.86617436619295141</v>
      </c>
      <c r="M542">
        <v>-4.7265266123089802</v>
      </c>
      <c r="N542">
        <f>(Table2[[#This Row],[1W Return vs Nifty]]-AVERAGE(Table2[1W Return vs Nifty]))/_xlfn.STDEV.P(Table2[1W Return vs Nifty])</f>
        <v>-0.32236795462853113</v>
      </c>
      <c r="O542">
        <v>190.47</v>
      </c>
      <c r="P542">
        <v>199.733829745637</v>
      </c>
      <c r="Q542">
        <v>201.79751619412599</v>
      </c>
      <c r="R542">
        <v>33.353679546191898</v>
      </c>
      <c r="S542" s="1">
        <f>(Table2[[#This Row],[Close Price]]-Table2[[#This Row],[20D EMA]])/Table2[[#This Row],[20D EMA]]</f>
        <v>-6.772720113403688E-2</v>
      </c>
      <c r="T542" s="1">
        <f>(Table2[[#This Row],[Close Price]]-Table2[[#This Row],[50D EMA]])/Table2[[#This Row],[50D EMA]]</f>
        <v>-0.11096682907378715</v>
      </c>
      <c r="U542" s="1">
        <f>(Table2[[#This Row],[Close Price]]-Table2[[#This Row],[200D EMA]])/Table2[[#This Row],[200D EMA]]</f>
        <v>-0.12005854507554747</v>
      </c>
      <c r="V542">
        <v>0.89150858178140302</v>
      </c>
      <c r="W542">
        <v>176.75</v>
      </c>
      <c r="X542">
        <v>183.35</v>
      </c>
      <c r="Y542">
        <v>176.75</v>
      </c>
      <c r="Z542">
        <v>183.35</v>
      </c>
      <c r="AA542">
        <v>171.55</v>
      </c>
      <c r="AB542">
        <v>213.45</v>
      </c>
      <c r="AC542" s="1">
        <f>(Table2[[#This Row],[Close Price]]/Table2[[#This Row],[Day Low]])-1</f>
        <v>4.6393210749646752E-3</v>
      </c>
      <c r="AD542" s="1">
        <f>(Table2[[#This Row],[Day High]]/Table2[[#This Row],[Close Price]])-1</f>
        <v>3.2550543447654512E-2</v>
      </c>
      <c r="AE542" s="1">
        <f>(Table2[[#This Row],[Close Price]]/Table2[[#This Row],[Current Week Low]])-1</f>
        <v>4.6393210749646752E-3</v>
      </c>
      <c r="AF542" s="1">
        <f>(Table2[[#This Row],[Current Week High]]/Table2[[#This Row],[Close Price]])-1</f>
        <v>3.2550543447654512E-2</v>
      </c>
      <c r="AG542" s="1">
        <f>(Table2[[#This Row],[Close Price]]/Table2[[#This Row],[Current Month Low]])-1</f>
        <v>3.5091809967939369E-2</v>
      </c>
      <c r="AH542" s="1">
        <f>(Table2[[#This Row],[Current Month High]]/Table2[[#This Row],[Close Price]])-1</f>
        <v>0.20206115897955734</v>
      </c>
      <c r="AI542">
        <v>44.168496930787803</v>
      </c>
      <c r="AJ542">
        <v>9.7466007416563603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-0.14000000000000001</v>
      </c>
      <c r="AM542" t="s">
        <v>3166</v>
      </c>
      <c r="AN542">
        <v>-13.79</v>
      </c>
      <c r="AO542" t="s">
        <v>3166</v>
      </c>
      <c r="AP542">
        <v>6.5461203977034005E-2</v>
      </c>
      <c r="AQ542">
        <f>(Table2[[#This Row],[Sharpe Ratio]]-AVERAGE(Table2[Sharpe Ratio]))/_xlfn.STDEV.P(Table2[Sharpe Ratio])</f>
        <v>0.11796707600397598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520</v>
      </c>
      <c r="AT542">
        <f>_xlfn.RANK.AVG(Table2[[#This Row],[6M Return vs Nifty Z-Score]],Table2[6M Return vs Nifty Z-Score])</f>
        <v>631</v>
      </c>
      <c r="AU542">
        <f>_xlfn.RANK.AVG(Table2[[#This Row],[Sharpe Ratio Z-Score]],Table2[Sharpe Ratio Z-Score])</f>
        <v>318</v>
      </c>
      <c r="AV542">
        <f>(Table2[[#This Row],[Rank 1Y]]+Table2[[#This Row],[Rank 6M]]+Table2[[#This Row],[Rank Sharpe]])/3</f>
        <v>489.66666666666669</v>
      </c>
    </row>
    <row r="543" spans="1:48" hidden="1" x14ac:dyDescent="0.3">
      <c r="A543" t="s">
        <v>434</v>
      </c>
      <c r="B543" t="s">
        <v>435</v>
      </c>
      <c r="C543" t="s">
        <v>3122</v>
      </c>
      <c r="D543" t="s">
        <v>27</v>
      </c>
      <c r="E543">
        <v>50846.85</v>
      </c>
      <c r="F543">
        <v>1738.15</v>
      </c>
      <c r="G543">
        <v>-19.1193694602687</v>
      </c>
      <c r="H543">
        <f>(Table2[[#This Row],[1Y Return vs Nifty]]-AVERAGE(Table2[1Y Return vs Nifty]))/_xlfn.STDEV.P(Table2[1Y Return vs Nifty])</f>
        <v>-0.63583764196699299</v>
      </c>
      <c r="I543">
        <v>-2.9797436623821798</v>
      </c>
      <c r="J543">
        <f>(Table2[[#This Row],[1M Return vs Nifty]]-AVERAGE(Table2[1M Return vs Nifty]))/_xlfn.STDEV.P(Table2[1M Return vs Nifty])</f>
        <v>-1.6978920254200131E-2</v>
      </c>
      <c r="K543">
        <v>-9.9278834424961797</v>
      </c>
      <c r="L543">
        <f>(Table2[[#This Row],[6M Return vs Nifty]]-AVERAGE(Table2[6M Return vs Nifty]))/_xlfn.STDEV.P(Table2[6M Return vs Nifty])</f>
        <v>-0.43335267280926554</v>
      </c>
      <c r="M543">
        <v>-4.1220682729553202</v>
      </c>
      <c r="N543">
        <f>(Table2[[#This Row],[1W Return vs Nifty]]-AVERAGE(Table2[1W Return vs Nifty]))/_xlfn.STDEV.P(Table2[1W Return vs Nifty])</f>
        <v>-0.19685812397785327</v>
      </c>
      <c r="O543">
        <v>1778.86</v>
      </c>
      <c r="P543">
        <v>1845.49912254787</v>
      </c>
      <c r="Q543">
        <v>1843.91331736968</v>
      </c>
      <c r="R543">
        <v>57.454428982097703</v>
      </c>
      <c r="S543" s="1">
        <f>(Table2[[#This Row],[Close Price]]-Table2[[#This Row],[20D EMA]])/Table2[[#This Row],[20D EMA]]</f>
        <v>-2.2885443486277621E-2</v>
      </c>
      <c r="T543" s="1">
        <f>(Table2[[#This Row],[Close Price]]-Table2[[#This Row],[50D EMA]])/Table2[[#This Row],[50D EMA]]</f>
        <v>-5.8168070218134395E-2</v>
      </c>
      <c r="U543" s="1">
        <f>(Table2[[#This Row],[Close Price]]-Table2[[#This Row],[200D EMA]])/Table2[[#This Row],[200D EMA]]</f>
        <v>-5.7358074467703309E-2</v>
      </c>
      <c r="V543">
        <v>0.40917809438966102</v>
      </c>
      <c r="W543">
        <v>1751</v>
      </c>
      <c r="X543">
        <v>1791.2</v>
      </c>
      <c r="Y543">
        <v>1751</v>
      </c>
      <c r="Z543">
        <v>1791.2</v>
      </c>
      <c r="AA543">
        <v>1699.25</v>
      </c>
      <c r="AB543">
        <v>1829.1</v>
      </c>
      <c r="AC543" s="1">
        <f>(Table2[[#This Row],[Close Price]]/Table2[[#This Row],[Day Low]])-1</f>
        <v>-7.3386636207880551E-3</v>
      </c>
      <c r="AD543" s="1">
        <f>(Table2[[#This Row],[Day High]]/Table2[[#This Row],[Close Price]])-1</f>
        <v>3.0520956189051596E-2</v>
      </c>
      <c r="AE543" s="1">
        <f>(Table2[[#This Row],[Close Price]]/Table2[[#This Row],[Current Week Low]])-1</f>
        <v>-7.3386636207880551E-3</v>
      </c>
      <c r="AF543" s="1">
        <f>(Table2[[#This Row],[Current Week High]]/Table2[[#This Row],[Close Price]])-1</f>
        <v>3.0520956189051596E-2</v>
      </c>
      <c r="AG543" s="1">
        <f>(Table2[[#This Row],[Close Price]]/Table2[[#This Row],[Current Month Low]])-1</f>
        <v>2.2892452552596865E-2</v>
      </c>
      <c r="AH543" s="1">
        <f>(Table2[[#This Row],[Current Month High]]/Table2[[#This Row],[Close Price]])-1</f>
        <v>5.2325748640796199E-2</v>
      </c>
      <c r="AI543">
        <v>25.133043753415901</v>
      </c>
      <c r="AJ543">
        <v>9.6244205480748199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-0.08</v>
      </c>
      <c r="AM543" t="s">
        <v>3166</v>
      </c>
      <c r="AN543">
        <v>1.6</v>
      </c>
      <c r="AO543" t="s">
        <v>3167</v>
      </c>
      <c r="AP543">
        <v>1.5224007085539001E-2</v>
      </c>
      <c r="AQ543">
        <f>(Table2[[#This Row],[Sharpe Ratio]]-AVERAGE(Table2[Sharpe Ratio]))/_xlfn.STDEV.P(Table2[Sharpe Ratio])</f>
        <v>-0.46200221312703244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536</v>
      </c>
      <c r="AT543">
        <f>_xlfn.RANK.AVG(Table2[[#This Row],[6M Return vs Nifty Z-Score]],Table2[6M Return vs Nifty Z-Score])</f>
        <v>472</v>
      </c>
      <c r="AU543">
        <f>_xlfn.RANK.AVG(Table2[[#This Row],[Sharpe Ratio Z-Score]],Table2[Sharpe Ratio Z-Score])</f>
        <v>462</v>
      </c>
      <c r="AV543">
        <f>(Table2[[#This Row],[Rank 1Y]]+Table2[[#This Row],[Rank 6M]]+Table2[[#This Row],[Rank Sharpe]])/3</f>
        <v>490</v>
      </c>
    </row>
    <row r="544" spans="1:48" hidden="1" x14ac:dyDescent="0.3">
      <c r="A544" t="s">
        <v>1295</v>
      </c>
      <c r="B544" t="s">
        <v>1296</v>
      </c>
      <c r="C544" t="s">
        <v>3130</v>
      </c>
      <c r="D544" t="s">
        <v>470</v>
      </c>
      <c r="E544">
        <v>8777.6210022600008</v>
      </c>
      <c r="F544">
        <v>655.04999999999995</v>
      </c>
      <c r="G544">
        <v>-49.767777098591097</v>
      </c>
      <c r="H544">
        <f>(Table2[[#This Row],[1Y Return vs Nifty]]-AVERAGE(Table2[1Y Return vs Nifty]))/_xlfn.STDEV.P(Table2[1Y Return vs Nifty])</f>
        <v>-1.2430344228134673</v>
      </c>
      <c r="I544">
        <v>9.6185035040841207</v>
      </c>
      <c r="J544">
        <f>(Table2[[#This Row],[1M Return vs Nifty]]-AVERAGE(Table2[1M Return vs Nifty]))/_xlfn.STDEV.P(Table2[1M Return vs Nifty])</f>
        <v>1.2301408794174655</v>
      </c>
      <c r="K544">
        <v>-18.528925996073699</v>
      </c>
      <c r="L544">
        <f>(Table2[[#This Row],[6M Return vs Nifty]]-AVERAGE(Table2[6M Return vs Nifty]))/_xlfn.STDEV.P(Table2[6M Return vs Nifty])</f>
        <v>-0.71698708281342283</v>
      </c>
      <c r="M544">
        <v>2.41342687868437</v>
      </c>
      <c r="N544">
        <f>(Table2[[#This Row],[1W Return vs Nifty]]-AVERAGE(Table2[1W Return vs Nifty]))/_xlfn.STDEV.P(Table2[1W Return vs Nifty])</f>
        <v>1.1601731820633991</v>
      </c>
      <c r="O544">
        <v>623.87</v>
      </c>
      <c r="P544">
        <v>627.53311041502104</v>
      </c>
      <c r="Q544">
        <v>682.91171857210702</v>
      </c>
      <c r="R544">
        <v>70.635304781803598</v>
      </c>
      <c r="S544" s="1">
        <f>(Table2[[#This Row],[Close Price]]-Table2[[#This Row],[20D EMA]])/Table2[[#This Row],[20D EMA]]</f>
        <v>4.9978360876464567E-2</v>
      </c>
      <c r="T544" s="1">
        <f>(Table2[[#This Row],[Close Price]]-Table2[[#This Row],[50D EMA]])/Table2[[#This Row],[50D EMA]]</f>
        <v>4.3849303133631515E-2</v>
      </c>
      <c r="U544" s="1">
        <f>(Table2[[#This Row],[Close Price]]-Table2[[#This Row],[200D EMA]])/Table2[[#This Row],[200D EMA]]</f>
        <v>-4.079841920177156E-2</v>
      </c>
      <c r="V544">
        <v>0.74069703675958998</v>
      </c>
      <c r="W544">
        <v>645.54999999999995</v>
      </c>
      <c r="X544">
        <v>657.4</v>
      </c>
      <c r="Y544">
        <v>645.54999999999995</v>
      </c>
      <c r="Z544">
        <v>657.4</v>
      </c>
      <c r="AA544">
        <v>598.04999999999995</v>
      </c>
      <c r="AB544">
        <v>660</v>
      </c>
      <c r="AC544" s="1">
        <f>(Table2[[#This Row],[Close Price]]/Table2[[#This Row],[Day Low]])-1</f>
        <v>1.4716133529548481E-2</v>
      </c>
      <c r="AD544" s="1">
        <f>(Table2[[#This Row],[Day High]]/Table2[[#This Row],[Close Price]])-1</f>
        <v>3.5875124036333084E-3</v>
      </c>
      <c r="AE544" s="1">
        <f>(Table2[[#This Row],[Close Price]]/Table2[[#This Row],[Current Week Low]])-1</f>
        <v>1.4716133529548481E-2</v>
      </c>
      <c r="AF544" s="1">
        <f>(Table2[[#This Row],[Current Week High]]/Table2[[#This Row],[Close Price]])-1</f>
        <v>3.5875124036333084E-3</v>
      </c>
      <c r="AG544" s="1">
        <f>(Table2[[#This Row],[Close Price]]/Table2[[#This Row],[Current Month Low]])-1</f>
        <v>9.5309756709305304E-2</v>
      </c>
      <c r="AH544" s="1">
        <f>(Table2[[#This Row],[Current Month High]]/Table2[[#This Row],[Close Price]])-1</f>
        <v>7.5566750629723067E-3</v>
      </c>
      <c r="AI544">
        <v>67.468132203648494</v>
      </c>
      <c r="AJ544">
        <v>15.631067961165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0</v>
      </c>
      <c r="AM544" t="s">
        <v>3168</v>
      </c>
      <c r="AN544">
        <v>1.69</v>
      </c>
      <c r="AO544" t="s">
        <v>3167</v>
      </c>
      <c r="AP544">
        <v>0.108666572763057</v>
      </c>
      <c r="AQ544">
        <f>(Table2[[#This Row],[Sharpe Ratio]]-AVERAGE(Table2[Sharpe Ratio]))/_xlfn.STDEV.P(Table2[Sharpe Ratio])</f>
        <v>0.61675658998888183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704</v>
      </c>
      <c r="AT544">
        <f>_xlfn.RANK.AVG(Table2[[#This Row],[6M Return vs Nifty Z-Score]],Table2[6M Return vs Nifty Z-Score])</f>
        <v>577</v>
      </c>
      <c r="AU544">
        <f>_xlfn.RANK.AVG(Table2[[#This Row],[Sharpe Ratio Z-Score]],Table2[Sharpe Ratio Z-Score])</f>
        <v>191</v>
      </c>
      <c r="AV544">
        <f>(Table2[[#This Row],[Rank 1Y]]+Table2[[#This Row],[Rank 6M]]+Table2[[#This Row],[Rank Sharpe]])/3</f>
        <v>490.66666666666669</v>
      </c>
    </row>
    <row r="545" spans="1:48" hidden="1" x14ac:dyDescent="0.3">
      <c r="A545" t="s">
        <v>1916</v>
      </c>
      <c r="B545" t="s">
        <v>1917</v>
      </c>
      <c r="C545" t="s">
        <v>3139</v>
      </c>
      <c r="D545" t="s">
        <v>1476</v>
      </c>
      <c r="E545">
        <v>3698.40860346</v>
      </c>
      <c r="F545">
        <v>548.4</v>
      </c>
      <c r="G545">
        <v>-39.117005856387102</v>
      </c>
      <c r="H545">
        <f>(Table2[[#This Row],[1Y Return vs Nifty]]-AVERAGE(Table2[1Y Return vs Nifty]))/_xlfn.STDEV.P(Table2[1Y Return vs Nifty])</f>
        <v>-1.0320246343730373</v>
      </c>
      <c r="I545">
        <v>-3.6121739820313299</v>
      </c>
      <c r="J545">
        <f>(Table2[[#This Row],[1M Return vs Nifty]]-AVERAGE(Table2[1M Return vs Nifty]))/_xlfn.STDEV.P(Table2[1M Return vs Nifty])</f>
        <v>-7.9584167089372645E-2</v>
      </c>
      <c r="K545">
        <v>-16.555635386392598</v>
      </c>
      <c r="L545">
        <f>(Table2[[#This Row],[6M Return vs Nifty]]-AVERAGE(Table2[6M Return vs Nifty]))/_xlfn.STDEV.P(Table2[6M Return vs Nifty])</f>
        <v>-0.65191437629474103</v>
      </c>
      <c r="M545">
        <v>-2.2897727298288899</v>
      </c>
      <c r="N545">
        <f>(Table2[[#This Row],[1W Return vs Nifty]]-AVERAGE(Table2[1W Return vs Nifty]))/_xlfn.STDEV.P(Table2[1W Return vs Nifty])</f>
        <v>0.18360002896234012</v>
      </c>
      <c r="O545">
        <v>558.83000000000004</v>
      </c>
      <c r="P545">
        <v>579.78346118383502</v>
      </c>
      <c r="Q545">
        <v>614.92359020858601</v>
      </c>
      <c r="R545">
        <v>54.874699784687898</v>
      </c>
      <c r="S545" s="1">
        <f>(Table2[[#This Row],[Close Price]]-Table2[[#This Row],[20D EMA]])/Table2[[#This Row],[20D EMA]]</f>
        <v>-1.8663994416906863E-2</v>
      </c>
      <c r="T545" s="1">
        <f>(Table2[[#This Row],[Close Price]]-Table2[[#This Row],[50D EMA]])/Table2[[#This Row],[50D EMA]]</f>
        <v>-5.4129624739130182E-2</v>
      </c>
      <c r="U545" s="1">
        <f>(Table2[[#This Row],[Close Price]]-Table2[[#This Row],[200D EMA]])/Table2[[#This Row],[200D EMA]]</f>
        <v>-0.10818188026584051</v>
      </c>
      <c r="V545">
        <v>0.82884111586260401</v>
      </c>
      <c r="W545">
        <v>551.04999999999995</v>
      </c>
      <c r="X545">
        <v>561.5</v>
      </c>
      <c r="Y545">
        <v>551.04999999999995</v>
      </c>
      <c r="Z545">
        <v>561.5</v>
      </c>
      <c r="AA545">
        <v>524.1</v>
      </c>
      <c r="AB545">
        <v>581.95000000000005</v>
      </c>
      <c r="AC545" s="1">
        <f>(Table2[[#This Row],[Close Price]]/Table2[[#This Row],[Day Low]])-1</f>
        <v>-4.8090009980945592E-3</v>
      </c>
      <c r="AD545" s="1">
        <f>(Table2[[#This Row],[Day High]]/Table2[[#This Row],[Close Price]])-1</f>
        <v>2.3887673231218098E-2</v>
      </c>
      <c r="AE545" s="1">
        <f>(Table2[[#This Row],[Close Price]]/Table2[[#This Row],[Current Week Low]])-1</f>
        <v>-4.8090009980945592E-3</v>
      </c>
      <c r="AF545" s="1">
        <f>(Table2[[#This Row],[Current Week High]]/Table2[[#This Row],[Close Price]])-1</f>
        <v>2.3887673231218098E-2</v>
      </c>
      <c r="AG545" s="1">
        <f>(Table2[[#This Row],[Close Price]]/Table2[[#This Row],[Current Month Low]])-1</f>
        <v>4.6365197481396558E-2</v>
      </c>
      <c r="AH545" s="1">
        <f>(Table2[[#This Row],[Current Month High]]/Table2[[#This Row],[Close Price]])-1</f>
        <v>6.1177972283005255E-2</v>
      </c>
      <c r="AI545">
        <v>48.614150255288102</v>
      </c>
      <c r="AJ545">
        <v>4.6365197481396496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-0.01</v>
      </c>
      <c r="AM545" t="s">
        <v>3166</v>
      </c>
      <c r="AN545">
        <v>-1.3</v>
      </c>
      <c r="AO545" t="s">
        <v>3166</v>
      </c>
      <c r="AP545">
        <v>8.7293863751016998E-2</v>
      </c>
      <c r="AQ545">
        <f>(Table2[[#This Row],[Sharpe Ratio]]-AVERAGE(Table2[Sharpe Ratio]))/_xlfn.STDEV.P(Table2[Sharpe Ratio])</f>
        <v>0.37001681110971318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664</v>
      </c>
      <c r="AT545">
        <f>_xlfn.RANK.AVG(Table2[[#This Row],[6M Return vs Nifty Z-Score]],Table2[6M Return vs Nifty Z-Score])</f>
        <v>552</v>
      </c>
      <c r="AU545">
        <f>_xlfn.RANK.AVG(Table2[[#This Row],[Sharpe Ratio Z-Score]],Table2[Sharpe Ratio Z-Score])</f>
        <v>256</v>
      </c>
      <c r="AV545">
        <f>(Table2[[#This Row],[Rank 1Y]]+Table2[[#This Row],[Rank 6M]]+Table2[[#This Row],[Rank Sharpe]])/3</f>
        <v>490.66666666666669</v>
      </c>
    </row>
    <row r="546" spans="1:48" hidden="1" x14ac:dyDescent="0.3">
      <c r="A546" t="s">
        <v>446</v>
      </c>
      <c r="B546" t="s">
        <v>447</v>
      </c>
      <c r="C546" t="s">
        <v>3121</v>
      </c>
      <c r="D546" t="s">
        <v>411</v>
      </c>
      <c r="E546">
        <v>49632.148005000003</v>
      </c>
      <c r="F546">
        <v>190.5</v>
      </c>
      <c r="G546">
        <v>-12.7359530768524</v>
      </c>
      <c r="H546">
        <f>(Table2[[#This Row],[1Y Return vs Nifty]]-AVERAGE(Table2[1Y Return vs Nifty]))/_xlfn.STDEV.P(Table2[1Y Return vs Nifty])</f>
        <v>-0.50937136924727988</v>
      </c>
      <c r="I546">
        <v>-12.455952629420301</v>
      </c>
      <c r="J546">
        <f>(Table2[[#This Row],[1M Return vs Nifty]]-AVERAGE(Table2[1M Return vs Nifty]))/_xlfn.STDEV.P(Table2[1M Return vs Nifty])</f>
        <v>-0.95504337259136285</v>
      </c>
      <c r="K546">
        <v>-21.5332109518836</v>
      </c>
      <c r="L546">
        <f>(Table2[[#This Row],[6M Return vs Nifty]]-AVERAGE(Table2[6M Return vs Nifty]))/_xlfn.STDEV.P(Table2[6M Return vs Nifty])</f>
        <v>-0.81605862973549648</v>
      </c>
      <c r="M546">
        <v>-5.0758969160668101</v>
      </c>
      <c r="N546">
        <f>(Table2[[#This Row],[1W Return vs Nifty]]-AVERAGE(Table2[1W Return vs Nifty]))/_xlfn.STDEV.P(Table2[1W Return vs Nifty])</f>
        <v>-0.39491126291659079</v>
      </c>
      <c r="O546">
        <v>196.92</v>
      </c>
      <c r="P546">
        <v>207.87893965699701</v>
      </c>
      <c r="Q546">
        <v>208.41302705472799</v>
      </c>
      <c r="R546">
        <v>43.852561169575502</v>
      </c>
      <c r="S546" s="1">
        <f>(Table2[[#This Row],[Close Price]]-Table2[[#This Row],[20D EMA]])/Table2[[#This Row],[20D EMA]]</f>
        <v>-3.2602071907373492E-2</v>
      </c>
      <c r="T546" s="1">
        <f>(Table2[[#This Row],[Close Price]]-Table2[[#This Row],[50D EMA]])/Table2[[#This Row],[50D EMA]]</f>
        <v>-8.3601252179140828E-2</v>
      </c>
      <c r="U546" s="1">
        <f>(Table2[[#This Row],[Close Price]]-Table2[[#This Row],[200D EMA]])/Table2[[#This Row],[200D EMA]]</f>
        <v>-8.594965155428666E-2</v>
      </c>
      <c r="V546">
        <v>0.82036468048070699</v>
      </c>
      <c r="W546">
        <v>189.6</v>
      </c>
      <c r="X546">
        <v>193.16</v>
      </c>
      <c r="Y546">
        <v>189.6</v>
      </c>
      <c r="Z546">
        <v>193.16</v>
      </c>
      <c r="AA546">
        <v>179.18</v>
      </c>
      <c r="AB546">
        <v>208.8</v>
      </c>
      <c r="AC546" s="1">
        <f>(Table2[[#This Row],[Close Price]]/Table2[[#This Row],[Day Low]])-1</f>
        <v>4.746835443038E-3</v>
      </c>
      <c r="AD546" s="1">
        <f>(Table2[[#This Row],[Day High]]/Table2[[#This Row],[Close Price]])-1</f>
        <v>1.3963254593175822E-2</v>
      </c>
      <c r="AE546" s="1">
        <f>(Table2[[#This Row],[Close Price]]/Table2[[#This Row],[Current Week Low]])-1</f>
        <v>4.746835443038E-3</v>
      </c>
      <c r="AF546" s="1">
        <f>(Table2[[#This Row],[Current Week High]]/Table2[[#This Row],[Close Price]])-1</f>
        <v>1.3963254593175822E-2</v>
      </c>
      <c r="AG546" s="1">
        <f>(Table2[[#This Row],[Close Price]]/Table2[[#This Row],[Current Month Low]])-1</f>
        <v>6.317669382743607E-2</v>
      </c>
      <c r="AH546" s="1">
        <f>(Table2[[#This Row],[Current Month High]]/Table2[[#This Row],[Close Price]])-1</f>
        <v>9.6062992125984348E-2</v>
      </c>
      <c r="AI546">
        <v>29.606299212598401</v>
      </c>
      <c r="AJ546">
        <v>22.903225806451601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-0.15</v>
      </c>
      <c r="AM546" t="s">
        <v>3166</v>
      </c>
      <c r="AN546">
        <v>-5.69</v>
      </c>
      <c r="AO546" t="s">
        <v>3166</v>
      </c>
      <c r="AP546">
        <v>5.0667088751560001E-2</v>
      </c>
      <c r="AQ546">
        <f>(Table2[[#This Row],[Sharpe Ratio]]-AVERAGE(Table2[Sharpe Ratio]))/_xlfn.STDEV.P(Table2[Sharpe Ratio])</f>
        <v>-5.2825345180912545E-2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494</v>
      </c>
      <c r="AT546">
        <f>_xlfn.RANK.AVG(Table2[[#This Row],[6M Return vs Nifty Z-Score]],Table2[6M Return vs Nifty Z-Score])</f>
        <v>611</v>
      </c>
      <c r="AU546">
        <f>_xlfn.RANK.AVG(Table2[[#This Row],[Sharpe Ratio Z-Score]],Table2[Sharpe Ratio Z-Score])</f>
        <v>371</v>
      </c>
      <c r="AV546">
        <f>(Table2[[#This Row],[Rank 1Y]]+Table2[[#This Row],[Rank 6M]]+Table2[[#This Row],[Rank Sharpe]])/3</f>
        <v>492</v>
      </c>
    </row>
    <row r="547" spans="1:48" hidden="1" x14ac:dyDescent="0.3">
      <c r="A547" t="s">
        <v>1163</v>
      </c>
      <c r="B547" t="s">
        <v>1164</v>
      </c>
      <c r="C547" t="s">
        <v>3130</v>
      </c>
      <c r="D547" t="s">
        <v>1165</v>
      </c>
      <c r="E547">
        <v>10260.3598575</v>
      </c>
      <c r="F547">
        <v>1130.45</v>
      </c>
      <c r="G547">
        <v>-2.09854722587137</v>
      </c>
      <c r="H547">
        <f>(Table2[[#This Row],[1Y Return vs Nifty]]-AVERAGE(Table2[1Y Return vs Nifty]))/_xlfn.STDEV.P(Table2[1Y Return vs Nifty])</f>
        <v>-0.2986263718074495</v>
      </c>
      <c r="I547">
        <v>1.3078852811996999</v>
      </c>
      <c r="J547">
        <f>(Table2[[#This Row],[1M Return vs Nifty]]-AVERAGE(Table2[1M Return vs Nifty]))/_xlfn.STDEV.P(Table2[1M Return vs Nifty])</f>
        <v>0.40746004165307836</v>
      </c>
      <c r="K547">
        <v>-15.5770279965349</v>
      </c>
      <c r="L547">
        <f>(Table2[[#This Row],[6M Return vs Nifty]]-AVERAGE(Table2[6M Return vs Nifty]))/_xlfn.STDEV.P(Table2[6M Return vs Nifty])</f>
        <v>-0.6196430873295975</v>
      </c>
      <c r="M547">
        <v>-7.9709640351442497</v>
      </c>
      <c r="N547">
        <f>(Table2[[#This Row],[1W Return vs Nifty]]-AVERAGE(Table2[1W Return vs Nifty]))/_xlfn.STDEV.P(Table2[1W Return vs Nifty])</f>
        <v>-0.99604348358591133</v>
      </c>
      <c r="O547">
        <v>1149.47</v>
      </c>
      <c r="P547">
        <v>1157.1871739639701</v>
      </c>
      <c r="Q547">
        <v>1175.5085681554799</v>
      </c>
      <c r="R547">
        <v>40.624816666754398</v>
      </c>
      <c r="S547" s="1">
        <f>(Table2[[#This Row],[Close Price]]-Table2[[#This Row],[20D EMA]])/Table2[[#This Row],[20D EMA]]</f>
        <v>-1.6546756331178702E-2</v>
      </c>
      <c r="T547" s="1">
        <f>(Table2[[#This Row],[Close Price]]-Table2[[#This Row],[50D EMA]])/Table2[[#This Row],[50D EMA]]</f>
        <v>-2.3105314823341182E-2</v>
      </c>
      <c r="U547" s="1">
        <f>(Table2[[#This Row],[Close Price]]-Table2[[#This Row],[200D EMA]])/Table2[[#This Row],[200D EMA]]</f>
        <v>-3.8331126948893617E-2</v>
      </c>
      <c r="V547">
        <v>1.0614312473679</v>
      </c>
      <c r="W547">
        <v>1125.55</v>
      </c>
      <c r="X547">
        <v>1149.3499999999999</v>
      </c>
      <c r="Y547">
        <v>1125.55</v>
      </c>
      <c r="Z547">
        <v>1149.3499999999999</v>
      </c>
      <c r="AA547">
        <v>1103.4000000000001</v>
      </c>
      <c r="AB547">
        <v>1247</v>
      </c>
      <c r="AC547" s="1">
        <f>(Table2[[#This Row],[Close Price]]/Table2[[#This Row],[Day Low]])-1</f>
        <v>4.3534272133625151E-3</v>
      </c>
      <c r="AD547" s="1">
        <f>(Table2[[#This Row],[Day High]]/Table2[[#This Row],[Close Price]])-1</f>
        <v>1.6719005705692291E-2</v>
      </c>
      <c r="AE547" s="1">
        <f>(Table2[[#This Row],[Close Price]]/Table2[[#This Row],[Current Week Low]])-1</f>
        <v>4.3534272133625151E-3</v>
      </c>
      <c r="AF547" s="1">
        <f>(Table2[[#This Row],[Current Week High]]/Table2[[#This Row],[Close Price]])-1</f>
        <v>1.6719005705692291E-2</v>
      </c>
      <c r="AG547" s="1">
        <f>(Table2[[#This Row],[Close Price]]/Table2[[#This Row],[Current Month Low]])-1</f>
        <v>2.4515135037157743E-2</v>
      </c>
      <c r="AH547" s="1">
        <f>(Table2[[#This Row],[Current Month High]]/Table2[[#This Row],[Close Price]])-1</f>
        <v>0.10310053518510331</v>
      </c>
      <c r="AI547">
        <v>33.300897872528601</v>
      </c>
      <c r="AJ547">
        <v>41.032998565279698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0.03</v>
      </c>
      <c r="AM547" t="s">
        <v>3167</v>
      </c>
      <c r="AN547">
        <v>1.08</v>
      </c>
      <c r="AO547" t="s">
        <v>3167</v>
      </c>
      <c r="AQ547">
        <f>(Table2[[#This Row],[Sharpe Ratio]]-AVERAGE(Table2[Sharpe Ratio]))/_xlfn.STDEV.P(Table2[Sharpe Ratio])</f>
        <v>-0.63775757197390104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410</v>
      </c>
      <c r="AT547">
        <f>_xlfn.RANK.AVG(Table2[[#This Row],[6M Return vs Nifty Z-Score]],Table2[6M Return vs Nifty Z-Score])</f>
        <v>540</v>
      </c>
      <c r="AU547">
        <f>_xlfn.RANK.AVG(Table2[[#This Row],[Sharpe Ratio Z-Score]],Table2[Sharpe Ratio Z-Score])</f>
        <v>529</v>
      </c>
      <c r="AV547">
        <f>(Table2[[#This Row],[Rank 1Y]]+Table2[[#This Row],[Rank 6M]]+Table2[[#This Row],[Rank Sharpe]])/3</f>
        <v>493</v>
      </c>
    </row>
    <row r="548" spans="1:48" hidden="1" x14ac:dyDescent="0.3">
      <c r="A548" t="s">
        <v>1380</v>
      </c>
      <c r="B548" t="s">
        <v>1381</v>
      </c>
      <c r="C548" t="s">
        <v>3126</v>
      </c>
      <c r="D548" t="s">
        <v>215</v>
      </c>
      <c r="E548">
        <v>7830.3029999999999</v>
      </c>
      <c r="F548">
        <v>506.65</v>
      </c>
      <c r="G548">
        <v>-29.589534363687601</v>
      </c>
      <c r="H548">
        <f>(Table2[[#This Row],[1Y Return vs Nifty]]-AVERAGE(Table2[1Y Return vs Nifty]))/_xlfn.STDEV.P(Table2[1Y Return vs Nifty])</f>
        <v>-0.84326931343622835</v>
      </c>
      <c r="I548">
        <v>-4.5214892907762296</v>
      </c>
      <c r="J548">
        <f>(Table2[[#This Row],[1M Return vs Nifty]]-AVERAGE(Table2[1M Return vs Nifty]))/_xlfn.STDEV.P(Table2[1M Return vs Nifty])</f>
        <v>-0.16959868344993731</v>
      </c>
      <c r="K548">
        <v>-13.691719107970901</v>
      </c>
      <c r="L548">
        <f>(Table2[[#This Row],[6M Return vs Nifty]]-AVERAGE(Table2[6M Return vs Nifty]))/_xlfn.STDEV.P(Table2[6M Return vs Nifty])</f>
        <v>-0.55747173182792931</v>
      </c>
      <c r="M548">
        <v>-3.7366386361945501</v>
      </c>
      <c r="N548">
        <f>(Table2[[#This Row],[1W Return vs Nifty]]-AVERAGE(Table2[1W Return vs Nifty]))/_xlfn.STDEV.P(Table2[1W Return vs Nifty])</f>
        <v>-0.11682744975583233</v>
      </c>
      <c r="O548">
        <v>520.58000000000004</v>
      </c>
      <c r="P548">
        <v>542.56380161151799</v>
      </c>
      <c r="Q548">
        <v>547.40030351278904</v>
      </c>
      <c r="R548">
        <v>47.430612487675802</v>
      </c>
      <c r="S548" s="1">
        <f>(Table2[[#This Row],[Close Price]]-Table2[[#This Row],[20D EMA]])/Table2[[#This Row],[20D EMA]]</f>
        <v>-2.6758615390526073E-2</v>
      </c>
      <c r="T548" s="1">
        <f>(Table2[[#This Row],[Close Price]]-Table2[[#This Row],[50D EMA]])/Table2[[#This Row],[50D EMA]]</f>
        <v>-6.619277125537526E-2</v>
      </c>
      <c r="U548" s="1">
        <f>(Table2[[#This Row],[Close Price]]-Table2[[#This Row],[200D EMA]])/Table2[[#This Row],[200D EMA]]</f>
        <v>-7.4443333792994504E-2</v>
      </c>
      <c r="V548">
        <v>0.84622124837592305</v>
      </c>
      <c r="W548">
        <v>510</v>
      </c>
      <c r="X548">
        <v>522.20000000000005</v>
      </c>
      <c r="Y548">
        <v>510</v>
      </c>
      <c r="Z548">
        <v>522.20000000000005</v>
      </c>
      <c r="AA548">
        <v>488.1</v>
      </c>
      <c r="AB548">
        <v>550.79999999999995</v>
      </c>
      <c r="AC548" s="1">
        <f>(Table2[[#This Row],[Close Price]]/Table2[[#This Row],[Day Low]])-1</f>
        <v>-6.5686274509804132E-3</v>
      </c>
      <c r="AD548" s="1">
        <f>(Table2[[#This Row],[Day High]]/Table2[[#This Row],[Close Price]])-1</f>
        <v>3.06917990723381E-2</v>
      </c>
      <c r="AE548" s="1">
        <f>(Table2[[#This Row],[Close Price]]/Table2[[#This Row],[Current Week Low]])-1</f>
        <v>-6.5686274509804132E-3</v>
      </c>
      <c r="AF548" s="1">
        <f>(Table2[[#This Row],[Current Week High]]/Table2[[#This Row],[Close Price]])-1</f>
        <v>3.06917990723381E-2</v>
      </c>
      <c r="AG548" s="1">
        <f>(Table2[[#This Row],[Close Price]]/Table2[[#This Row],[Current Month Low]])-1</f>
        <v>3.8004507273099675E-2</v>
      </c>
      <c r="AH548" s="1">
        <f>(Table2[[#This Row],[Current Month High]]/Table2[[#This Row],[Close Price]])-1</f>
        <v>8.7141024375801734E-2</v>
      </c>
      <c r="AI548">
        <v>39.701963880390799</v>
      </c>
      <c r="AJ548">
        <v>17.009237875288601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-0.02</v>
      </c>
      <c r="AM548" t="s">
        <v>3166</v>
      </c>
      <c r="AN548">
        <v>-1.1100000000000001</v>
      </c>
      <c r="AO548" t="s">
        <v>3166</v>
      </c>
      <c r="AP548">
        <v>5.5838913432679001E-2</v>
      </c>
      <c r="AQ548">
        <f>(Table2[[#This Row],[Sharpe Ratio]]-AVERAGE(Table2[Sharpe Ratio]))/_xlfn.STDEV.P(Table2[Sharpe Ratio])</f>
        <v>6.8813994110930778E-3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614</v>
      </c>
      <c r="AT548">
        <f>_xlfn.RANK.AVG(Table2[[#This Row],[6M Return vs Nifty Z-Score]],Table2[6M Return vs Nifty Z-Score])</f>
        <v>516</v>
      </c>
      <c r="AU548">
        <f>_xlfn.RANK.AVG(Table2[[#This Row],[Sharpe Ratio Z-Score]],Table2[Sharpe Ratio Z-Score])</f>
        <v>350</v>
      </c>
      <c r="AV548">
        <f>(Table2[[#This Row],[Rank 1Y]]+Table2[[#This Row],[Rank 6M]]+Table2[[#This Row],[Rank Sharpe]])/3</f>
        <v>493.33333333333331</v>
      </c>
    </row>
    <row r="549" spans="1:48" hidden="1" x14ac:dyDescent="0.3">
      <c r="A549" t="s">
        <v>1174</v>
      </c>
      <c r="B549" t="s">
        <v>1175</v>
      </c>
      <c r="C549" t="s">
        <v>3130</v>
      </c>
      <c r="D549" t="s">
        <v>1176</v>
      </c>
      <c r="E549">
        <v>10181.19262215</v>
      </c>
      <c r="F549">
        <v>1080.75</v>
      </c>
      <c r="G549">
        <v>-17.519831833373701</v>
      </c>
      <c r="H549">
        <f>(Table2[[#This Row],[1Y Return vs Nifty]]-AVERAGE(Table2[1Y Return vs Nifty]))/_xlfn.STDEV.P(Table2[1Y Return vs Nifty])</f>
        <v>-0.60414809680840431</v>
      </c>
      <c r="I549">
        <v>-3.1207892347593602</v>
      </c>
      <c r="J549">
        <f>(Table2[[#This Row],[1M Return vs Nifty]]-AVERAGE(Table2[1M Return vs Nifty]))/_xlfn.STDEV.P(Table2[1M Return vs Nifty])</f>
        <v>-3.0941237681644543E-2</v>
      </c>
      <c r="K549">
        <v>-7.3397273226739097</v>
      </c>
      <c r="L549">
        <f>(Table2[[#This Row],[6M Return vs Nifty]]-AVERAGE(Table2[6M Return vs Nifty]))/_xlfn.STDEV.P(Table2[6M Return vs Nifty])</f>
        <v>-0.34800370151053606</v>
      </c>
      <c r="M549">
        <v>-5.4147231327061602</v>
      </c>
      <c r="N549">
        <f>(Table2[[#This Row],[1W Return vs Nifty]]-AVERAGE(Table2[1W Return vs Nifty]))/_xlfn.STDEV.P(Table2[1W Return vs Nifty])</f>
        <v>-0.46526519519236564</v>
      </c>
      <c r="O549">
        <v>1094.9100000000001</v>
      </c>
      <c r="P549">
        <v>1126.3660198913401</v>
      </c>
      <c r="Q549">
        <v>1078.96162895051</v>
      </c>
      <c r="R549">
        <v>46.017729398043102</v>
      </c>
      <c r="S549" s="1">
        <f>(Table2[[#This Row],[Close Price]]-Table2[[#This Row],[20D EMA]])/Table2[[#This Row],[20D EMA]]</f>
        <v>-1.2932569800257629E-2</v>
      </c>
      <c r="T549" s="1">
        <f>(Table2[[#This Row],[Close Price]]-Table2[[#This Row],[50D EMA]])/Table2[[#This Row],[50D EMA]]</f>
        <v>-4.0498398465305847E-2</v>
      </c>
      <c r="U549" s="1">
        <f>(Table2[[#This Row],[Close Price]]-Table2[[#This Row],[200D EMA]])/Table2[[#This Row],[200D EMA]]</f>
        <v>1.6574927240272171E-3</v>
      </c>
      <c r="V549">
        <v>0.84932790054346596</v>
      </c>
      <c r="W549">
        <v>1063</v>
      </c>
      <c r="X549">
        <v>1096.95</v>
      </c>
      <c r="Y549">
        <v>1063</v>
      </c>
      <c r="Z549">
        <v>1096.95</v>
      </c>
      <c r="AA549">
        <v>1041</v>
      </c>
      <c r="AB549">
        <v>1191.05</v>
      </c>
      <c r="AC549" s="1">
        <f>(Table2[[#This Row],[Close Price]]/Table2[[#This Row],[Day Low]])-1</f>
        <v>1.6698024459077976E-2</v>
      </c>
      <c r="AD549" s="1">
        <f>(Table2[[#This Row],[Day High]]/Table2[[#This Row],[Close Price]])-1</f>
        <v>1.4989590562109578E-2</v>
      </c>
      <c r="AE549" s="1">
        <f>(Table2[[#This Row],[Close Price]]/Table2[[#This Row],[Current Week Low]])-1</f>
        <v>1.6698024459077976E-2</v>
      </c>
      <c r="AF549" s="1">
        <f>(Table2[[#This Row],[Current Week High]]/Table2[[#This Row],[Close Price]])-1</f>
        <v>1.4989590562109578E-2</v>
      </c>
      <c r="AG549" s="1">
        <f>(Table2[[#This Row],[Close Price]]/Table2[[#This Row],[Current Month Low]])-1</f>
        <v>3.8184438040345769E-2</v>
      </c>
      <c r="AH549" s="1">
        <f>(Table2[[#This Row],[Current Month High]]/Table2[[#This Row],[Close Price]])-1</f>
        <v>0.10205875549386989</v>
      </c>
      <c r="AI549">
        <v>20.2822114272495</v>
      </c>
      <c r="AJ549">
        <v>32.900885391047602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</v>
      </c>
      <c r="AM549" t="s">
        <v>3168</v>
      </c>
      <c r="AN549">
        <v>-4.87</v>
      </c>
      <c r="AO549" t="s">
        <v>3166</v>
      </c>
      <c r="AQ549">
        <f>(Table2[[#This Row],[Sharpe Ratio]]-AVERAGE(Table2[Sharpe Ratio]))/_xlfn.STDEV.P(Table2[Sharpe Ratio])</f>
        <v>-0.63775757197390104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521</v>
      </c>
      <c r="AT549">
        <f>_xlfn.RANK.AVG(Table2[[#This Row],[6M Return vs Nifty Z-Score]],Table2[6M Return vs Nifty Z-Score])</f>
        <v>434</v>
      </c>
      <c r="AU549">
        <f>_xlfn.RANK.AVG(Table2[[#This Row],[Sharpe Ratio Z-Score]],Table2[Sharpe Ratio Z-Score])</f>
        <v>529</v>
      </c>
      <c r="AV549">
        <f>(Table2[[#This Row],[Rank 1Y]]+Table2[[#This Row],[Rank 6M]]+Table2[[#This Row],[Rank Sharpe]])/3</f>
        <v>494.66666666666669</v>
      </c>
    </row>
    <row r="550" spans="1:48" hidden="1" x14ac:dyDescent="0.3">
      <c r="A550" t="s">
        <v>943</v>
      </c>
      <c r="B550" t="s">
        <v>944</v>
      </c>
      <c r="C550" t="s">
        <v>3121</v>
      </c>
      <c r="D550" t="s">
        <v>568</v>
      </c>
      <c r="E550">
        <v>15574.496204700001</v>
      </c>
      <c r="F550">
        <v>311.64999999999998</v>
      </c>
      <c r="G550">
        <v>-11.387398329282799</v>
      </c>
      <c r="H550">
        <f>(Table2[[#This Row],[1Y Return vs Nifty]]-AVERAGE(Table2[1Y Return vs Nifty]))/_xlfn.STDEV.P(Table2[1Y Return vs Nifty])</f>
        <v>-0.48265421933259306</v>
      </c>
      <c r="I550">
        <v>-11.3624234553495</v>
      </c>
      <c r="J550">
        <f>(Table2[[#This Row],[1M Return vs Nifty]]-AVERAGE(Table2[1M Return vs Nifty]))/_xlfn.STDEV.P(Table2[1M Return vs Nifty])</f>
        <v>-0.84679324330890793</v>
      </c>
      <c r="K550">
        <v>-4.7170392761890696</v>
      </c>
      <c r="L550">
        <f>(Table2[[#This Row],[6M Return vs Nifty]]-AVERAGE(Table2[6M Return vs Nifty]))/_xlfn.STDEV.P(Table2[6M Return vs Nifty])</f>
        <v>-0.26151597957963224</v>
      </c>
      <c r="M550">
        <v>-3.4648224664897498</v>
      </c>
      <c r="N550">
        <f>(Table2[[#This Row],[1W Return vs Nifty]]-AVERAGE(Table2[1W Return vs Nifty]))/_xlfn.STDEV.P(Table2[1W Return vs Nifty])</f>
        <v>-6.03874948298323E-2</v>
      </c>
      <c r="O550">
        <v>330.98</v>
      </c>
      <c r="P550">
        <v>339.00276099354897</v>
      </c>
      <c r="Q550">
        <v>329.73480298129101</v>
      </c>
      <c r="R550">
        <v>22.797481227855599</v>
      </c>
      <c r="S550" s="1">
        <f>(Table2[[#This Row],[Close Price]]-Table2[[#This Row],[20D EMA]])/Table2[[#This Row],[20D EMA]]</f>
        <v>-5.8402320381896307E-2</v>
      </c>
      <c r="T550" s="1">
        <f>(Table2[[#This Row],[Close Price]]-Table2[[#This Row],[50D EMA]])/Table2[[#This Row],[50D EMA]]</f>
        <v>-8.0685953451775885E-2</v>
      </c>
      <c r="U550" s="1">
        <f>(Table2[[#This Row],[Close Price]]-Table2[[#This Row],[200D EMA]])/Table2[[#This Row],[200D EMA]]</f>
        <v>-5.4846509430541236E-2</v>
      </c>
      <c r="V550">
        <v>0.32870238856723899</v>
      </c>
      <c r="W550">
        <v>308.75</v>
      </c>
      <c r="X550">
        <v>321.5</v>
      </c>
      <c r="Y550">
        <v>308.75</v>
      </c>
      <c r="Z550">
        <v>321.5</v>
      </c>
      <c r="AA550">
        <v>308.75</v>
      </c>
      <c r="AB550">
        <v>359.45</v>
      </c>
      <c r="AC550" s="1">
        <f>(Table2[[#This Row],[Close Price]]/Table2[[#This Row],[Day Low]])-1</f>
        <v>9.3927125506072517E-3</v>
      </c>
      <c r="AD550" s="1">
        <f>(Table2[[#This Row],[Day High]]/Table2[[#This Row],[Close Price]])-1</f>
        <v>3.1605968233595405E-2</v>
      </c>
      <c r="AE550" s="1">
        <f>(Table2[[#This Row],[Close Price]]/Table2[[#This Row],[Current Week Low]])-1</f>
        <v>9.3927125506072517E-3</v>
      </c>
      <c r="AF550" s="1">
        <f>(Table2[[#This Row],[Current Week High]]/Table2[[#This Row],[Close Price]])-1</f>
        <v>3.1605968233595405E-2</v>
      </c>
      <c r="AG550" s="1">
        <f>(Table2[[#This Row],[Close Price]]/Table2[[#This Row],[Current Month Low]])-1</f>
        <v>9.3927125506072517E-3</v>
      </c>
      <c r="AH550" s="1">
        <f>(Table2[[#This Row],[Current Month High]]/Table2[[#This Row],[Close Price]])-1</f>
        <v>0.15337718594577265</v>
      </c>
      <c r="AI550">
        <v>28.8785496550617</v>
      </c>
      <c r="AJ550">
        <v>10.1431348294751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-0.05</v>
      </c>
      <c r="AM550" t="s">
        <v>3166</v>
      </c>
      <c r="AN550">
        <v>-9.44</v>
      </c>
      <c r="AO550" t="s">
        <v>3166</v>
      </c>
      <c r="AP550">
        <v>-2.5877043130077999E-2</v>
      </c>
      <c r="AQ550">
        <f>(Table2[[#This Row],[Sharpe Ratio]]-AVERAGE(Table2[Sharpe Ratio]))/_xlfn.STDEV.P(Table2[Sharpe Ratio])</f>
        <v>-0.93649817132259927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478</v>
      </c>
      <c r="AT550">
        <f>_xlfn.RANK.AVG(Table2[[#This Row],[6M Return vs Nifty Z-Score]],Table2[6M Return vs Nifty Z-Score])</f>
        <v>397</v>
      </c>
      <c r="AU550">
        <f>_xlfn.RANK.AVG(Table2[[#This Row],[Sharpe Ratio Z-Score]],Table2[Sharpe Ratio Z-Score])</f>
        <v>612</v>
      </c>
      <c r="AV550">
        <f>(Table2[[#This Row],[Rank 1Y]]+Table2[[#This Row],[Rank 6M]]+Table2[[#This Row],[Rank Sharpe]])/3</f>
        <v>495.66666666666669</v>
      </c>
    </row>
    <row r="551" spans="1:48" hidden="1" x14ac:dyDescent="0.3">
      <c r="A551" t="s">
        <v>1027</v>
      </c>
      <c r="B551" t="s">
        <v>1028</v>
      </c>
      <c r="C551" t="s">
        <v>565</v>
      </c>
      <c r="D551" t="s">
        <v>565</v>
      </c>
      <c r="E551">
        <v>13166.128644</v>
      </c>
      <c r="F551">
        <v>439.45</v>
      </c>
      <c r="G551">
        <v>-16.804689120126</v>
      </c>
      <c r="H551">
        <f>(Table2[[#This Row],[1Y Return vs Nifty]]-AVERAGE(Table2[1Y Return vs Nifty]))/_xlfn.STDEV.P(Table2[1Y Return vs Nifty])</f>
        <v>-0.58997991037424657</v>
      </c>
      <c r="I551">
        <v>0.65600267552711</v>
      </c>
      <c r="J551">
        <f>(Table2[[#This Row],[1M Return vs Nifty]]-AVERAGE(Table2[1M Return vs Nifty]))/_xlfn.STDEV.P(Table2[1M Return vs Nifty])</f>
        <v>0.34292918320478549</v>
      </c>
      <c r="K551">
        <v>-9.9040547777469303</v>
      </c>
      <c r="L551">
        <f>(Table2[[#This Row],[6M Return vs Nifty]]-AVERAGE(Table2[6M Return vs Nifty]))/_xlfn.STDEV.P(Table2[6M Return vs Nifty])</f>
        <v>-0.43256688094447249</v>
      </c>
      <c r="M551">
        <v>-6.5011106871738704</v>
      </c>
      <c r="N551">
        <f>(Table2[[#This Row],[1W Return vs Nifty]]-AVERAGE(Table2[1W Return vs Nifty]))/_xlfn.STDEV.P(Table2[1W Return vs Nifty])</f>
        <v>-0.69084288864936427</v>
      </c>
      <c r="O551">
        <v>459.03</v>
      </c>
      <c r="P551">
        <v>467.62956765535802</v>
      </c>
      <c r="Q551">
        <v>460.48277371477502</v>
      </c>
      <c r="R551">
        <v>48.158055818823101</v>
      </c>
      <c r="S551" s="1">
        <f>(Table2[[#This Row],[Close Price]]-Table2[[#This Row],[20D EMA]])/Table2[[#This Row],[20D EMA]]</f>
        <v>-4.2655164150491219E-2</v>
      </c>
      <c r="T551" s="1">
        <f>(Table2[[#This Row],[Close Price]]-Table2[[#This Row],[50D EMA]])/Table2[[#This Row],[50D EMA]]</f>
        <v>-6.0260448877617397E-2</v>
      </c>
      <c r="U551" s="1">
        <f>(Table2[[#This Row],[Close Price]]-Table2[[#This Row],[200D EMA]])/Table2[[#This Row],[200D EMA]]</f>
        <v>-4.5675484329415594E-2</v>
      </c>
      <c r="V551">
        <v>0.59512494234934799</v>
      </c>
      <c r="W551">
        <v>443.5</v>
      </c>
      <c r="X551">
        <v>456.8</v>
      </c>
      <c r="Y551">
        <v>443.5</v>
      </c>
      <c r="Z551">
        <v>456.8</v>
      </c>
      <c r="AA551">
        <v>433.55</v>
      </c>
      <c r="AB551">
        <v>490</v>
      </c>
      <c r="AC551" s="1">
        <f>(Table2[[#This Row],[Close Price]]/Table2[[#This Row],[Day Low]])-1</f>
        <v>-9.1319052987598459E-3</v>
      </c>
      <c r="AD551" s="1">
        <f>(Table2[[#This Row],[Day High]]/Table2[[#This Row],[Close Price]])-1</f>
        <v>3.9481169643873049E-2</v>
      </c>
      <c r="AE551" s="1">
        <f>(Table2[[#This Row],[Close Price]]/Table2[[#This Row],[Current Week Low]])-1</f>
        <v>-9.1319052987598459E-3</v>
      </c>
      <c r="AF551" s="1">
        <f>(Table2[[#This Row],[Current Week High]]/Table2[[#This Row],[Close Price]])-1</f>
        <v>3.9481169643873049E-2</v>
      </c>
      <c r="AG551" s="1">
        <f>(Table2[[#This Row],[Close Price]]/Table2[[#This Row],[Current Month Low]])-1</f>
        <v>1.3608580325221942E-2</v>
      </c>
      <c r="AH551" s="1">
        <f>(Table2[[#This Row],[Current Month High]]/Table2[[#This Row],[Close Price]])-1</f>
        <v>0.11503015132552052</v>
      </c>
      <c r="AI551">
        <v>34.713846854022002</v>
      </c>
      <c r="AJ551">
        <v>17.217924779941299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-0.01</v>
      </c>
      <c r="AM551" t="s">
        <v>3166</v>
      </c>
      <c r="AN551">
        <v>-4.29</v>
      </c>
      <c r="AO551" t="s">
        <v>3166</v>
      </c>
      <c r="AP551">
        <v>1.024606012546E-3</v>
      </c>
      <c r="AQ551">
        <f>(Table2[[#This Row],[Sharpe Ratio]]-AVERAGE(Table2[Sharpe Ratio]))/_xlfn.STDEV.P(Table2[Sharpe Ratio])</f>
        <v>-0.62592888610953767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518</v>
      </c>
      <c r="AT551">
        <f>_xlfn.RANK.AVG(Table2[[#This Row],[6M Return vs Nifty Z-Score]],Table2[6M Return vs Nifty Z-Score])</f>
        <v>471</v>
      </c>
      <c r="AU551">
        <f>_xlfn.RANK.AVG(Table2[[#This Row],[Sharpe Ratio Z-Score]],Table2[Sharpe Ratio Z-Score])</f>
        <v>502</v>
      </c>
      <c r="AV551">
        <f>(Table2[[#This Row],[Rank 1Y]]+Table2[[#This Row],[Rank 6M]]+Table2[[#This Row],[Rank Sharpe]])/3</f>
        <v>497</v>
      </c>
    </row>
    <row r="552" spans="1:48" hidden="1" x14ac:dyDescent="0.3">
      <c r="A552" t="s">
        <v>720</v>
      </c>
      <c r="B552" t="s">
        <v>721</v>
      </c>
      <c r="C552" t="s">
        <v>3126</v>
      </c>
      <c r="D552" t="s">
        <v>215</v>
      </c>
      <c r="E552">
        <v>23795.987260649999</v>
      </c>
      <c r="F552">
        <v>1151.45</v>
      </c>
      <c r="G552">
        <v>-28.169738465644301</v>
      </c>
      <c r="H552">
        <f>(Table2[[#This Row],[1Y Return vs Nifty]]-AVERAGE(Table2[1Y Return vs Nifty]))/_xlfn.STDEV.P(Table2[1Y Return vs Nifty])</f>
        <v>-0.81514075586402457</v>
      </c>
      <c r="I552">
        <v>-17.7793574199499</v>
      </c>
      <c r="J552">
        <f>(Table2[[#This Row],[1M Return vs Nifty]]-AVERAGE(Table2[1M Return vs Nifty]))/_xlfn.STDEV.P(Table2[1M Return vs Nifty])</f>
        <v>-1.4820153733953938</v>
      </c>
      <c r="K552">
        <v>-5.5267730632876004</v>
      </c>
      <c r="L552">
        <f>(Table2[[#This Row],[6M Return vs Nifty]]-AVERAGE(Table2[6M Return vs Nifty]))/_xlfn.STDEV.P(Table2[6M Return vs Nifty])</f>
        <v>-0.28821836635815073</v>
      </c>
      <c r="M552">
        <v>-6.7172970571539601</v>
      </c>
      <c r="N552">
        <f>(Table2[[#This Row],[1W Return vs Nifty]]-AVERAGE(Table2[1W Return vs Nifty]))/_xlfn.STDEV.P(Table2[1W Return vs Nifty])</f>
        <v>-0.73573186265905266</v>
      </c>
      <c r="O552">
        <v>1249.3599999999999</v>
      </c>
      <c r="P552">
        <v>1320.75841519254</v>
      </c>
      <c r="Q552">
        <v>1289.7629163223301</v>
      </c>
      <c r="R552">
        <v>14.234725232003401</v>
      </c>
      <c r="S552" s="1">
        <f>(Table2[[#This Row],[Close Price]]-Table2[[#This Row],[20D EMA]])/Table2[[#This Row],[20D EMA]]</f>
        <v>-7.8368124479733514E-2</v>
      </c>
      <c r="T552" s="1">
        <f>(Table2[[#This Row],[Close Price]]-Table2[[#This Row],[50D EMA]])/Table2[[#This Row],[50D EMA]]</f>
        <v>-0.12819029827484252</v>
      </c>
      <c r="U552" s="1">
        <f>(Table2[[#This Row],[Close Price]]-Table2[[#This Row],[200D EMA]])/Table2[[#This Row],[200D EMA]]</f>
        <v>-0.10723902398800529</v>
      </c>
      <c r="V552">
        <v>0.72592357494997195</v>
      </c>
      <c r="W552">
        <v>1126.55</v>
      </c>
      <c r="X552">
        <v>1190.3499999999999</v>
      </c>
      <c r="Y552">
        <v>1126.55</v>
      </c>
      <c r="Z552">
        <v>1190.3499999999999</v>
      </c>
      <c r="AA552">
        <v>1126.55</v>
      </c>
      <c r="AB552">
        <v>1399.9</v>
      </c>
      <c r="AC552" s="1">
        <f>(Table2[[#This Row],[Close Price]]/Table2[[#This Row],[Day Low]])-1</f>
        <v>2.2102880475789011E-2</v>
      </c>
      <c r="AD552" s="1">
        <f>(Table2[[#This Row],[Day High]]/Table2[[#This Row],[Close Price]])-1</f>
        <v>3.3783490381692483E-2</v>
      </c>
      <c r="AE552" s="1">
        <f>(Table2[[#This Row],[Close Price]]/Table2[[#This Row],[Current Week Low]])-1</f>
        <v>2.2102880475789011E-2</v>
      </c>
      <c r="AF552" s="1">
        <f>(Table2[[#This Row],[Current Week High]]/Table2[[#This Row],[Close Price]])-1</f>
        <v>3.3783490381692483E-2</v>
      </c>
      <c r="AG552" s="1">
        <f>(Table2[[#This Row],[Close Price]]/Table2[[#This Row],[Current Month Low]])-1</f>
        <v>2.2102880475789011E-2</v>
      </c>
      <c r="AH552" s="1">
        <f>(Table2[[#This Row],[Current Month High]]/Table2[[#This Row],[Close Price]])-1</f>
        <v>0.21577141864605509</v>
      </c>
      <c r="AI552">
        <v>30.7872682270181</v>
      </c>
      <c r="AJ552">
        <v>14.7948756293305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-0.08</v>
      </c>
      <c r="AM552" t="s">
        <v>3166</v>
      </c>
      <c r="AN552">
        <v>-16.13</v>
      </c>
      <c r="AO552" t="s">
        <v>3166</v>
      </c>
      <c r="AP552">
        <v>7.7800140676490001E-3</v>
      </c>
      <c r="AQ552">
        <f>(Table2[[#This Row],[Sharpe Ratio]]-AVERAGE(Table2[Sharpe Ratio]))/_xlfn.STDEV.P(Table2[Sharpe Ratio])</f>
        <v>-0.54794027508153531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604</v>
      </c>
      <c r="AT552">
        <f>_xlfn.RANK.AVG(Table2[[#This Row],[6M Return vs Nifty Z-Score]],Table2[6M Return vs Nifty Z-Score])</f>
        <v>408</v>
      </c>
      <c r="AU552">
        <f>_xlfn.RANK.AVG(Table2[[#This Row],[Sharpe Ratio Z-Score]],Table2[Sharpe Ratio Z-Score])</f>
        <v>481</v>
      </c>
      <c r="AV552">
        <f>(Table2[[#This Row],[Rank 1Y]]+Table2[[#This Row],[Rank 6M]]+Table2[[#This Row],[Rank Sharpe]])/3</f>
        <v>497.66666666666669</v>
      </c>
    </row>
    <row r="553" spans="1:48" hidden="1" x14ac:dyDescent="0.3">
      <c r="A553" t="s">
        <v>78</v>
      </c>
      <c r="B553" t="s">
        <v>79</v>
      </c>
      <c r="C553" t="s">
        <v>3129</v>
      </c>
      <c r="D553" t="s">
        <v>80</v>
      </c>
      <c r="E553">
        <v>293532.14698660001</v>
      </c>
      <c r="F553">
        <v>3308.7</v>
      </c>
      <c r="G553">
        <v>-26.249500903089</v>
      </c>
      <c r="H553">
        <f>(Table2[[#This Row],[1Y Return vs Nifty]]-AVERAGE(Table2[1Y Return vs Nifty]))/_xlfn.STDEV.P(Table2[1Y Return vs Nifty])</f>
        <v>-0.77709760268610373</v>
      </c>
      <c r="I553">
        <v>-0.87073935899982302</v>
      </c>
      <c r="J553">
        <f>(Table2[[#This Row],[1M Return vs Nifty]]-AVERAGE(Table2[1M Return vs Nifty]))/_xlfn.STDEV.P(Table2[1M Return vs Nifty])</f>
        <v>0.19179464876592797</v>
      </c>
      <c r="K553">
        <v>-8.2919182819713608</v>
      </c>
      <c r="L553">
        <f>(Table2[[#This Row],[6M Return vs Nifty]]-AVERAGE(Table2[6M Return vs Nifty]))/_xlfn.STDEV.P(Table2[6M Return vs Nifty])</f>
        <v>-0.37940386251070346</v>
      </c>
      <c r="M553">
        <v>0.64966814793377003</v>
      </c>
      <c r="N553">
        <f>(Table2[[#This Row],[1W Return vs Nifty]]-AVERAGE(Table2[1W Return vs Nifty]))/_xlfn.STDEV.P(Table2[1W Return vs Nifty])</f>
        <v>0.79394602430448791</v>
      </c>
      <c r="O553">
        <v>3261.66</v>
      </c>
      <c r="P553">
        <v>3369.1120956791701</v>
      </c>
      <c r="Q553">
        <v>3426.8309477933199</v>
      </c>
      <c r="R553">
        <v>63.415015486967498</v>
      </c>
      <c r="S553" s="1">
        <f>(Table2[[#This Row],[Close Price]]-Table2[[#This Row],[20D EMA]])/Table2[[#This Row],[20D EMA]]</f>
        <v>1.442210408197052E-2</v>
      </c>
      <c r="T553" s="1">
        <f>(Table2[[#This Row],[Close Price]]-Table2[[#This Row],[50D EMA]])/Table2[[#This Row],[50D EMA]]</f>
        <v>-1.7931162265763672E-2</v>
      </c>
      <c r="U553" s="1">
        <f>(Table2[[#This Row],[Close Price]]-Table2[[#This Row],[200D EMA]])/Table2[[#This Row],[200D EMA]]</f>
        <v>-3.4472359329365085E-2</v>
      </c>
      <c r="V553">
        <v>1.0667204240533199</v>
      </c>
      <c r="W553">
        <v>3298.05</v>
      </c>
      <c r="X553">
        <v>3369.85</v>
      </c>
      <c r="Y553">
        <v>3298.05</v>
      </c>
      <c r="Z553">
        <v>3369.85</v>
      </c>
      <c r="AA553">
        <v>3106</v>
      </c>
      <c r="AB553">
        <v>3369.85</v>
      </c>
      <c r="AC553" s="1">
        <f>(Table2[[#This Row],[Close Price]]/Table2[[#This Row],[Day Low]])-1</f>
        <v>3.2291808796105492E-3</v>
      </c>
      <c r="AD553" s="1">
        <f>(Table2[[#This Row],[Day High]]/Table2[[#This Row],[Close Price]])-1</f>
        <v>1.8481578867833415E-2</v>
      </c>
      <c r="AE553" s="1">
        <f>(Table2[[#This Row],[Close Price]]/Table2[[#This Row],[Current Week Low]])-1</f>
        <v>3.2291808796105492E-3</v>
      </c>
      <c r="AF553" s="1">
        <f>(Table2[[#This Row],[Current Week High]]/Table2[[#This Row],[Close Price]])-1</f>
        <v>1.8481578867833415E-2</v>
      </c>
      <c r="AG553" s="1">
        <f>(Table2[[#This Row],[Close Price]]/Table2[[#This Row],[Current Month Low]])-1</f>
        <v>6.5260785576303881E-2</v>
      </c>
      <c r="AH553" s="1">
        <f>(Table2[[#This Row],[Current Month High]]/Table2[[#This Row],[Close Price]])-1</f>
        <v>1.8481578867833415E-2</v>
      </c>
      <c r="AI553">
        <v>17.476652461691899</v>
      </c>
      <c r="AJ553">
        <v>8.2813803936968995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-0.03</v>
      </c>
      <c r="AM553" t="s">
        <v>3166</v>
      </c>
      <c r="AN553">
        <v>2.44</v>
      </c>
      <c r="AO553" t="s">
        <v>3167</v>
      </c>
      <c r="AP553">
        <v>1.9396433427866001E-2</v>
      </c>
      <c r="AQ553">
        <f>(Table2[[#This Row],[Sharpe Ratio]]-AVERAGE(Table2[Sharpe Ratio]))/_xlfn.STDEV.P(Table2[Sharpe Ratio])</f>
        <v>-0.41383314141434385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593</v>
      </c>
      <c r="AT553">
        <f>_xlfn.RANK.AVG(Table2[[#This Row],[6M Return vs Nifty Z-Score]],Table2[6M Return vs Nifty Z-Score])</f>
        <v>451</v>
      </c>
      <c r="AU553">
        <f>_xlfn.RANK.AVG(Table2[[#This Row],[Sharpe Ratio Z-Score]],Table2[Sharpe Ratio Z-Score])</f>
        <v>451</v>
      </c>
      <c r="AV553">
        <f>(Table2[[#This Row],[Rank 1Y]]+Table2[[#This Row],[Rank 6M]]+Table2[[#This Row],[Rank Sharpe]])/3</f>
        <v>498.33333333333331</v>
      </c>
    </row>
    <row r="554" spans="1:48" hidden="1" x14ac:dyDescent="0.3">
      <c r="A554" t="s">
        <v>461</v>
      </c>
      <c r="B554" t="s">
        <v>462</v>
      </c>
      <c r="C554" t="s">
        <v>3121</v>
      </c>
      <c r="D554" t="s">
        <v>34</v>
      </c>
      <c r="E554">
        <v>48713.546166200002</v>
      </c>
      <c r="F554">
        <v>107</v>
      </c>
      <c r="G554">
        <v>-20.557780613237501</v>
      </c>
      <c r="H554">
        <f>(Table2[[#This Row],[1Y Return vs Nifty]]-AVERAGE(Table2[1Y Return vs Nifty]))/_xlfn.STDEV.P(Table2[1Y Return vs Nifty])</f>
        <v>-0.66433499921710448</v>
      </c>
      <c r="I554">
        <v>3.2520073565890399</v>
      </c>
      <c r="J554">
        <f>(Table2[[#This Row],[1M Return vs Nifty]]-AVERAGE(Table2[1M Return vs Nifty]))/_xlfn.STDEV.P(Table2[1M Return vs Nifty])</f>
        <v>0.59991166616560831</v>
      </c>
      <c r="K554">
        <v>-24.724204712925399</v>
      </c>
      <c r="L554">
        <f>(Table2[[#This Row],[6M Return vs Nifty]]-AVERAGE(Table2[6M Return vs Nifty]))/_xlfn.STDEV.P(Table2[6M Return vs Nifty])</f>
        <v>-0.92128722581581468</v>
      </c>
      <c r="M554">
        <v>-4.4448761680624296</v>
      </c>
      <c r="N554">
        <f>(Table2[[#This Row],[1W Return vs Nifty]]-AVERAGE(Table2[1W Return vs Nifty]))/_xlfn.STDEV.P(Table2[1W Return vs Nifty])</f>
        <v>-0.26388600929236128</v>
      </c>
      <c r="O554">
        <v>106.12</v>
      </c>
      <c r="P554">
        <v>108.25225338105299</v>
      </c>
      <c r="Q554">
        <v>115.118557471835</v>
      </c>
      <c r="R554">
        <v>54.084405882525203</v>
      </c>
      <c r="S554" s="1">
        <f>(Table2[[#This Row],[Close Price]]-Table2[[#This Row],[20D EMA]])/Table2[[#This Row],[20D EMA]]</f>
        <v>8.2924990576705177E-3</v>
      </c>
      <c r="T554" s="1">
        <f>(Table2[[#This Row],[Close Price]]-Table2[[#This Row],[50D EMA]])/Table2[[#This Row],[50D EMA]]</f>
        <v>-1.156791976094026E-2</v>
      </c>
      <c r="U554" s="1">
        <f>(Table2[[#This Row],[Close Price]]-Table2[[#This Row],[200D EMA]])/Table2[[#This Row],[200D EMA]]</f>
        <v>-7.0523446871902443E-2</v>
      </c>
      <c r="V554">
        <v>1.24470277917005</v>
      </c>
      <c r="W554">
        <v>105.34</v>
      </c>
      <c r="X554">
        <v>108.15</v>
      </c>
      <c r="Y554">
        <v>105.34</v>
      </c>
      <c r="Z554">
        <v>108.15</v>
      </c>
      <c r="AA554">
        <v>100.7</v>
      </c>
      <c r="AB554">
        <v>115</v>
      </c>
      <c r="AC554" s="1">
        <f>(Table2[[#This Row],[Close Price]]/Table2[[#This Row],[Day Low]])-1</f>
        <v>1.5758496297702651E-2</v>
      </c>
      <c r="AD554" s="1">
        <f>(Table2[[#This Row],[Day High]]/Table2[[#This Row],[Close Price]])-1</f>
        <v>1.0747663551401887E-2</v>
      </c>
      <c r="AE554" s="1">
        <f>(Table2[[#This Row],[Close Price]]/Table2[[#This Row],[Current Week Low]])-1</f>
        <v>1.5758496297702651E-2</v>
      </c>
      <c r="AF554" s="1">
        <f>(Table2[[#This Row],[Current Week High]]/Table2[[#This Row],[Close Price]])-1</f>
        <v>1.0747663551401887E-2</v>
      </c>
      <c r="AG554" s="1">
        <f>(Table2[[#This Row],[Close Price]]/Table2[[#This Row],[Current Month Low]])-1</f>
        <v>6.2562065541211576E-2</v>
      </c>
      <c r="AH554" s="1">
        <f>(Table2[[#This Row],[Current Month High]]/Table2[[#This Row],[Close Price]])-1</f>
        <v>7.4766355140186924E-2</v>
      </c>
      <c r="AI554">
        <v>47.616822429906499</v>
      </c>
      <c r="AJ554">
        <v>11.4583333333333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-0.11</v>
      </c>
      <c r="AM554" t="s">
        <v>3166</v>
      </c>
      <c r="AN554">
        <v>-3.05</v>
      </c>
      <c r="AO554" t="s">
        <v>3166</v>
      </c>
      <c r="AP554">
        <v>7.2028358175942997E-2</v>
      </c>
      <c r="AQ554">
        <f>(Table2[[#This Row],[Sharpe Ratio]]-AVERAGE(Table2[Sharpe Ratio]))/_xlfn.STDEV.P(Table2[Sharpe Ratio])</f>
        <v>0.19378236801919935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544</v>
      </c>
      <c r="AT554">
        <f>_xlfn.RANK.AVG(Table2[[#This Row],[6M Return vs Nifty Z-Score]],Table2[6M Return vs Nifty Z-Score])</f>
        <v>651</v>
      </c>
      <c r="AU554">
        <f>_xlfn.RANK.AVG(Table2[[#This Row],[Sharpe Ratio Z-Score]],Table2[Sharpe Ratio Z-Score])</f>
        <v>300</v>
      </c>
      <c r="AV554">
        <f>(Table2[[#This Row],[Rank 1Y]]+Table2[[#This Row],[Rank 6M]]+Table2[[#This Row],[Rank Sharpe]])/3</f>
        <v>498.33333333333331</v>
      </c>
    </row>
    <row r="555" spans="1:48" hidden="1" x14ac:dyDescent="0.3">
      <c r="A555" t="s">
        <v>845</v>
      </c>
      <c r="B555" t="s">
        <v>846</v>
      </c>
      <c r="C555" t="s">
        <v>3126</v>
      </c>
      <c r="D555" t="s">
        <v>215</v>
      </c>
      <c r="E555">
        <v>17623.279223534999</v>
      </c>
      <c r="F555">
        <v>464.55</v>
      </c>
      <c r="G555">
        <v>-25.546772194725399</v>
      </c>
      <c r="H555">
        <f>(Table2[[#This Row],[1Y Return vs Nifty]]-AVERAGE(Table2[1Y Return vs Nifty]))/_xlfn.STDEV.P(Table2[1Y Return vs Nifty])</f>
        <v>-0.76317535868040709</v>
      </c>
      <c r="I555">
        <v>-9.1517659219000596</v>
      </c>
      <c r="J555">
        <f>(Table2[[#This Row],[1M Return vs Nifty]]-AVERAGE(Table2[1M Return vs Nifty]))/_xlfn.STDEV.P(Table2[1M Return vs Nifty])</f>
        <v>-0.62795686521366634</v>
      </c>
      <c r="K555">
        <v>-19.385936153127201</v>
      </c>
      <c r="L555">
        <f>(Table2[[#This Row],[6M Return vs Nifty]]-AVERAGE(Table2[6M Return vs Nifty]))/_xlfn.STDEV.P(Table2[6M Return vs Nifty])</f>
        <v>-0.74524849051478737</v>
      </c>
      <c r="M555">
        <v>-6.8357799093023504</v>
      </c>
      <c r="N555">
        <f>(Table2[[#This Row],[1W Return vs Nifty]]-AVERAGE(Table2[1W Return vs Nifty]))/_xlfn.STDEV.P(Table2[1W Return vs Nifty])</f>
        <v>-0.76033366188983986</v>
      </c>
      <c r="O555">
        <v>482.68</v>
      </c>
      <c r="P555">
        <v>510.80017919866401</v>
      </c>
      <c r="Q555">
        <v>520.95496268006298</v>
      </c>
      <c r="R555">
        <v>37.428533523294497</v>
      </c>
      <c r="S555" s="1">
        <f>(Table2[[#This Row],[Close Price]]-Table2[[#This Row],[20D EMA]])/Table2[[#This Row],[20D EMA]]</f>
        <v>-3.75611170962128E-2</v>
      </c>
      <c r="T555" s="1">
        <f>(Table2[[#This Row],[Close Price]]-Table2[[#This Row],[50D EMA]])/Table2[[#This Row],[50D EMA]]</f>
        <v>-9.0544563377445597E-2</v>
      </c>
      <c r="U555" s="1">
        <f>(Table2[[#This Row],[Close Price]]-Table2[[#This Row],[200D EMA]])/Table2[[#This Row],[200D EMA]]</f>
        <v>-0.10827224370776033</v>
      </c>
      <c r="V555">
        <v>1.6858769988557101</v>
      </c>
      <c r="W555">
        <v>458.55</v>
      </c>
      <c r="X555">
        <v>471.55</v>
      </c>
      <c r="Y555">
        <v>458.55</v>
      </c>
      <c r="Z555">
        <v>471.55</v>
      </c>
      <c r="AA555">
        <v>453.1</v>
      </c>
      <c r="AB555">
        <v>511.25</v>
      </c>
      <c r="AC555" s="1">
        <f>(Table2[[#This Row],[Close Price]]/Table2[[#This Row],[Day Low]])-1</f>
        <v>1.3084723585214286E-2</v>
      </c>
      <c r="AD555" s="1">
        <f>(Table2[[#This Row],[Day High]]/Table2[[#This Row],[Close Price]])-1</f>
        <v>1.5068345710903097E-2</v>
      </c>
      <c r="AE555" s="1">
        <f>(Table2[[#This Row],[Close Price]]/Table2[[#This Row],[Current Week Low]])-1</f>
        <v>1.3084723585214286E-2</v>
      </c>
      <c r="AF555" s="1">
        <f>(Table2[[#This Row],[Current Week High]]/Table2[[#This Row],[Close Price]])-1</f>
        <v>1.5068345710903097E-2</v>
      </c>
      <c r="AG555" s="1">
        <f>(Table2[[#This Row],[Close Price]]/Table2[[#This Row],[Current Month Low]])-1</f>
        <v>2.5270359743985837E-2</v>
      </c>
      <c r="AH555" s="1">
        <f>(Table2[[#This Row],[Current Month High]]/Table2[[#This Row],[Close Price]])-1</f>
        <v>0.10052739209988149</v>
      </c>
      <c r="AI555">
        <v>33.979119578086298</v>
      </c>
      <c r="AJ555">
        <v>14.1961651917404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-0.12</v>
      </c>
      <c r="AM555" t="s">
        <v>3166</v>
      </c>
      <c r="AN555">
        <v>-5.33</v>
      </c>
      <c r="AO555" t="s">
        <v>3166</v>
      </c>
      <c r="AP555">
        <v>6.4920981758623E-2</v>
      </c>
      <c r="AQ555">
        <f>(Table2[[#This Row],[Sharpe Ratio]]-AVERAGE(Table2[Sharpe Ratio]))/_xlfn.STDEV.P(Table2[Sharpe Ratio])</f>
        <v>0.11173041640966551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587</v>
      </c>
      <c r="AT555">
        <f>_xlfn.RANK.AVG(Table2[[#This Row],[6M Return vs Nifty Z-Score]],Table2[6M Return vs Nifty Z-Score])</f>
        <v>588</v>
      </c>
      <c r="AU555">
        <f>_xlfn.RANK.AVG(Table2[[#This Row],[Sharpe Ratio Z-Score]],Table2[Sharpe Ratio Z-Score])</f>
        <v>320</v>
      </c>
      <c r="AV555">
        <f>(Table2[[#This Row],[Rank 1Y]]+Table2[[#This Row],[Rank 6M]]+Table2[[#This Row],[Rank Sharpe]])/3</f>
        <v>498.33333333333331</v>
      </c>
    </row>
    <row r="556" spans="1:48" hidden="1" x14ac:dyDescent="0.3">
      <c r="A556" t="s">
        <v>204</v>
      </c>
      <c r="B556" t="s">
        <v>205</v>
      </c>
      <c r="C556" t="s">
        <v>3123</v>
      </c>
      <c r="D556" t="s">
        <v>120</v>
      </c>
      <c r="E556">
        <v>118120.60801692</v>
      </c>
      <c r="F556">
        <v>4903.95</v>
      </c>
      <c r="G556">
        <v>-18.323957145587102</v>
      </c>
      <c r="H556">
        <f>(Table2[[#This Row],[1Y Return vs Nifty]]-AVERAGE(Table2[1Y Return vs Nifty]))/_xlfn.STDEV.P(Table2[1Y Return vs Nifty])</f>
        <v>-0.62007917899495901</v>
      </c>
      <c r="I556">
        <v>-14.021494998403501</v>
      </c>
      <c r="J556">
        <f>(Table2[[#This Row],[1M Return vs Nifty]]-AVERAGE(Table2[1M Return vs Nifty]))/_xlfn.STDEV.P(Table2[1M Return vs Nifty])</f>
        <v>-1.1100188116175738</v>
      </c>
      <c r="K556">
        <v>-11.424318662116701</v>
      </c>
      <c r="L556">
        <f>(Table2[[#This Row],[6M Return vs Nifty]]-AVERAGE(Table2[6M Return vs Nifty]))/_xlfn.STDEV.P(Table2[6M Return vs Nifty])</f>
        <v>-0.48270023945395868</v>
      </c>
      <c r="M556">
        <v>-3.7920259229153999</v>
      </c>
      <c r="N556">
        <f>(Table2[[#This Row],[1W Return vs Nifty]]-AVERAGE(Table2[1W Return vs Nifty]))/_xlfn.STDEV.P(Table2[1W Return vs Nifty])</f>
        <v>-0.12832807523147341</v>
      </c>
      <c r="O556">
        <v>5283.56</v>
      </c>
      <c r="P556">
        <v>5586.9893396818497</v>
      </c>
      <c r="Q556">
        <v>5466.8909844684104</v>
      </c>
      <c r="R556">
        <v>26.5045231265307</v>
      </c>
      <c r="S556" s="1">
        <f>(Table2[[#This Row],[Close Price]]-Table2[[#This Row],[20D EMA]])/Table2[[#This Row],[20D EMA]]</f>
        <v>-7.1847390774402206E-2</v>
      </c>
      <c r="T556" s="1">
        <f>(Table2[[#This Row],[Close Price]]-Table2[[#This Row],[50D EMA]])/Table2[[#This Row],[50D EMA]]</f>
        <v>-0.12225535044975502</v>
      </c>
      <c r="U556" s="1">
        <f>(Table2[[#This Row],[Close Price]]-Table2[[#This Row],[200D EMA]])/Table2[[#This Row],[200D EMA]]</f>
        <v>-0.10297278399509732</v>
      </c>
      <c r="V556">
        <v>2.2238111447168198</v>
      </c>
      <c r="W556">
        <v>4874</v>
      </c>
      <c r="X556">
        <v>4980</v>
      </c>
      <c r="Y556">
        <v>4874</v>
      </c>
      <c r="Z556">
        <v>4980</v>
      </c>
      <c r="AA556">
        <v>4746.8999999999996</v>
      </c>
      <c r="AB556">
        <v>5902.15</v>
      </c>
      <c r="AC556" s="1">
        <f>(Table2[[#This Row],[Close Price]]/Table2[[#This Row],[Day Low]])-1</f>
        <v>6.1448502256873372E-3</v>
      </c>
      <c r="AD556" s="1">
        <f>(Table2[[#This Row],[Day High]]/Table2[[#This Row],[Close Price]])-1</f>
        <v>1.5507906891383483E-2</v>
      </c>
      <c r="AE556" s="1">
        <f>(Table2[[#This Row],[Close Price]]/Table2[[#This Row],[Current Week Low]])-1</f>
        <v>6.1448502256873372E-3</v>
      </c>
      <c r="AF556" s="1">
        <f>(Table2[[#This Row],[Current Week High]]/Table2[[#This Row],[Close Price]])-1</f>
        <v>1.5507906891383483E-2</v>
      </c>
      <c r="AG556" s="1">
        <f>(Table2[[#This Row],[Close Price]]/Table2[[#This Row],[Current Month Low]])-1</f>
        <v>3.3084750047399414E-2</v>
      </c>
      <c r="AH556" s="1">
        <f>(Table2[[#This Row],[Current Month High]]/Table2[[#This Row],[Close Price]])-1</f>
        <v>0.20355019932911222</v>
      </c>
      <c r="AI556">
        <v>31.9324218232241</v>
      </c>
      <c r="AJ556">
        <v>6.0084306095979203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-0.08</v>
      </c>
      <c r="AM556" t="s">
        <v>3166</v>
      </c>
      <c r="AN556">
        <v>-12.51</v>
      </c>
      <c r="AO556" t="s">
        <v>3166</v>
      </c>
      <c r="AP556">
        <v>7.7381100818549996E-3</v>
      </c>
      <c r="AQ556">
        <f>(Table2[[#This Row],[Sharpe Ratio]]-AVERAGE(Table2[Sharpe Ratio]))/_xlfn.STDEV.P(Table2[Sharpe Ratio])</f>
        <v>-0.54842404062492722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531</v>
      </c>
      <c r="AT556">
        <f>_xlfn.RANK.AVG(Table2[[#This Row],[6M Return vs Nifty Z-Score]],Table2[6M Return vs Nifty Z-Score])</f>
        <v>484</v>
      </c>
      <c r="AU556">
        <f>_xlfn.RANK.AVG(Table2[[#This Row],[Sharpe Ratio Z-Score]],Table2[Sharpe Ratio Z-Score])</f>
        <v>482</v>
      </c>
      <c r="AV556">
        <f>(Table2[[#This Row],[Rank 1Y]]+Table2[[#This Row],[Rank 6M]]+Table2[[#This Row],[Rank Sharpe]])/3</f>
        <v>499</v>
      </c>
    </row>
    <row r="557" spans="1:48" hidden="1" x14ac:dyDescent="0.3">
      <c r="A557" t="s">
        <v>1920</v>
      </c>
      <c r="B557" t="s">
        <v>1921</v>
      </c>
      <c r="C557" t="s">
        <v>3121</v>
      </c>
      <c r="D557" t="s">
        <v>24</v>
      </c>
      <c r="E557">
        <v>3683.57352265599</v>
      </c>
      <c r="F557">
        <v>117.38</v>
      </c>
      <c r="G557">
        <v>-17.795426804477501</v>
      </c>
      <c r="H557">
        <f>(Table2[[#This Row],[1Y Return vs Nifty]]-AVERAGE(Table2[1Y Return vs Nifty]))/_xlfn.STDEV.P(Table2[1Y Return vs Nifty])</f>
        <v>-0.60960809920873993</v>
      </c>
      <c r="I557">
        <v>-2.1475846429951102</v>
      </c>
      <c r="J557">
        <f>(Table2[[#This Row],[1M Return vs Nifty]]-AVERAGE(Table2[1M Return vs Nifty]))/_xlfn.STDEV.P(Table2[1M Return vs Nifty])</f>
        <v>6.5397776744995709E-2</v>
      </c>
      <c r="K557">
        <v>-15.0779737021244</v>
      </c>
      <c r="L557">
        <f>(Table2[[#This Row],[6M Return vs Nifty]]-AVERAGE(Table2[6M Return vs Nifty]))/_xlfn.STDEV.P(Table2[6M Return vs Nifty])</f>
        <v>-0.60318589978826997</v>
      </c>
      <c r="M557">
        <v>-1.1174328235445701</v>
      </c>
      <c r="N557">
        <f>(Table2[[#This Row],[1W Return vs Nifty]]-AVERAGE(Table2[1W Return vs Nifty]))/_xlfn.STDEV.P(Table2[1W Return vs Nifty])</f>
        <v>0.4270248831220359</v>
      </c>
      <c r="O557">
        <v>117</v>
      </c>
      <c r="P557">
        <v>118.54535803464999</v>
      </c>
      <c r="Q557">
        <v>123.543084187224</v>
      </c>
      <c r="R557">
        <v>53.408115934626899</v>
      </c>
      <c r="S557" s="1">
        <f>(Table2[[#This Row],[Close Price]]-Table2[[#This Row],[20D EMA]])/Table2[[#This Row],[20D EMA]]</f>
        <v>3.2478632478632088E-3</v>
      </c>
      <c r="T557" s="1">
        <f>(Table2[[#This Row],[Close Price]]-Table2[[#This Row],[50D EMA]])/Table2[[#This Row],[50D EMA]]</f>
        <v>-9.830482221913503E-3</v>
      </c>
      <c r="U557" s="1">
        <f>(Table2[[#This Row],[Close Price]]-Table2[[#This Row],[200D EMA]])/Table2[[#This Row],[200D EMA]]</f>
        <v>-4.9886112426043405E-2</v>
      </c>
      <c r="V557">
        <v>0.76722286574986798</v>
      </c>
      <c r="W557">
        <v>116.75</v>
      </c>
      <c r="X557">
        <v>120.9</v>
      </c>
      <c r="Y557">
        <v>116.75</v>
      </c>
      <c r="Z557">
        <v>120.9</v>
      </c>
      <c r="AA557">
        <v>110.43</v>
      </c>
      <c r="AB557">
        <v>124.4</v>
      </c>
      <c r="AC557" s="1">
        <f>(Table2[[#This Row],[Close Price]]/Table2[[#This Row],[Day Low]])-1</f>
        <v>5.3961456102782357E-3</v>
      </c>
      <c r="AD557" s="1">
        <f>(Table2[[#This Row],[Day High]]/Table2[[#This Row],[Close Price]])-1</f>
        <v>2.9988072925541065E-2</v>
      </c>
      <c r="AE557" s="1">
        <f>(Table2[[#This Row],[Close Price]]/Table2[[#This Row],[Current Week Low]])-1</f>
        <v>5.3961456102782357E-3</v>
      </c>
      <c r="AF557" s="1">
        <f>(Table2[[#This Row],[Current Week High]]/Table2[[#This Row],[Close Price]])-1</f>
        <v>2.9988072925541065E-2</v>
      </c>
      <c r="AG557" s="1">
        <f>(Table2[[#This Row],[Close Price]]/Table2[[#This Row],[Current Month Low]])-1</f>
        <v>6.2935796432128877E-2</v>
      </c>
      <c r="AH557" s="1">
        <f>(Table2[[#This Row],[Current Month High]]/Table2[[#This Row],[Close Price]])-1</f>
        <v>5.9805759073096043E-2</v>
      </c>
      <c r="AI557">
        <v>39.248594309081597</v>
      </c>
      <c r="AJ557">
        <v>7.9952157512190603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-0.05</v>
      </c>
      <c r="AM557" t="s">
        <v>3166</v>
      </c>
      <c r="AN557">
        <v>-2.8</v>
      </c>
      <c r="AO557" t="s">
        <v>3166</v>
      </c>
      <c r="AP557">
        <v>2.5418983107634002E-2</v>
      </c>
      <c r="AQ557">
        <f>(Table2[[#This Row],[Sharpe Ratio]]-AVERAGE(Table2[Sharpe Ratio]))/_xlfn.STDEV.P(Table2[Sharpe Ratio])</f>
        <v>-0.34430510098495104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527</v>
      </c>
      <c r="AT557">
        <f>_xlfn.RANK.AVG(Table2[[#This Row],[6M Return vs Nifty Z-Score]],Table2[6M Return vs Nifty Z-Score])</f>
        <v>534</v>
      </c>
      <c r="AU557">
        <f>_xlfn.RANK.AVG(Table2[[#This Row],[Sharpe Ratio Z-Score]],Table2[Sharpe Ratio Z-Score])</f>
        <v>436</v>
      </c>
      <c r="AV557">
        <f>(Table2[[#This Row],[Rank 1Y]]+Table2[[#This Row],[Rank 6M]]+Table2[[#This Row],[Rank Sharpe]])/3</f>
        <v>499</v>
      </c>
    </row>
    <row r="558" spans="1:48" hidden="1" x14ac:dyDescent="0.3">
      <c r="A558" t="s">
        <v>857</v>
      </c>
      <c r="B558" t="s">
        <v>858</v>
      </c>
      <c r="C558" t="s">
        <v>3121</v>
      </c>
      <c r="D558" t="s">
        <v>494</v>
      </c>
      <c r="E558">
        <v>17549.105205399999</v>
      </c>
      <c r="F558">
        <v>413.45</v>
      </c>
      <c r="G558">
        <v>-52.0160606079235</v>
      </c>
      <c r="H558">
        <f>(Table2[[#This Row],[1Y Return vs Nifty]]-AVERAGE(Table2[1Y Return vs Nifty]))/_xlfn.STDEV.P(Table2[1Y Return vs Nifty])</f>
        <v>-1.287576720912827</v>
      </c>
      <c r="I558">
        <v>0.75652827554350099</v>
      </c>
      <c r="J558">
        <f>(Table2[[#This Row],[1M Return vs Nifty]]-AVERAGE(Table2[1M Return vs Nifty]))/_xlfn.STDEV.P(Table2[1M Return vs Nifty])</f>
        <v>0.35288036645256421</v>
      </c>
      <c r="K558">
        <v>-1.7838672880728399</v>
      </c>
      <c r="L558">
        <f>(Table2[[#This Row],[6M Return vs Nifty]]-AVERAGE(Table2[6M Return vs Nifty]))/_xlfn.STDEV.P(Table2[6M Return vs Nifty])</f>
        <v>-0.16478950704938908</v>
      </c>
      <c r="M558">
        <v>-6.74848402041283</v>
      </c>
      <c r="N558">
        <f>(Table2[[#This Row],[1W Return vs Nifty]]-AVERAGE(Table2[1W Return vs Nifty]))/_xlfn.STDEV.P(Table2[1W Return vs Nifty])</f>
        <v>-0.74220752892468012</v>
      </c>
      <c r="O558">
        <v>428.6</v>
      </c>
      <c r="P558">
        <v>442.78982733916598</v>
      </c>
      <c r="Q558">
        <v>464.85825189032897</v>
      </c>
      <c r="R558">
        <v>35.590954128879197</v>
      </c>
      <c r="S558" s="1">
        <f>(Table2[[#This Row],[Close Price]]-Table2[[#This Row],[20D EMA]])/Table2[[#This Row],[20D EMA]]</f>
        <v>-3.5347643490434046E-2</v>
      </c>
      <c r="T558" s="1">
        <f>(Table2[[#This Row],[Close Price]]-Table2[[#This Row],[50D EMA]])/Table2[[#This Row],[50D EMA]]</f>
        <v>-6.6261294925125766E-2</v>
      </c>
      <c r="U558" s="1">
        <f>(Table2[[#This Row],[Close Price]]-Table2[[#This Row],[200D EMA]])/Table2[[#This Row],[200D EMA]]</f>
        <v>-0.11058909179578769</v>
      </c>
      <c r="V558">
        <v>0.241459498103135</v>
      </c>
      <c r="W558">
        <v>410.9</v>
      </c>
      <c r="X558">
        <v>420.8</v>
      </c>
      <c r="Y558">
        <v>410.9</v>
      </c>
      <c r="Z558">
        <v>420.8</v>
      </c>
      <c r="AA558">
        <v>403.1</v>
      </c>
      <c r="AB558">
        <v>475.3</v>
      </c>
      <c r="AC558" s="1">
        <f>(Table2[[#This Row],[Close Price]]/Table2[[#This Row],[Day Low]])-1</f>
        <v>6.2058895108298984E-3</v>
      </c>
      <c r="AD558" s="1">
        <f>(Table2[[#This Row],[Day High]]/Table2[[#This Row],[Close Price]])-1</f>
        <v>1.777724029507799E-2</v>
      </c>
      <c r="AE558" s="1">
        <f>(Table2[[#This Row],[Close Price]]/Table2[[#This Row],[Current Week Low]])-1</f>
        <v>6.2058895108298984E-3</v>
      </c>
      <c r="AF558" s="1">
        <f>(Table2[[#This Row],[Current Week High]]/Table2[[#This Row],[Close Price]])-1</f>
        <v>1.777724029507799E-2</v>
      </c>
      <c r="AG558" s="1">
        <f>(Table2[[#This Row],[Close Price]]/Table2[[#This Row],[Current Month Low]])-1</f>
        <v>2.5676010915405501E-2</v>
      </c>
      <c r="AH558" s="1">
        <f>(Table2[[#This Row],[Current Month High]]/Table2[[#This Row],[Close Price]])-1</f>
        <v>0.14959487241504421</v>
      </c>
      <c r="AI558">
        <v>58.512063090119</v>
      </c>
      <c r="AJ558">
        <v>35.878138556592603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-0.11</v>
      </c>
      <c r="AM558" t="s">
        <v>3166</v>
      </c>
      <c r="AN558">
        <v>-7.76</v>
      </c>
      <c r="AO558" t="s">
        <v>3166</v>
      </c>
      <c r="AP558">
        <v>2.6096447505176999E-2</v>
      </c>
      <c r="AQ558">
        <f>(Table2[[#This Row],[Sharpe Ratio]]-AVERAGE(Table2[Sharpe Ratio]))/_xlfn.STDEV.P(Table2[Sharpe Ratio])</f>
        <v>-0.33648403274535149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712</v>
      </c>
      <c r="AT558">
        <f>_xlfn.RANK.AVG(Table2[[#This Row],[6M Return vs Nifty Z-Score]],Table2[6M Return vs Nifty Z-Score])</f>
        <v>355</v>
      </c>
      <c r="AU558">
        <f>_xlfn.RANK.AVG(Table2[[#This Row],[Sharpe Ratio Z-Score]],Table2[Sharpe Ratio Z-Score])</f>
        <v>431</v>
      </c>
      <c r="AV558">
        <f>(Table2[[#This Row],[Rank 1Y]]+Table2[[#This Row],[Rank 6M]]+Table2[[#This Row],[Rank Sharpe]])/3</f>
        <v>499.33333333333331</v>
      </c>
    </row>
    <row r="559" spans="1:48" hidden="1" x14ac:dyDescent="0.3">
      <c r="A559" t="s">
        <v>979</v>
      </c>
      <c r="B559" t="s">
        <v>980</v>
      </c>
      <c r="C559" t="s">
        <v>3121</v>
      </c>
      <c r="D559" t="s">
        <v>981</v>
      </c>
      <c r="E559">
        <v>14802.279468549999</v>
      </c>
      <c r="F559">
        <v>166.46</v>
      </c>
      <c r="G559">
        <v>-7.1284764413383703</v>
      </c>
      <c r="H559">
        <f>(Table2[[#This Row],[1Y Return vs Nifty]]-AVERAGE(Table2[1Y Return vs Nifty]))/_xlfn.STDEV.P(Table2[1Y Return vs Nifty])</f>
        <v>-0.39827777502418021</v>
      </c>
      <c r="I559">
        <v>-12.5282522986445</v>
      </c>
      <c r="J559">
        <f>(Table2[[#This Row],[1M Return vs Nifty]]-AVERAGE(Table2[1M Return vs Nifty]))/_xlfn.STDEV.P(Table2[1M Return vs Nifty])</f>
        <v>-0.96220042768067815</v>
      </c>
      <c r="K559">
        <v>-1.98950617841789</v>
      </c>
      <c r="L559">
        <f>(Table2[[#This Row],[6M Return vs Nifty]]-AVERAGE(Table2[6M Return vs Nifty]))/_xlfn.STDEV.P(Table2[6M Return vs Nifty])</f>
        <v>-0.17157080884781675</v>
      </c>
      <c r="M559">
        <v>-2.8995644333835999</v>
      </c>
      <c r="N559">
        <f>(Table2[[#This Row],[1W Return vs Nifty]]-AVERAGE(Table2[1W Return vs Nifty]))/_xlfn.STDEV.P(Table2[1W Return vs Nifty])</f>
        <v>5.6982777677201418E-2</v>
      </c>
      <c r="O559">
        <v>171.33</v>
      </c>
      <c r="P559">
        <v>182.51826611214801</v>
      </c>
      <c r="Q559">
        <v>175.66792588057899</v>
      </c>
      <c r="R559">
        <v>45.101249715955298</v>
      </c>
      <c r="S559" s="1">
        <f>(Table2[[#This Row],[Close Price]]-Table2[[#This Row],[20D EMA]])/Table2[[#This Row],[20D EMA]]</f>
        <v>-2.8424677522909031E-2</v>
      </c>
      <c r="T559" s="1">
        <f>(Table2[[#This Row],[Close Price]]-Table2[[#This Row],[50D EMA]])/Table2[[#This Row],[50D EMA]]</f>
        <v>-8.7981693307786699E-2</v>
      </c>
      <c r="U559" s="1">
        <f>(Table2[[#This Row],[Close Price]]-Table2[[#This Row],[200D EMA]])/Table2[[#This Row],[200D EMA]]</f>
        <v>-5.2416659640181745E-2</v>
      </c>
      <c r="V559">
        <v>0.25842582566736799</v>
      </c>
      <c r="W559">
        <v>165.2</v>
      </c>
      <c r="X559">
        <v>167.09</v>
      </c>
      <c r="Y559">
        <v>165.2</v>
      </c>
      <c r="Z559">
        <v>167.09</v>
      </c>
      <c r="AA559">
        <v>159.11000000000001</v>
      </c>
      <c r="AB559">
        <v>180</v>
      </c>
      <c r="AC559" s="1">
        <f>(Table2[[#This Row],[Close Price]]/Table2[[#This Row],[Day Low]])-1</f>
        <v>7.6271186440679539E-3</v>
      </c>
      <c r="AD559" s="1">
        <f>(Table2[[#This Row],[Day High]]/Table2[[#This Row],[Close Price]])-1</f>
        <v>3.784693019343921E-3</v>
      </c>
      <c r="AE559" s="1">
        <f>(Table2[[#This Row],[Close Price]]/Table2[[#This Row],[Current Week Low]])-1</f>
        <v>7.6271186440679539E-3</v>
      </c>
      <c r="AF559" s="1">
        <f>(Table2[[#This Row],[Current Week High]]/Table2[[#This Row],[Close Price]])-1</f>
        <v>3.784693019343921E-3</v>
      </c>
      <c r="AG559" s="1">
        <f>(Table2[[#This Row],[Close Price]]/Table2[[#This Row],[Current Month Low]])-1</f>
        <v>4.6194456665200168E-2</v>
      </c>
      <c r="AH559" s="1">
        <f>(Table2[[#This Row],[Current Month High]]/Table2[[#This Row],[Close Price]])-1</f>
        <v>8.1340862669710301E-2</v>
      </c>
      <c r="AI559">
        <v>46.822059353598398</v>
      </c>
      <c r="AJ559">
        <v>27.8494623655914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-0.06</v>
      </c>
      <c r="AM559" t="s">
        <v>3166</v>
      </c>
      <c r="AN559">
        <v>-3.86</v>
      </c>
      <c r="AO559" t="s">
        <v>3166</v>
      </c>
      <c r="AP559">
        <v>-7.9285340344690994E-2</v>
      </c>
      <c r="AQ559">
        <f>(Table2[[#This Row],[Sharpe Ratio]]-AVERAGE(Table2[Sharpe Ratio]))/_xlfn.STDEV.P(Table2[Sharpe Ratio])</f>
        <v>-1.553076604951342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449</v>
      </c>
      <c r="AT559">
        <f>_xlfn.RANK.AVG(Table2[[#This Row],[6M Return vs Nifty Z-Score]],Table2[6M Return vs Nifty Z-Score])</f>
        <v>358</v>
      </c>
      <c r="AU559">
        <f>_xlfn.RANK.AVG(Table2[[#This Row],[Sharpe Ratio Z-Score]],Table2[Sharpe Ratio Z-Score])</f>
        <v>694</v>
      </c>
      <c r="AV559">
        <f>(Table2[[#This Row],[Rank 1Y]]+Table2[[#This Row],[Rank 6M]]+Table2[[#This Row],[Rank Sharpe]])/3</f>
        <v>500.33333333333331</v>
      </c>
    </row>
    <row r="560" spans="1:48" hidden="1" x14ac:dyDescent="0.3">
      <c r="A560" t="s">
        <v>916</v>
      </c>
      <c r="B560" t="s">
        <v>917</v>
      </c>
      <c r="C560" t="s">
        <v>3121</v>
      </c>
      <c r="D560" t="s">
        <v>54</v>
      </c>
      <c r="E560">
        <v>16059.931374895999</v>
      </c>
      <c r="F560">
        <v>194.68</v>
      </c>
      <c r="G560">
        <v>-18.667600151052198</v>
      </c>
      <c r="H560">
        <f>(Table2[[#This Row],[1Y Return vs Nifty]]-AVERAGE(Table2[1Y Return vs Nifty]))/_xlfn.STDEV.P(Table2[1Y Return vs Nifty])</f>
        <v>-0.62688732802316194</v>
      </c>
      <c r="I560">
        <v>3.6304924327518302</v>
      </c>
      <c r="J560">
        <f>(Table2[[#This Row],[1M Return vs Nifty]]-AVERAGE(Table2[1M Return vs Nifty]))/_xlfn.STDEV.P(Table2[1M Return vs Nifty])</f>
        <v>0.63737848405907316</v>
      </c>
      <c r="K560">
        <v>-17.716847487655201</v>
      </c>
      <c r="L560">
        <f>(Table2[[#This Row],[6M Return vs Nifty]]-AVERAGE(Table2[6M Return vs Nifty]))/_xlfn.STDEV.P(Table2[6M Return vs Nifty])</f>
        <v>-0.6902073747515749</v>
      </c>
      <c r="M560">
        <v>-4.5151374318137503</v>
      </c>
      <c r="N560">
        <f>(Table2[[#This Row],[1W Return vs Nifty]]-AVERAGE(Table2[1W Return vs Nifty]))/_xlfn.STDEV.P(Table2[1W Return vs Nifty])</f>
        <v>-0.27847506984558379</v>
      </c>
      <c r="O560">
        <v>195.69</v>
      </c>
      <c r="P560">
        <v>200.03283170685299</v>
      </c>
      <c r="Q560">
        <v>207.22006593972</v>
      </c>
      <c r="R560">
        <v>50.042065390970002</v>
      </c>
      <c r="S560" s="1">
        <f>(Table2[[#This Row],[Close Price]]-Table2[[#This Row],[20D EMA]])/Table2[[#This Row],[20D EMA]]</f>
        <v>-5.1612243855076448E-3</v>
      </c>
      <c r="T560" s="1">
        <f>(Table2[[#This Row],[Close Price]]-Table2[[#This Row],[50D EMA]])/Table2[[#This Row],[50D EMA]]</f>
        <v>-2.6759765690351905E-2</v>
      </c>
      <c r="U560" s="1">
        <f>(Table2[[#This Row],[Close Price]]-Table2[[#This Row],[200D EMA]])/Table2[[#This Row],[200D EMA]]</f>
        <v>-6.051569322136921E-2</v>
      </c>
      <c r="V560">
        <v>0.62584721846546298</v>
      </c>
      <c r="W560">
        <v>189.66</v>
      </c>
      <c r="X560">
        <v>210.68</v>
      </c>
      <c r="Y560">
        <v>189.66</v>
      </c>
      <c r="Z560">
        <v>210.68</v>
      </c>
      <c r="AA560">
        <v>184.84</v>
      </c>
      <c r="AB560">
        <v>214.5</v>
      </c>
      <c r="AC560" s="1">
        <f>(Table2[[#This Row],[Close Price]]/Table2[[#This Row],[Day Low]])-1</f>
        <v>2.6468417167563096E-2</v>
      </c>
      <c r="AD560" s="1">
        <f>(Table2[[#This Row],[Day High]]/Table2[[#This Row],[Close Price]])-1</f>
        <v>8.2186151633449667E-2</v>
      </c>
      <c r="AE560" s="1">
        <f>(Table2[[#This Row],[Close Price]]/Table2[[#This Row],[Current Week Low]])-1</f>
        <v>2.6468417167563096E-2</v>
      </c>
      <c r="AF560" s="1">
        <f>(Table2[[#This Row],[Current Week High]]/Table2[[#This Row],[Close Price]])-1</f>
        <v>8.2186151633449667E-2</v>
      </c>
      <c r="AG560" s="1">
        <f>(Table2[[#This Row],[Close Price]]/Table2[[#This Row],[Current Month Low]])-1</f>
        <v>5.3235230469595329E-2</v>
      </c>
      <c r="AH560" s="1">
        <f>(Table2[[#This Row],[Current Month High]]/Table2[[#This Row],[Close Price]])-1</f>
        <v>0.10180809533593593</v>
      </c>
      <c r="AI560">
        <v>48.577152249845803</v>
      </c>
      <c r="AJ560">
        <v>9.3769312882746103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</v>
      </c>
      <c r="AM560" t="s">
        <v>3166</v>
      </c>
      <c r="AN560">
        <v>-7.62</v>
      </c>
      <c r="AO560" t="s">
        <v>3166</v>
      </c>
      <c r="AP560">
        <v>3.8151692009432997E-2</v>
      </c>
      <c r="AQ560">
        <f>(Table2[[#This Row],[Sharpe Ratio]]-AVERAGE(Table2[Sharpe Ratio]))/_xlfn.STDEV.P(Table2[Sharpe Ratio])</f>
        <v>-0.19731083005781233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534</v>
      </c>
      <c r="AT560">
        <f>_xlfn.RANK.AVG(Table2[[#This Row],[6M Return vs Nifty Z-Score]],Table2[6M Return vs Nifty Z-Score])</f>
        <v>566</v>
      </c>
      <c r="AU560">
        <f>_xlfn.RANK.AVG(Table2[[#This Row],[Sharpe Ratio Z-Score]],Table2[Sharpe Ratio Z-Score])</f>
        <v>404</v>
      </c>
      <c r="AV560">
        <f>(Table2[[#This Row],[Rank 1Y]]+Table2[[#This Row],[Rank 6M]]+Table2[[#This Row],[Rank Sharpe]])/3</f>
        <v>501.33333333333331</v>
      </c>
    </row>
    <row r="561" spans="1:48" hidden="1" x14ac:dyDescent="0.3">
      <c r="A561" t="s">
        <v>1836</v>
      </c>
      <c r="B561" t="s">
        <v>1837</v>
      </c>
      <c r="C561" t="s">
        <v>3125</v>
      </c>
      <c r="D561" t="s">
        <v>491</v>
      </c>
      <c r="E561">
        <v>4103.2228387499999</v>
      </c>
      <c r="F561">
        <v>366.75</v>
      </c>
      <c r="G561">
        <v>-12.0814149121654</v>
      </c>
      <c r="H561">
        <f>(Table2[[#This Row],[1Y Return vs Nifty]]-AVERAGE(Table2[1Y Return vs Nifty]))/_xlfn.STDEV.P(Table2[1Y Return vs Nifty])</f>
        <v>-0.49640386140057008</v>
      </c>
      <c r="I561">
        <v>-15.5625792623972</v>
      </c>
      <c r="J561">
        <f>(Table2[[#This Row],[1M Return vs Nifty]]-AVERAGE(Table2[1M Return vs Nifty]))/_xlfn.STDEV.P(Table2[1M Return vs Nifty])</f>
        <v>-1.2625731053374722</v>
      </c>
      <c r="K561">
        <v>-7.3954419889319398</v>
      </c>
      <c r="L561">
        <f>(Table2[[#This Row],[6M Return vs Nifty]]-AVERAGE(Table2[6M Return vs Nifty]))/_xlfn.STDEV.P(Table2[6M Return vs Nifty])</f>
        <v>-0.34984099000134833</v>
      </c>
      <c r="M561">
        <v>-6.9937401131571804</v>
      </c>
      <c r="N561">
        <f>(Table2[[#This Row],[1W Return vs Nifty]]-AVERAGE(Table2[1W Return vs Nifty]))/_xlfn.STDEV.P(Table2[1W Return vs Nifty])</f>
        <v>-0.79313254502968622</v>
      </c>
      <c r="O561">
        <v>418.25</v>
      </c>
      <c r="P561">
        <v>447.46950098509302</v>
      </c>
      <c r="Q561">
        <v>416.73644606447499</v>
      </c>
      <c r="R561">
        <v>17.396910735734799</v>
      </c>
      <c r="S561" s="1">
        <f>(Table2[[#This Row],[Close Price]]-Table2[[#This Row],[20D EMA]])/Table2[[#This Row],[20D EMA]]</f>
        <v>-0.12313209802749552</v>
      </c>
      <c r="T561" s="1">
        <f>(Table2[[#This Row],[Close Price]]-Table2[[#This Row],[50D EMA]])/Table2[[#This Row],[50D EMA]]</f>
        <v>-0.18039106756413797</v>
      </c>
      <c r="U561" s="1">
        <f>(Table2[[#This Row],[Close Price]]-Table2[[#This Row],[200D EMA]])/Table2[[#This Row],[200D EMA]]</f>
        <v>-0.1199473828999861</v>
      </c>
      <c r="V561">
        <v>0.92830384854779802</v>
      </c>
      <c r="W561">
        <v>365.85</v>
      </c>
      <c r="X561">
        <v>378.8</v>
      </c>
      <c r="Y561">
        <v>365.85</v>
      </c>
      <c r="Z561">
        <v>378.8</v>
      </c>
      <c r="AA561">
        <v>365.7</v>
      </c>
      <c r="AB561">
        <v>505.7</v>
      </c>
      <c r="AC561" s="1">
        <f>(Table2[[#This Row],[Close Price]]/Table2[[#This Row],[Day Low]])-1</f>
        <v>2.4600246002459691E-3</v>
      </c>
      <c r="AD561" s="1">
        <f>(Table2[[#This Row],[Day High]]/Table2[[#This Row],[Close Price]])-1</f>
        <v>3.2856169052488005E-2</v>
      </c>
      <c r="AE561" s="1">
        <f>(Table2[[#This Row],[Close Price]]/Table2[[#This Row],[Current Week Low]])-1</f>
        <v>2.4600246002459691E-3</v>
      </c>
      <c r="AF561" s="1">
        <f>(Table2[[#This Row],[Current Week High]]/Table2[[#This Row],[Close Price]])-1</f>
        <v>3.2856169052488005E-2</v>
      </c>
      <c r="AG561" s="1">
        <f>(Table2[[#This Row],[Close Price]]/Table2[[#This Row],[Current Month Low]])-1</f>
        <v>2.8712059064808226E-3</v>
      </c>
      <c r="AH561" s="1">
        <f>(Table2[[#This Row],[Current Month High]]/Table2[[#This Row],[Close Price]])-1</f>
        <v>0.37886843899113831</v>
      </c>
      <c r="AI561">
        <v>55.691888207225603</v>
      </c>
      <c r="AJ561">
        <v>12.9678114892961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-0.16</v>
      </c>
      <c r="AM561" t="s">
        <v>3166</v>
      </c>
      <c r="AN561">
        <v>-25.64</v>
      </c>
      <c r="AO561" t="s">
        <v>3166</v>
      </c>
      <c r="AP561">
        <v>-1.2359775772154E-2</v>
      </c>
      <c r="AQ561">
        <f>(Table2[[#This Row],[Sharpe Ratio]]-AVERAGE(Table2[Sharpe Ratio]))/_xlfn.STDEV.P(Table2[Sharpe Ratio])</f>
        <v>-0.78044647207072115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489</v>
      </c>
      <c r="AT561">
        <f>_xlfn.RANK.AVG(Table2[[#This Row],[6M Return vs Nifty Z-Score]],Table2[6M Return vs Nifty Z-Score])</f>
        <v>437</v>
      </c>
      <c r="AU561">
        <f>_xlfn.RANK.AVG(Table2[[#This Row],[Sharpe Ratio Z-Score]],Table2[Sharpe Ratio Z-Score])</f>
        <v>581</v>
      </c>
      <c r="AV561">
        <f>(Table2[[#This Row],[Rank 1Y]]+Table2[[#This Row],[Rank 6M]]+Table2[[#This Row],[Rank Sharpe]])/3</f>
        <v>502.33333333333331</v>
      </c>
    </row>
    <row r="562" spans="1:48" hidden="1" x14ac:dyDescent="0.3">
      <c r="A562" t="s">
        <v>41</v>
      </c>
      <c r="B562" t="s">
        <v>42</v>
      </c>
      <c r="C562" t="s">
        <v>3121</v>
      </c>
      <c r="D562" t="s">
        <v>43</v>
      </c>
      <c r="E562">
        <v>572443.91692900495</v>
      </c>
      <c r="F562">
        <v>905.05</v>
      </c>
      <c r="G562">
        <v>11.855090584338001</v>
      </c>
      <c r="H562">
        <f>(Table2[[#This Row],[1Y Return vs Nifty]]-AVERAGE(Table2[1Y Return vs Nifty]))/_xlfn.STDEV.P(Table2[1Y Return vs Nifty])</f>
        <v>-2.2181211607259037E-2</v>
      </c>
      <c r="I562">
        <v>-2.4388263444773499</v>
      </c>
      <c r="J562">
        <f>(Table2[[#This Row],[1M Return vs Nifty]]-AVERAGE(Table2[1M Return vs Nifty]))/_xlfn.STDEV.P(Table2[1M Return vs Nifty])</f>
        <v>3.6567314252137342E-2</v>
      </c>
      <c r="K562">
        <v>-18.153584080495701</v>
      </c>
      <c r="L562">
        <f>(Table2[[#This Row],[6M Return vs Nifty]]-AVERAGE(Table2[6M Return vs Nifty]))/_xlfn.STDEV.P(Table2[6M Return vs Nifty])</f>
        <v>-0.70460952717273895</v>
      </c>
      <c r="M562">
        <v>-5.38247119701012</v>
      </c>
      <c r="N562">
        <f>(Table2[[#This Row],[1W Return vs Nifty]]-AVERAGE(Table2[1W Return vs Nifty]))/_xlfn.STDEV.P(Table2[1W Return vs Nifty])</f>
        <v>-0.45856839787181752</v>
      </c>
      <c r="O562">
        <v>914.8</v>
      </c>
      <c r="P562">
        <v>949.81126063869101</v>
      </c>
      <c r="Q562">
        <v>956.73034109805405</v>
      </c>
      <c r="R562">
        <v>47.880470846394502</v>
      </c>
      <c r="S562" s="1">
        <f>(Table2[[#This Row],[Close Price]]-Table2[[#This Row],[20D EMA]])/Table2[[#This Row],[20D EMA]]</f>
        <v>-1.0658067337122868E-2</v>
      </c>
      <c r="T562" s="1">
        <f>(Table2[[#This Row],[Close Price]]-Table2[[#This Row],[50D EMA]])/Table2[[#This Row],[50D EMA]]</f>
        <v>-4.7126479221347405E-2</v>
      </c>
      <c r="U562" s="1">
        <f>(Table2[[#This Row],[Close Price]]-Table2[[#This Row],[200D EMA]])/Table2[[#This Row],[200D EMA]]</f>
        <v>-5.4017667129423096E-2</v>
      </c>
      <c r="V562">
        <v>1.06866096647522</v>
      </c>
      <c r="W562">
        <v>902.6</v>
      </c>
      <c r="X562">
        <v>911.75</v>
      </c>
      <c r="Y562">
        <v>902.6</v>
      </c>
      <c r="Z562">
        <v>911.75</v>
      </c>
      <c r="AA562">
        <v>872</v>
      </c>
      <c r="AB562">
        <v>958</v>
      </c>
      <c r="AC562" s="1">
        <f>(Table2[[#This Row],[Close Price]]/Table2[[#This Row],[Day Low]])-1</f>
        <v>2.714380678041195E-3</v>
      </c>
      <c r="AD562" s="1">
        <f>(Table2[[#This Row],[Day High]]/Table2[[#This Row],[Close Price]])-1</f>
        <v>7.402905916800151E-3</v>
      </c>
      <c r="AE562" s="1">
        <f>(Table2[[#This Row],[Close Price]]/Table2[[#This Row],[Current Week Low]])-1</f>
        <v>2.714380678041195E-3</v>
      </c>
      <c r="AF562" s="1">
        <f>(Table2[[#This Row],[Current Week High]]/Table2[[#This Row],[Close Price]])-1</f>
        <v>7.402905916800151E-3</v>
      </c>
      <c r="AG562" s="1">
        <f>(Table2[[#This Row],[Close Price]]/Table2[[#This Row],[Current Month Low]])-1</f>
        <v>3.7901376146789012E-2</v>
      </c>
      <c r="AH562" s="1">
        <f>(Table2[[#This Row],[Current Month High]]/Table2[[#This Row],[Close Price]])-1</f>
        <v>5.8505054969338666E-2</v>
      </c>
      <c r="AI562">
        <v>35.020164631788298</v>
      </c>
      <c r="AJ562">
        <v>35.659147118339199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-0.16</v>
      </c>
      <c r="AM562" t="s">
        <v>3166</v>
      </c>
      <c r="AN562">
        <v>-2.54</v>
      </c>
      <c r="AO562" t="s">
        <v>3166</v>
      </c>
      <c r="AP562">
        <v>-3.9163632104222003E-2</v>
      </c>
      <c r="AQ562">
        <f>(Table2[[#This Row],[Sharpe Ratio]]-AVERAGE(Table2[Sharpe Ratio]))/_xlfn.STDEV.P(Table2[Sharpe Ratio])</f>
        <v>-1.0898867765617335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305</v>
      </c>
      <c r="AT562">
        <f>_xlfn.RANK.AVG(Table2[[#This Row],[6M Return vs Nifty Z-Score]],Table2[6M Return vs Nifty Z-Score])</f>
        <v>572</v>
      </c>
      <c r="AU562">
        <f>_xlfn.RANK.AVG(Table2[[#This Row],[Sharpe Ratio Z-Score]],Table2[Sharpe Ratio Z-Score])</f>
        <v>636</v>
      </c>
      <c r="AV562">
        <f>(Table2[[#This Row],[Rank 1Y]]+Table2[[#This Row],[Rank 6M]]+Table2[[#This Row],[Rank Sharpe]])/3</f>
        <v>504.33333333333331</v>
      </c>
    </row>
    <row r="563" spans="1:48" hidden="1" x14ac:dyDescent="0.3">
      <c r="A563" t="s">
        <v>799</v>
      </c>
      <c r="B563" t="s">
        <v>800</v>
      </c>
      <c r="C563" t="s">
        <v>3135</v>
      </c>
      <c r="D563" t="s">
        <v>491</v>
      </c>
      <c r="E563">
        <v>19423.8294678399</v>
      </c>
      <c r="F563">
        <v>1840.85</v>
      </c>
      <c r="G563">
        <v>-15.948841370527999</v>
      </c>
      <c r="H563">
        <f>(Table2[[#This Row],[1Y Return vs Nifty]]-AVERAGE(Table2[1Y Return vs Nifty]))/_xlfn.STDEV.P(Table2[1Y Return vs Nifty])</f>
        <v>-0.57302411924202412</v>
      </c>
      <c r="I563">
        <v>-5.1804187486237199</v>
      </c>
      <c r="J563">
        <f>(Table2[[#This Row],[1M Return vs Nifty]]-AVERAGE(Table2[1M Return vs Nifty]))/_xlfn.STDEV.P(Table2[1M Return vs Nifty])</f>
        <v>-0.23482712059759639</v>
      </c>
      <c r="K563">
        <v>-1.2975693751293</v>
      </c>
      <c r="L563">
        <f>(Table2[[#This Row],[6M Return vs Nifty]]-AVERAGE(Table2[6M Return vs Nifty]))/_xlfn.STDEV.P(Table2[6M Return vs Nifty])</f>
        <v>-0.14875298348090343</v>
      </c>
      <c r="M563">
        <v>-2.9534144020476099</v>
      </c>
      <c r="N563">
        <f>(Table2[[#This Row],[1W Return vs Nifty]]-AVERAGE(Table2[1W Return vs Nifty]))/_xlfn.STDEV.P(Table2[1W Return vs Nifty])</f>
        <v>4.5801361179926857E-2</v>
      </c>
      <c r="O563">
        <v>1867.12</v>
      </c>
      <c r="P563">
        <v>1915.59794238828</v>
      </c>
      <c r="Q563">
        <v>1876.2864340511901</v>
      </c>
      <c r="R563">
        <v>55.313541568924002</v>
      </c>
      <c r="S563" s="1">
        <f>(Table2[[#This Row],[Close Price]]-Table2[[#This Row],[20D EMA]])/Table2[[#This Row],[20D EMA]]</f>
        <v>-1.4069797334932936E-2</v>
      </c>
      <c r="T563" s="1">
        <f>(Table2[[#This Row],[Close Price]]-Table2[[#This Row],[50D EMA]])/Table2[[#This Row],[50D EMA]]</f>
        <v>-3.9020684212621233E-2</v>
      </c>
      <c r="U563" s="1">
        <f>(Table2[[#This Row],[Close Price]]-Table2[[#This Row],[200D EMA]])/Table2[[#This Row],[200D EMA]]</f>
        <v>-1.8886473519225684E-2</v>
      </c>
      <c r="V563">
        <v>0.82797920384812096</v>
      </c>
      <c r="W563">
        <v>1828</v>
      </c>
      <c r="X563">
        <v>1895</v>
      </c>
      <c r="Y563">
        <v>1828</v>
      </c>
      <c r="Z563">
        <v>1895</v>
      </c>
      <c r="AA563">
        <v>1746.85</v>
      </c>
      <c r="AB563">
        <v>1973.5</v>
      </c>
      <c r="AC563" s="1">
        <f>(Table2[[#This Row],[Close Price]]/Table2[[#This Row],[Day Low]])-1</f>
        <v>7.0295404814004758E-3</v>
      </c>
      <c r="AD563" s="1">
        <f>(Table2[[#This Row],[Day High]]/Table2[[#This Row],[Close Price]])-1</f>
        <v>2.9415759024363775E-2</v>
      </c>
      <c r="AE563" s="1">
        <f>(Table2[[#This Row],[Close Price]]/Table2[[#This Row],[Current Week Low]])-1</f>
        <v>7.0295404814004758E-3</v>
      </c>
      <c r="AF563" s="1">
        <f>(Table2[[#This Row],[Current Week High]]/Table2[[#This Row],[Close Price]])-1</f>
        <v>2.9415759024363775E-2</v>
      </c>
      <c r="AG563" s="1">
        <f>(Table2[[#This Row],[Close Price]]/Table2[[#This Row],[Current Month Low]])-1</f>
        <v>5.3811145776683666E-2</v>
      </c>
      <c r="AH563" s="1">
        <f>(Table2[[#This Row],[Current Month High]]/Table2[[#This Row],[Close Price]])-1</f>
        <v>7.2059103131705493E-2</v>
      </c>
      <c r="AI563">
        <v>26.571964038351801</v>
      </c>
      <c r="AJ563">
        <v>25.895910272192499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0.1</v>
      </c>
      <c r="AM563" t="s">
        <v>3167</v>
      </c>
      <c r="AN563">
        <v>-0.32</v>
      </c>
      <c r="AO563" t="s">
        <v>3166</v>
      </c>
      <c r="AP563">
        <v>-4.6198127484090003E-2</v>
      </c>
      <c r="AQ563">
        <f>(Table2[[#This Row],[Sharpe Ratio]]-AVERAGE(Table2[Sharpe Ratio]))/_xlfn.STDEV.P(Table2[Sharpe Ratio])</f>
        <v>-1.1710973443740493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511</v>
      </c>
      <c r="AT563">
        <f>_xlfn.RANK.AVG(Table2[[#This Row],[6M Return vs Nifty Z-Score]],Table2[6M Return vs Nifty Z-Score])</f>
        <v>351</v>
      </c>
      <c r="AU563">
        <f>_xlfn.RANK.AVG(Table2[[#This Row],[Sharpe Ratio Z-Score]],Table2[Sharpe Ratio Z-Score])</f>
        <v>651</v>
      </c>
      <c r="AV563">
        <f>(Table2[[#This Row],[Rank 1Y]]+Table2[[#This Row],[Rank 6M]]+Table2[[#This Row],[Rank Sharpe]])/3</f>
        <v>504.33333333333331</v>
      </c>
    </row>
    <row r="564" spans="1:48" hidden="1" x14ac:dyDescent="0.3">
      <c r="A564" t="s">
        <v>1285</v>
      </c>
      <c r="B564" t="s">
        <v>1286</v>
      </c>
      <c r="C564" t="s">
        <v>3134</v>
      </c>
      <c r="D564" t="s">
        <v>131</v>
      </c>
      <c r="E564">
        <v>8830.8340523999996</v>
      </c>
      <c r="F564">
        <v>164</v>
      </c>
      <c r="G564">
        <v>-44.839559951701098</v>
      </c>
      <c r="H564">
        <f>(Table2[[#This Row],[1Y Return vs Nifty]]-AVERAGE(Table2[1Y Return vs Nifty]))/_xlfn.STDEV.P(Table2[1Y Return vs Nifty])</f>
        <v>-1.1453981076672817</v>
      </c>
      <c r="I564">
        <v>-4.85449337215202</v>
      </c>
      <c r="J564">
        <f>(Table2[[#This Row],[1M Return vs Nifty]]-AVERAGE(Table2[1M Return vs Nifty]))/_xlfn.STDEV.P(Table2[1M Return vs Nifty])</f>
        <v>-0.20256326794869578</v>
      </c>
      <c r="K564">
        <v>-24.820599787861401</v>
      </c>
      <c r="L564">
        <f>(Table2[[#This Row],[6M Return vs Nifty]]-AVERAGE(Table2[6M Return vs Nifty]))/_xlfn.STDEV.P(Table2[6M Return vs Nifty])</f>
        <v>-0.92446602187878812</v>
      </c>
      <c r="M564">
        <v>-2.57059083230385</v>
      </c>
      <c r="N564">
        <f>(Table2[[#This Row],[1W Return vs Nifty]]-AVERAGE(Table2[1W Return vs Nifty]))/_xlfn.STDEV.P(Table2[1W Return vs Nifty])</f>
        <v>0.12529091121079342</v>
      </c>
      <c r="O564">
        <v>163.75</v>
      </c>
      <c r="P564">
        <v>173.57805220179901</v>
      </c>
      <c r="Q564">
        <v>188.641764814129</v>
      </c>
      <c r="R564">
        <v>54.286314465350898</v>
      </c>
      <c r="S564" s="1">
        <f>(Table2[[#This Row],[Close Price]]-Table2[[#This Row],[20D EMA]])/Table2[[#This Row],[20D EMA]]</f>
        <v>1.5267175572519084E-3</v>
      </c>
      <c r="T564" s="1">
        <f>(Table2[[#This Row],[Close Price]]-Table2[[#This Row],[50D EMA]])/Table2[[#This Row],[50D EMA]]</f>
        <v>-5.5180088037073513E-2</v>
      </c>
      <c r="U564" s="1">
        <f>(Table2[[#This Row],[Close Price]]-Table2[[#This Row],[200D EMA]])/Table2[[#This Row],[200D EMA]]</f>
        <v>-0.13062730216931989</v>
      </c>
      <c r="V564">
        <v>0.84756445580733197</v>
      </c>
      <c r="W564">
        <v>159.5</v>
      </c>
      <c r="X564">
        <v>168.6</v>
      </c>
      <c r="Y564">
        <v>159.5</v>
      </c>
      <c r="Z564">
        <v>168.6</v>
      </c>
      <c r="AA564">
        <v>150.91</v>
      </c>
      <c r="AB564">
        <v>179.4</v>
      </c>
      <c r="AC564" s="1">
        <f>(Table2[[#This Row],[Close Price]]/Table2[[#This Row],[Day Low]])-1</f>
        <v>2.8213166144200663E-2</v>
      </c>
      <c r="AD564" s="1">
        <f>(Table2[[#This Row],[Day High]]/Table2[[#This Row],[Close Price]])-1</f>
        <v>2.8048780487804903E-2</v>
      </c>
      <c r="AE564" s="1">
        <f>(Table2[[#This Row],[Close Price]]/Table2[[#This Row],[Current Week Low]])-1</f>
        <v>2.8213166144200663E-2</v>
      </c>
      <c r="AF564" s="1">
        <f>(Table2[[#This Row],[Current Week High]]/Table2[[#This Row],[Close Price]])-1</f>
        <v>2.8048780487804903E-2</v>
      </c>
      <c r="AG564" s="1">
        <f>(Table2[[#This Row],[Close Price]]/Table2[[#This Row],[Current Month Low]])-1</f>
        <v>8.6740441322642692E-2</v>
      </c>
      <c r="AH564" s="1">
        <f>(Table2[[#This Row],[Current Month High]]/Table2[[#This Row],[Close Price]])-1</f>
        <v>9.3902439024390327E-2</v>
      </c>
      <c r="AI564">
        <v>73.719512195121894</v>
      </c>
      <c r="AJ564">
        <v>8.6740441322642692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-0.13</v>
      </c>
      <c r="AM564" t="s">
        <v>3166</v>
      </c>
      <c r="AN564">
        <v>0.16</v>
      </c>
      <c r="AO564" t="s">
        <v>3167</v>
      </c>
      <c r="AP564">
        <v>0.115589367957368</v>
      </c>
      <c r="AQ564">
        <f>(Table2[[#This Row],[Sharpe Ratio]]-AVERAGE(Table2[Sharpe Ratio]))/_xlfn.STDEV.P(Table2[Sharpe Ratio])</f>
        <v>0.69667762173585512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691</v>
      </c>
      <c r="AT564">
        <f>_xlfn.RANK.AVG(Table2[[#This Row],[6M Return vs Nifty Z-Score]],Table2[6M Return vs Nifty Z-Score])</f>
        <v>653</v>
      </c>
      <c r="AU564">
        <f>_xlfn.RANK.AVG(Table2[[#This Row],[Sharpe Ratio Z-Score]],Table2[Sharpe Ratio Z-Score])</f>
        <v>169</v>
      </c>
      <c r="AV564">
        <f>(Table2[[#This Row],[Rank 1Y]]+Table2[[#This Row],[Rank 6M]]+Table2[[#This Row],[Rank Sharpe]])/3</f>
        <v>504.33333333333331</v>
      </c>
    </row>
    <row r="565" spans="1:48" hidden="1" x14ac:dyDescent="0.3">
      <c r="A565" t="s">
        <v>1789</v>
      </c>
      <c r="B565" t="s">
        <v>1790</v>
      </c>
      <c r="C565" t="s">
        <v>3130</v>
      </c>
      <c r="D565" t="s">
        <v>257</v>
      </c>
      <c r="E565">
        <v>4381.0423326</v>
      </c>
      <c r="F565">
        <v>481.2</v>
      </c>
      <c r="G565">
        <v>-0.20259717715987299</v>
      </c>
      <c r="H565">
        <f>(Table2[[#This Row],[1Y Return vs Nifty]]-AVERAGE(Table2[1Y Return vs Nifty]))/_xlfn.STDEV.P(Table2[1Y Return vs Nifty])</f>
        <v>-0.26106439534822645</v>
      </c>
      <c r="I565">
        <v>0.61652372596239402</v>
      </c>
      <c r="J565">
        <f>(Table2[[#This Row],[1M Return vs Nifty]]-AVERAGE(Table2[1M Return vs Nifty]))/_xlfn.STDEV.P(Table2[1M Return vs Nifty])</f>
        <v>0.33902110146755388</v>
      </c>
      <c r="K565">
        <v>-10.1183867532422</v>
      </c>
      <c r="L565">
        <f>(Table2[[#This Row],[6M Return vs Nifty]]-AVERAGE(Table2[6M Return vs Nifty]))/_xlfn.STDEV.P(Table2[6M Return vs Nifty])</f>
        <v>-0.43963485241838879</v>
      </c>
      <c r="M565">
        <v>-3.27494904876822</v>
      </c>
      <c r="N565">
        <f>(Table2[[#This Row],[1W Return vs Nifty]]-AVERAGE(Table2[1W Return vs Nifty]))/_xlfn.STDEV.P(Table2[1W Return vs Nifty])</f>
        <v>-2.0962146626717425E-2</v>
      </c>
      <c r="O565">
        <v>490.21</v>
      </c>
      <c r="P565">
        <v>499.80867571454502</v>
      </c>
      <c r="Q565">
        <v>485.452275480087</v>
      </c>
      <c r="R565">
        <v>40.816640708522897</v>
      </c>
      <c r="S565" s="1">
        <f>(Table2[[#This Row],[Close Price]]-Table2[[#This Row],[20D EMA]])/Table2[[#This Row],[20D EMA]]</f>
        <v>-1.8379878011464457E-2</v>
      </c>
      <c r="T565" s="1">
        <f>(Table2[[#This Row],[Close Price]]-Table2[[#This Row],[50D EMA]])/Table2[[#This Row],[50D EMA]]</f>
        <v>-3.723159804687539E-2</v>
      </c>
      <c r="U565" s="1">
        <f>(Table2[[#This Row],[Close Price]]-Table2[[#This Row],[200D EMA]])/Table2[[#This Row],[200D EMA]]</f>
        <v>-8.7594099252737631E-3</v>
      </c>
      <c r="V565">
        <v>1.01920479192341</v>
      </c>
      <c r="W565">
        <v>480</v>
      </c>
      <c r="X565">
        <v>488.95</v>
      </c>
      <c r="Y565">
        <v>480</v>
      </c>
      <c r="Z565">
        <v>488.95</v>
      </c>
      <c r="AA565">
        <v>463.55</v>
      </c>
      <c r="AB565">
        <v>523.5</v>
      </c>
      <c r="AC565" s="1">
        <f>(Table2[[#This Row],[Close Price]]/Table2[[#This Row],[Day Low]])-1</f>
        <v>2.4999999999999467E-3</v>
      </c>
      <c r="AD565" s="1">
        <f>(Table2[[#This Row],[Day High]]/Table2[[#This Row],[Close Price]])-1</f>
        <v>1.6105569409808895E-2</v>
      </c>
      <c r="AE565" s="1">
        <f>(Table2[[#This Row],[Close Price]]/Table2[[#This Row],[Current Week Low]])-1</f>
        <v>2.4999999999999467E-3</v>
      </c>
      <c r="AF565" s="1">
        <f>(Table2[[#This Row],[Current Week High]]/Table2[[#This Row],[Close Price]])-1</f>
        <v>1.6105569409808895E-2</v>
      </c>
      <c r="AG565" s="1">
        <f>(Table2[[#This Row],[Close Price]]/Table2[[#This Row],[Current Month Low]])-1</f>
        <v>3.8075719987056278E-2</v>
      </c>
      <c r="AH565" s="1">
        <f>(Table2[[#This Row],[Current Month High]]/Table2[[#This Row],[Close Price]])-1</f>
        <v>8.7905236907730666E-2</v>
      </c>
      <c r="AI565">
        <v>27.566500415627601</v>
      </c>
      <c r="AJ565">
        <v>33.629547347958798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0</v>
      </c>
      <c r="AM565" t="s">
        <v>3168</v>
      </c>
      <c r="AN565">
        <v>-4.54</v>
      </c>
      <c r="AO565" t="s">
        <v>3166</v>
      </c>
      <c r="AP565">
        <v>-4.3403870622806998E-2</v>
      </c>
      <c r="AQ565">
        <f>(Table2[[#This Row],[Sharpe Ratio]]-AVERAGE(Table2[Sharpe Ratio]))/_xlfn.STDEV.P(Table2[Sharpe Ratio])</f>
        <v>-1.1388387140012606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398</v>
      </c>
      <c r="AT565">
        <f>_xlfn.RANK.AVG(Table2[[#This Row],[6M Return vs Nifty Z-Score]],Table2[6M Return vs Nifty Z-Score])</f>
        <v>476</v>
      </c>
      <c r="AU565">
        <f>_xlfn.RANK.AVG(Table2[[#This Row],[Sharpe Ratio Z-Score]],Table2[Sharpe Ratio Z-Score])</f>
        <v>642</v>
      </c>
      <c r="AV565">
        <f>(Table2[[#This Row],[Rank 1Y]]+Table2[[#This Row],[Rank 6M]]+Table2[[#This Row],[Rank Sharpe]])/3</f>
        <v>505.33333333333331</v>
      </c>
    </row>
    <row r="566" spans="1:48" hidden="1" x14ac:dyDescent="0.3">
      <c r="A566" t="s">
        <v>661</v>
      </c>
      <c r="B566" t="s">
        <v>662</v>
      </c>
      <c r="C566" t="s">
        <v>3126</v>
      </c>
      <c r="D566" t="s">
        <v>549</v>
      </c>
      <c r="E566">
        <v>27428.553610128001</v>
      </c>
      <c r="F566">
        <v>62.04</v>
      </c>
      <c r="G566">
        <v>-20.158004452775199</v>
      </c>
      <c r="H566">
        <f>(Table2[[#This Row],[1Y Return vs Nifty]]-AVERAGE(Table2[1Y Return vs Nifty]))/_xlfn.STDEV.P(Table2[1Y Return vs Nifty])</f>
        <v>-0.65641475746893796</v>
      </c>
      <c r="I566">
        <v>-2.16679999052044</v>
      </c>
      <c r="J566">
        <f>(Table2[[#This Row],[1M Return vs Nifty]]-AVERAGE(Table2[1M Return vs Nifty]))/_xlfn.STDEV.P(Table2[1M Return vs Nifty])</f>
        <v>6.3495620037021513E-2</v>
      </c>
      <c r="K566">
        <v>-14.0724133082074</v>
      </c>
      <c r="L566">
        <f>(Table2[[#This Row],[6M Return vs Nifty]]-AVERAGE(Table2[6M Return vs Nifty]))/_xlfn.STDEV.P(Table2[6M Return vs Nifty])</f>
        <v>-0.57002578840926466</v>
      </c>
      <c r="M566">
        <v>-0.806017814302605</v>
      </c>
      <c r="N566">
        <f>(Table2[[#This Row],[1W Return vs Nifty]]-AVERAGE(Table2[1W Return vs Nifty]))/_xlfn.STDEV.P(Table2[1W Return vs Nifty])</f>
        <v>0.49168714771057992</v>
      </c>
      <c r="O566">
        <v>62.75</v>
      </c>
      <c r="P566">
        <v>64.991972091484399</v>
      </c>
      <c r="Q566">
        <v>67.071761924546394</v>
      </c>
      <c r="R566">
        <v>46.548187474810099</v>
      </c>
      <c r="S566" s="1">
        <f>(Table2[[#This Row],[Close Price]]-Table2[[#This Row],[20D EMA]])/Table2[[#This Row],[20D EMA]]</f>
        <v>-1.1314741035856586E-2</v>
      </c>
      <c r="T566" s="1">
        <f>(Table2[[#This Row],[Close Price]]-Table2[[#This Row],[50D EMA]])/Table2[[#This Row],[50D EMA]]</f>
        <v>-4.5420564978842726E-2</v>
      </c>
      <c r="U566" s="1">
        <f>(Table2[[#This Row],[Close Price]]-Table2[[#This Row],[200D EMA]])/Table2[[#This Row],[200D EMA]]</f>
        <v>-7.502057170060579E-2</v>
      </c>
      <c r="V566">
        <v>1.0009737508301799</v>
      </c>
      <c r="W566">
        <v>61.42</v>
      </c>
      <c r="X566">
        <v>64.02</v>
      </c>
      <c r="Y566">
        <v>61.42</v>
      </c>
      <c r="Z566">
        <v>64.02</v>
      </c>
      <c r="AA566">
        <v>60</v>
      </c>
      <c r="AB566">
        <v>66.38</v>
      </c>
      <c r="AC566" s="1">
        <f>(Table2[[#This Row],[Close Price]]/Table2[[#This Row],[Day Low]])-1</f>
        <v>1.0094431781178637E-2</v>
      </c>
      <c r="AD566" s="1">
        <f>(Table2[[#This Row],[Day High]]/Table2[[#This Row],[Close Price]])-1</f>
        <v>3.1914893617021267E-2</v>
      </c>
      <c r="AE566" s="1">
        <f>(Table2[[#This Row],[Close Price]]/Table2[[#This Row],[Current Week Low]])-1</f>
        <v>1.0094431781178637E-2</v>
      </c>
      <c r="AF566" s="1">
        <f>(Table2[[#This Row],[Current Week High]]/Table2[[#This Row],[Close Price]])-1</f>
        <v>3.1914893617021267E-2</v>
      </c>
      <c r="AG566" s="1">
        <f>(Table2[[#This Row],[Close Price]]/Table2[[#This Row],[Current Month Low]])-1</f>
        <v>3.400000000000003E-2</v>
      </c>
      <c r="AH566" s="1">
        <f>(Table2[[#This Row],[Current Month High]]/Table2[[#This Row],[Close Price]])-1</f>
        <v>6.9954867827208167E-2</v>
      </c>
      <c r="AI566">
        <v>28.949065119277801</v>
      </c>
      <c r="AJ566">
        <v>4.9746192893400796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-0.08</v>
      </c>
      <c r="AM566" t="s">
        <v>3166</v>
      </c>
      <c r="AN566">
        <v>-3.45</v>
      </c>
      <c r="AO566" t="s">
        <v>3166</v>
      </c>
      <c r="AP566">
        <v>1.4699868073234E-2</v>
      </c>
      <c r="AQ566">
        <f>(Table2[[#This Row],[Sharpe Ratio]]-AVERAGE(Table2[Sharpe Ratio]))/_xlfn.STDEV.P(Table2[Sharpe Ratio])</f>
        <v>-0.4680531982373069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541</v>
      </c>
      <c r="AT566">
        <f>_xlfn.RANK.AVG(Table2[[#This Row],[6M Return vs Nifty Z-Score]],Table2[6M Return vs Nifty Z-Score])</f>
        <v>519</v>
      </c>
      <c r="AU566">
        <f>_xlfn.RANK.AVG(Table2[[#This Row],[Sharpe Ratio Z-Score]],Table2[Sharpe Ratio Z-Score])</f>
        <v>465</v>
      </c>
      <c r="AV566">
        <f>(Table2[[#This Row],[Rank 1Y]]+Table2[[#This Row],[Rank 6M]]+Table2[[#This Row],[Rank Sharpe]])/3</f>
        <v>508.33333333333331</v>
      </c>
    </row>
    <row r="567" spans="1:48" hidden="1" x14ac:dyDescent="0.3">
      <c r="A567" t="s">
        <v>640</v>
      </c>
      <c r="B567" t="s">
        <v>641</v>
      </c>
      <c r="C567" t="s">
        <v>3126</v>
      </c>
      <c r="D567" t="s">
        <v>215</v>
      </c>
      <c r="E567">
        <v>28329.60411072</v>
      </c>
      <c r="F567">
        <v>14445.25</v>
      </c>
      <c r="G567">
        <v>-30.2766765341777</v>
      </c>
      <c r="H567">
        <f>(Table2[[#This Row],[1Y Return vs Nifty]]-AVERAGE(Table2[1Y Return vs Nifty]))/_xlfn.STDEV.P(Table2[1Y Return vs Nifty])</f>
        <v>-0.85688276177028611</v>
      </c>
      <c r="I567">
        <v>3.9024367774294202</v>
      </c>
      <c r="J567">
        <f>(Table2[[#This Row],[1M Return vs Nifty]]-AVERAGE(Table2[1M Return vs Nifty]))/_xlfn.STDEV.P(Table2[1M Return vs Nifty])</f>
        <v>0.66429867161968026</v>
      </c>
      <c r="K567">
        <v>-16.678425524129999</v>
      </c>
      <c r="L567">
        <f>(Table2[[#This Row],[6M Return vs Nifty]]-AVERAGE(Table2[6M Return vs Nifty]))/_xlfn.STDEV.P(Table2[6M Return vs Nifty])</f>
        <v>-0.65596359568349882</v>
      </c>
      <c r="M567">
        <v>-4.4712432044369397</v>
      </c>
      <c r="N567">
        <f>(Table2[[#This Row],[1W Return vs Nifty]]-AVERAGE(Table2[1W Return vs Nifty]))/_xlfn.STDEV.P(Table2[1W Return vs Nifty])</f>
        <v>-0.26936086513381374</v>
      </c>
      <c r="O567">
        <v>14705.91</v>
      </c>
      <c r="P567">
        <v>14969.3305005481</v>
      </c>
      <c r="Q567">
        <v>15095.071768515299</v>
      </c>
      <c r="R567">
        <v>57.899992306248798</v>
      </c>
      <c r="S567" s="1">
        <f>(Table2[[#This Row],[Close Price]]-Table2[[#This Row],[20D EMA]])/Table2[[#This Row],[20D EMA]]</f>
        <v>-1.7724846677288238E-2</v>
      </c>
      <c r="T567" s="1">
        <f>(Table2[[#This Row],[Close Price]]-Table2[[#This Row],[50D EMA]])/Table2[[#This Row],[50D EMA]]</f>
        <v>-3.5010283227356803E-2</v>
      </c>
      <c r="U567" s="1">
        <f>(Table2[[#This Row],[Close Price]]-Table2[[#This Row],[200D EMA]])/Table2[[#This Row],[200D EMA]]</f>
        <v>-4.3048604106054794E-2</v>
      </c>
      <c r="V567">
        <v>0.74314358389734103</v>
      </c>
      <c r="W567">
        <v>14430</v>
      </c>
      <c r="X567">
        <v>15149.9</v>
      </c>
      <c r="Y567">
        <v>14430</v>
      </c>
      <c r="Z567">
        <v>15149.9</v>
      </c>
      <c r="AA567">
        <v>14255</v>
      </c>
      <c r="AB567">
        <v>15290</v>
      </c>
      <c r="AC567" s="1">
        <f>(Table2[[#This Row],[Close Price]]/Table2[[#This Row],[Day Low]])-1</f>
        <v>1.0568260568259991E-3</v>
      </c>
      <c r="AD567" s="1">
        <f>(Table2[[#This Row],[Day High]]/Table2[[#This Row],[Close Price]])-1</f>
        <v>4.87807410740555E-2</v>
      </c>
      <c r="AE567" s="1">
        <f>(Table2[[#This Row],[Close Price]]/Table2[[#This Row],[Current Week Low]])-1</f>
        <v>1.0568260568259991E-3</v>
      </c>
      <c r="AF567" s="1">
        <f>(Table2[[#This Row],[Current Week High]]/Table2[[#This Row],[Close Price]])-1</f>
        <v>4.87807410740555E-2</v>
      </c>
      <c r="AG567" s="1">
        <f>(Table2[[#This Row],[Close Price]]/Table2[[#This Row],[Current Month Low]])-1</f>
        <v>1.3346194317783278E-2</v>
      </c>
      <c r="AH567" s="1">
        <f>(Table2[[#This Row],[Current Month High]]/Table2[[#This Row],[Close Price]])-1</f>
        <v>5.8479430954812228E-2</v>
      </c>
      <c r="AI567">
        <v>26.339108011283901</v>
      </c>
      <c r="AJ567">
        <v>11.3314065510597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0.04</v>
      </c>
      <c r="AM567" t="s">
        <v>3167</v>
      </c>
      <c r="AN567">
        <v>2.99</v>
      </c>
      <c r="AO567" t="s">
        <v>3167</v>
      </c>
      <c r="AP567">
        <v>5.4576721235432002E-2</v>
      </c>
      <c r="AQ567">
        <f>(Table2[[#This Row],[Sharpe Ratio]]-AVERAGE(Table2[Sharpe Ratio]))/_xlfn.STDEV.P(Table2[Sharpe Ratio])</f>
        <v>-7.6901283945910465E-3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619</v>
      </c>
      <c r="AT567">
        <f>_xlfn.RANK.AVG(Table2[[#This Row],[6M Return vs Nifty Z-Score]],Table2[6M Return vs Nifty Z-Score])</f>
        <v>554</v>
      </c>
      <c r="AU567">
        <f>_xlfn.RANK.AVG(Table2[[#This Row],[Sharpe Ratio Z-Score]],Table2[Sharpe Ratio Z-Score])</f>
        <v>358</v>
      </c>
      <c r="AV567">
        <f>(Table2[[#This Row],[Rank 1Y]]+Table2[[#This Row],[Rank 6M]]+Table2[[#This Row],[Rank Sharpe]])/3</f>
        <v>510.33333333333331</v>
      </c>
    </row>
    <row r="568" spans="1:48" hidden="1" x14ac:dyDescent="0.3">
      <c r="A568" t="s">
        <v>996</v>
      </c>
      <c r="B568" t="s">
        <v>997</v>
      </c>
      <c r="C568" t="s">
        <v>565</v>
      </c>
      <c r="D568" t="s">
        <v>565</v>
      </c>
      <c r="E568">
        <v>14305.317328464</v>
      </c>
      <c r="F568">
        <v>148.9</v>
      </c>
      <c r="G568">
        <v>-27.8559032396461</v>
      </c>
      <c r="H568">
        <f>(Table2[[#This Row],[1Y Return vs Nifty]]-AVERAGE(Table2[1Y Return vs Nifty]))/_xlfn.STDEV.P(Table2[1Y Return vs Nifty])</f>
        <v>-0.80892314935111509</v>
      </c>
      <c r="I568">
        <v>-3.1982990969818399</v>
      </c>
      <c r="J568">
        <f>(Table2[[#This Row],[1M Return vs Nifty]]-AVERAGE(Table2[1M Return vs Nifty]))/_xlfn.STDEV.P(Table2[1M Return vs Nifty])</f>
        <v>-3.8614057762899605E-2</v>
      </c>
      <c r="K568">
        <v>-1.99880535511002</v>
      </c>
      <c r="L568">
        <f>(Table2[[#This Row],[6M Return vs Nifty]]-AVERAGE(Table2[6M Return vs Nifty]))/_xlfn.STDEV.P(Table2[6M Return vs Nifty])</f>
        <v>-0.17187746545114904</v>
      </c>
      <c r="M568">
        <v>-4.4037671098571902</v>
      </c>
      <c r="N568">
        <f>(Table2[[#This Row],[1W Return vs Nifty]]-AVERAGE(Table2[1W Return vs Nifty]))/_xlfn.STDEV.P(Table2[1W Return vs Nifty])</f>
        <v>-0.25535011757306508</v>
      </c>
      <c r="O568">
        <v>153.4</v>
      </c>
      <c r="P568">
        <v>160.55796910128899</v>
      </c>
      <c r="Q568">
        <v>157.64541001187001</v>
      </c>
      <c r="R568">
        <v>46.011873490035697</v>
      </c>
      <c r="S568" s="1">
        <f>(Table2[[#This Row],[Close Price]]-Table2[[#This Row],[20D EMA]])/Table2[[#This Row],[20D EMA]]</f>
        <v>-2.9335071707953062E-2</v>
      </c>
      <c r="T568" s="1">
        <f>(Table2[[#This Row],[Close Price]]-Table2[[#This Row],[50D EMA]])/Table2[[#This Row],[50D EMA]]</f>
        <v>-7.2609096680429988E-2</v>
      </c>
      <c r="U568" s="1">
        <f>(Table2[[#This Row],[Close Price]]-Table2[[#This Row],[200D EMA]])/Table2[[#This Row],[200D EMA]]</f>
        <v>-5.5475195955350144E-2</v>
      </c>
      <c r="V568">
        <v>0.30511841114754501</v>
      </c>
      <c r="W568">
        <v>150.01</v>
      </c>
      <c r="X568">
        <v>152.69999999999999</v>
      </c>
      <c r="Y568">
        <v>150.01</v>
      </c>
      <c r="Z568">
        <v>152.69999999999999</v>
      </c>
      <c r="AA568">
        <v>144.79</v>
      </c>
      <c r="AB568">
        <v>165</v>
      </c>
      <c r="AC568" s="1">
        <f>(Table2[[#This Row],[Close Price]]/Table2[[#This Row],[Day Low]])-1</f>
        <v>-7.3995066995532488E-3</v>
      </c>
      <c r="AD568" s="1">
        <f>(Table2[[#This Row],[Day High]]/Table2[[#This Row],[Close Price]])-1</f>
        <v>2.5520483546003891E-2</v>
      </c>
      <c r="AE568" s="1">
        <f>(Table2[[#This Row],[Close Price]]/Table2[[#This Row],[Current Week Low]])-1</f>
        <v>-7.3995066995532488E-3</v>
      </c>
      <c r="AF568" s="1">
        <f>(Table2[[#This Row],[Current Week High]]/Table2[[#This Row],[Close Price]])-1</f>
        <v>2.5520483546003891E-2</v>
      </c>
      <c r="AG568" s="1">
        <f>(Table2[[#This Row],[Close Price]]/Table2[[#This Row],[Current Month Low]])-1</f>
        <v>2.8385938255404364E-2</v>
      </c>
      <c r="AH568" s="1">
        <f>(Table2[[#This Row],[Current Month High]]/Table2[[#This Row],[Close Price]])-1</f>
        <v>0.10812625923438546</v>
      </c>
      <c r="AI568">
        <v>43.015446608462</v>
      </c>
      <c r="AJ568">
        <v>21.402364451691799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-0.15</v>
      </c>
      <c r="AM568" t="s">
        <v>3166</v>
      </c>
      <c r="AN568">
        <v>-2.5499999999999998</v>
      </c>
      <c r="AO568" t="s">
        <v>3166</v>
      </c>
      <c r="AP568">
        <v>-8.9187234202979995E-3</v>
      </c>
      <c r="AQ568">
        <f>(Table2[[#This Row],[Sharpe Ratio]]-AVERAGE(Table2[Sharpe Ratio]))/_xlfn.STDEV.P(Table2[Sharpe Ratio])</f>
        <v>-0.74072083429919222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601</v>
      </c>
      <c r="AT568">
        <f>_xlfn.RANK.AVG(Table2[[#This Row],[6M Return vs Nifty Z-Score]],Table2[6M Return vs Nifty Z-Score])</f>
        <v>359</v>
      </c>
      <c r="AU568">
        <f>_xlfn.RANK.AVG(Table2[[#This Row],[Sharpe Ratio Z-Score]],Table2[Sharpe Ratio Z-Score])</f>
        <v>571</v>
      </c>
      <c r="AV568">
        <f>(Table2[[#This Row],[Rank 1Y]]+Table2[[#This Row],[Rank 6M]]+Table2[[#This Row],[Rank Sharpe]])/3</f>
        <v>510.33333333333331</v>
      </c>
    </row>
    <row r="569" spans="1:48" hidden="1" x14ac:dyDescent="0.3">
      <c r="A569" t="s">
        <v>1838</v>
      </c>
      <c r="B569" t="s">
        <v>1839</v>
      </c>
      <c r="C569" t="s">
        <v>3129</v>
      </c>
      <c r="D569" t="s">
        <v>930</v>
      </c>
      <c r="E569">
        <v>4100.6600888000003</v>
      </c>
      <c r="F569">
        <v>334.4</v>
      </c>
      <c r="G569">
        <v>-25.822337117821299</v>
      </c>
      <c r="H569">
        <f>(Table2[[#This Row],[1Y Return vs Nifty]]-AVERAGE(Table2[1Y Return vs Nifty]))/_xlfn.STDEV.P(Table2[1Y Return vs Nifty])</f>
        <v>-0.76863476577889589</v>
      </c>
      <c r="I569">
        <v>-10.536560136013399</v>
      </c>
      <c r="J569">
        <f>(Table2[[#This Row],[1M Return vs Nifty]]-AVERAGE(Table2[1M Return vs Nifty]))/_xlfn.STDEV.P(Table2[1M Return vs Nifty])</f>
        <v>-0.76503976730884093</v>
      </c>
      <c r="K569">
        <v>3.3093372225401998</v>
      </c>
      <c r="L569">
        <f>(Table2[[#This Row],[6M Return vs Nifty]]-AVERAGE(Table2[6M Return vs Nifty]))/_xlfn.STDEV.P(Table2[6M Return vs Nifty])</f>
        <v>3.1678129382177308E-3</v>
      </c>
      <c r="M569">
        <v>-6.39541348998738</v>
      </c>
      <c r="N569">
        <f>(Table2[[#This Row],[1W Return vs Nifty]]-AVERAGE(Table2[1W Return vs Nifty]))/_xlfn.STDEV.P(Table2[1W Return vs Nifty])</f>
        <v>-0.6688959049526666</v>
      </c>
      <c r="O569">
        <v>356.82</v>
      </c>
      <c r="P569">
        <v>369.42006728466902</v>
      </c>
      <c r="Q569">
        <v>358.40689988376897</v>
      </c>
      <c r="R569">
        <v>30.437990032373101</v>
      </c>
      <c r="S569" s="1">
        <f>(Table2[[#This Row],[Close Price]]-Table2[[#This Row],[20D EMA]])/Table2[[#This Row],[20D EMA]]</f>
        <v>-6.2832800851970225E-2</v>
      </c>
      <c r="T569" s="1">
        <f>(Table2[[#This Row],[Close Price]]-Table2[[#This Row],[50D EMA]])/Table2[[#This Row],[50D EMA]]</f>
        <v>-9.4797414612788622E-2</v>
      </c>
      <c r="U569" s="1">
        <f>(Table2[[#This Row],[Close Price]]-Table2[[#This Row],[200D EMA]])/Table2[[#This Row],[200D EMA]]</f>
        <v>-6.6982248086056406E-2</v>
      </c>
      <c r="V569">
        <v>0.40846341495468302</v>
      </c>
      <c r="W569">
        <v>328.45</v>
      </c>
      <c r="X569">
        <v>342.2</v>
      </c>
      <c r="Y569">
        <v>328.45</v>
      </c>
      <c r="Z569">
        <v>342.2</v>
      </c>
      <c r="AA569">
        <v>325.5</v>
      </c>
      <c r="AB569">
        <v>395.45</v>
      </c>
      <c r="AC569" s="1">
        <f>(Table2[[#This Row],[Close Price]]/Table2[[#This Row],[Day Low]])-1</f>
        <v>1.8115390470391235E-2</v>
      </c>
      <c r="AD569" s="1">
        <f>(Table2[[#This Row],[Day High]]/Table2[[#This Row],[Close Price]])-1</f>
        <v>2.3325358851674638E-2</v>
      </c>
      <c r="AE569" s="1">
        <f>(Table2[[#This Row],[Close Price]]/Table2[[#This Row],[Current Week Low]])-1</f>
        <v>1.8115390470391235E-2</v>
      </c>
      <c r="AF569" s="1">
        <f>(Table2[[#This Row],[Current Week High]]/Table2[[#This Row],[Close Price]])-1</f>
        <v>2.3325358851674638E-2</v>
      </c>
      <c r="AG569" s="1">
        <f>(Table2[[#This Row],[Close Price]]/Table2[[#This Row],[Current Month Low]])-1</f>
        <v>2.7342549923194959E-2</v>
      </c>
      <c r="AH569" s="1">
        <f>(Table2[[#This Row],[Current Month High]]/Table2[[#This Row],[Close Price]])-1</f>
        <v>0.18256578947368429</v>
      </c>
      <c r="AI569">
        <v>34.539473684210499</v>
      </c>
      <c r="AJ569">
        <v>24.799402873670399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</v>
      </c>
      <c r="AM569" t="s">
        <v>3166</v>
      </c>
      <c r="AN569">
        <v>-10.199999999999999</v>
      </c>
      <c r="AO569" t="s">
        <v>3166</v>
      </c>
      <c r="AP569">
        <v>-4.5655579933338998E-2</v>
      </c>
      <c r="AQ569">
        <f>(Table2[[#This Row],[Sharpe Ratio]]-AVERAGE(Table2[Sharpe Ratio]))/_xlfn.STDEV.P(Table2[Sharpe Ratio])</f>
        <v>-1.1648338397042235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591</v>
      </c>
      <c r="AT569">
        <f>_xlfn.RANK.AVG(Table2[[#This Row],[6M Return vs Nifty Z-Score]],Table2[6M Return vs Nifty Z-Score])</f>
        <v>298</v>
      </c>
      <c r="AU569">
        <f>_xlfn.RANK.AVG(Table2[[#This Row],[Sharpe Ratio Z-Score]],Table2[Sharpe Ratio Z-Score])</f>
        <v>647</v>
      </c>
      <c r="AV569">
        <f>(Table2[[#This Row],[Rank 1Y]]+Table2[[#This Row],[Rank 6M]]+Table2[[#This Row],[Rank Sharpe]])/3</f>
        <v>512</v>
      </c>
    </row>
    <row r="570" spans="1:48" hidden="1" x14ac:dyDescent="0.3">
      <c r="A570" t="s">
        <v>1929</v>
      </c>
      <c r="B570" t="s">
        <v>1930</v>
      </c>
      <c r="C570" t="s">
        <v>3130</v>
      </c>
      <c r="D570" t="s">
        <v>549</v>
      </c>
      <c r="E570">
        <v>3614.4895561500002</v>
      </c>
      <c r="F570">
        <v>324.5</v>
      </c>
      <c r="G570">
        <v>-34.122190635997399</v>
      </c>
      <c r="H570">
        <f>(Table2[[#This Row],[1Y Return vs Nifty]]-AVERAGE(Table2[1Y Return vs Nifty]))/_xlfn.STDEV.P(Table2[1Y Return vs Nifty])</f>
        <v>-0.93306889877549248</v>
      </c>
      <c r="I570">
        <v>7.2002146919781502</v>
      </c>
      <c r="J570">
        <f>(Table2[[#This Row],[1M Return vs Nifty]]-AVERAGE(Table2[1M Return vs Nifty]))/_xlfn.STDEV.P(Table2[1M Return vs Nifty])</f>
        <v>0.99075076275667606</v>
      </c>
      <c r="K570">
        <v>-5.09164402700568</v>
      </c>
      <c r="L570">
        <f>(Table2[[#This Row],[6M Return vs Nifty]]-AVERAGE(Table2[6M Return vs Nifty]))/_xlfn.STDEV.P(Table2[6M Return vs Nifty])</f>
        <v>-0.27386922592398727</v>
      </c>
      <c r="M570">
        <v>1.8242475408366301</v>
      </c>
      <c r="N570">
        <f>(Table2[[#This Row],[1W Return vs Nifty]]-AVERAGE(Table2[1W Return vs Nifty]))/_xlfn.STDEV.P(Table2[1W Return vs Nifty])</f>
        <v>1.0378358858401064</v>
      </c>
      <c r="O570">
        <v>324.20999999999998</v>
      </c>
      <c r="P570">
        <v>328.09464212040598</v>
      </c>
      <c r="Q570">
        <v>329.97298793108502</v>
      </c>
      <c r="R570">
        <v>50.906024780982499</v>
      </c>
      <c r="S570" s="1">
        <f>(Table2[[#This Row],[Close Price]]-Table2[[#This Row],[20D EMA]])/Table2[[#This Row],[20D EMA]]</f>
        <v>8.9448197156170536E-4</v>
      </c>
      <c r="T570" s="1">
        <f>(Table2[[#This Row],[Close Price]]-Table2[[#This Row],[50D EMA]])/Table2[[#This Row],[50D EMA]]</f>
        <v>-1.0956113446944974E-2</v>
      </c>
      <c r="U570" s="1">
        <f>(Table2[[#This Row],[Close Price]]-Table2[[#This Row],[200D EMA]])/Table2[[#This Row],[200D EMA]]</f>
        <v>-1.6586169569213497E-2</v>
      </c>
      <c r="V570">
        <v>1.6357425016845699</v>
      </c>
      <c r="W570">
        <v>322</v>
      </c>
      <c r="X570">
        <v>329.85</v>
      </c>
      <c r="Y570">
        <v>322</v>
      </c>
      <c r="Z570">
        <v>329.85</v>
      </c>
      <c r="AA570">
        <v>295.5</v>
      </c>
      <c r="AB570">
        <v>358</v>
      </c>
      <c r="AC570" s="1">
        <f>(Table2[[#This Row],[Close Price]]/Table2[[#This Row],[Day Low]])-1</f>
        <v>7.763975155279601E-3</v>
      </c>
      <c r="AD570" s="1">
        <f>(Table2[[#This Row],[Day High]]/Table2[[#This Row],[Close Price]])-1</f>
        <v>1.6486902927580926E-2</v>
      </c>
      <c r="AE570" s="1">
        <f>(Table2[[#This Row],[Close Price]]/Table2[[#This Row],[Current Week Low]])-1</f>
        <v>7.763975155279601E-3</v>
      </c>
      <c r="AF570" s="1">
        <f>(Table2[[#This Row],[Current Week High]]/Table2[[#This Row],[Close Price]])-1</f>
        <v>1.6486902927580926E-2</v>
      </c>
      <c r="AG570" s="1">
        <f>(Table2[[#This Row],[Close Price]]/Table2[[#This Row],[Current Month Low]])-1</f>
        <v>9.8138747884940702E-2</v>
      </c>
      <c r="AH570" s="1">
        <f>(Table2[[#This Row],[Current Month High]]/Table2[[#This Row],[Close Price]])-1</f>
        <v>0.1032357473035439</v>
      </c>
      <c r="AI570">
        <v>39.260400616332802</v>
      </c>
      <c r="AJ570">
        <v>37.909052273693099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0.02</v>
      </c>
      <c r="AM570" t="s">
        <v>3167</v>
      </c>
      <c r="AN570">
        <v>-3.24</v>
      </c>
      <c r="AO570" t="s">
        <v>3166</v>
      </c>
      <c r="AP570">
        <v>5.5435765796539999E-3</v>
      </c>
      <c r="AQ570">
        <f>(Table2[[#This Row],[Sharpe Ratio]]-AVERAGE(Table2[Sharpe Ratio]))/_xlfn.STDEV.P(Table2[Sharpe Ratio])</f>
        <v>-0.57375909341449027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641</v>
      </c>
      <c r="AT570">
        <f>_xlfn.RANK.AVG(Table2[[#This Row],[6M Return vs Nifty Z-Score]],Table2[6M Return vs Nifty Z-Score])</f>
        <v>403</v>
      </c>
      <c r="AU570">
        <f>_xlfn.RANK.AVG(Table2[[#This Row],[Sharpe Ratio Z-Score]],Table2[Sharpe Ratio Z-Score])</f>
        <v>492</v>
      </c>
      <c r="AV570">
        <f>(Table2[[#This Row],[Rank 1Y]]+Table2[[#This Row],[Rank 6M]]+Table2[[#This Row],[Rank Sharpe]])/3</f>
        <v>512</v>
      </c>
    </row>
    <row r="571" spans="1:48" hidden="1" x14ac:dyDescent="0.3">
      <c r="A571" t="s">
        <v>1492</v>
      </c>
      <c r="B571" t="s">
        <v>1493</v>
      </c>
      <c r="C571" t="s">
        <v>3129</v>
      </c>
      <c r="D571" t="s">
        <v>1494</v>
      </c>
      <c r="E571">
        <v>6834.5100254400004</v>
      </c>
      <c r="F571">
        <v>256.35000000000002</v>
      </c>
      <c r="G571">
        <v>-42.343731606123001</v>
      </c>
      <c r="H571">
        <f>(Table2[[#This Row],[1Y Return vs Nifty]]-AVERAGE(Table2[1Y Return vs Nifty]))/_xlfn.STDEV.P(Table2[1Y Return vs Nifty])</f>
        <v>-1.0959515277710561</v>
      </c>
      <c r="I571">
        <v>-5.8128927818696496</v>
      </c>
      <c r="J571">
        <f>(Table2[[#This Row],[1M Return vs Nifty]]-AVERAGE(Table2[1M Return vs Nifty]))/_xlfn.STDEV.P(Table2[1M Return vs Nifty])</f>
        <v>-0.29743669470872552</v>
      </c>
      <c r="K571">
        <v>-21.460226348061401</v>
      </c>
      <c r="L571">
        <f>(Table2[[#This Row],[6M Return vs Nifty]]-AVERAGE(Table2[6M Return vs Nifty]))/_xlfn.STDEV.P(Table2[6M Return vs Nifty])</f>
        <v>-0.81365183487132198</v>
      </c>
      <c r="M571">
        <v>-6.9576685955104303</v>
      </c>
      <c r="N571">
        <f>(Table2[[#This Row],[1W Return vs Nifty]]-AVERAGE(Table2[1W Return vs Nifty]))/_xlfn.STDEV.P(Table2[1W Return vs Nifty])</f>
        <v>-0.78564264907424686</v>
      </c>
      <c r="O571">
        <v>262.61</v>
      </c>
      <c r="P571">
        <v>268.92043785356202</v>
      </c>
      <c r="Q571">
        <v>278.62362133311302</v>
      </c>
      <c r="R571">
        <v>38.8249606077339</v>
      </c>
      <c r="S571" s="1">
        <f>(Table2[[#This Row],[Close Price]]-Table2[[#This Row],[20D EMA]])/Table2[[#This Row],[20D EMA]]</f>
        <v>-2.3837629945546591E-2</v>
      </c>
      <c r="T571" s="1">
        <f>(Table2[[#This Row],[Close Price]]-Table2[[#This Row],[50D EMA]])/Table2[[#This Row],[50D EMA]]</f>
        <v>-4.674407774245521E-2</v>
      </c>
      <c r="U571" s="1">
        <f>(Table2[[#This Row],[Close Price]]-Table2[[#This Row],[200D EMA]])/Table2[[#This Row],[200D EMA]]</f>
        <v>-7.9941611649944802E-2</v>
      </c>
      <c r="V571">
        <v>1.0420667243670201</v>
      </c>
      <c r="W571">
        <v>254</v>
      </c>
      <c r="X571">
        <v>264.25</v>
      </c>
      <c r="Y571">
        <v>254</v>
      </c>
      <c r="Z571">
        <v>264.25</v>
      </c>
      <c r="AA571">
        <v>249</v>
      </c>
      <c r="AB571">
        <v>284.5</v>
      </c>
      <c r="AC571" s="1">
        <f>(Table2[[#This Row],[Close Price]]/Table2[[#This Row],[Day Low]])-1</f>
        <v>9.2519685039371691E-3</v>
      </c>
      <c r="AD571" s="1">
        <f>(Table2[[#This Row],[Day High]]/Table2[[#This Row],[Close Price]])-1</f>
        <v>3.0817242051882188E-2</v>
      </c>
      <c r="AE571" s="1">
        <f>(Table2[[#This Row],[Close Price]]/Table2[[#This Row],[Current Week Low]])-1</f>
        <v>9.2519685039371691E-3</v>
      </c>
      <c r="AF571" s="1">
        <f>(Table2[[#This Row],[Current Week High]]/Table2[[#This Row],[Close Price]])-1</f>
        <v>3.0817242051882188E-2</v>
      </c>
      <c r="AG571" s="1">
        <f>(Table2[[#This Row],[Close Price]]/Table2[[#This Row],[Current Month Low]])-1</f>
        <v>2.9518072289156816E-2</v>
      </c>
      <c r="AH571" s="1">
        <f>(Table2[[#This Row],[Current Month High]]/Table2[[#This Row],[Close Price]])-1</f>
        <v>0.10981080553930167</v>
      </c>
      <c r="AI571">
        <v>32.416617905207701</v>
      </c>
      <c r="AJ571">
        <v>2.9518072289156798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0.04</v>
      </c>
      <c r="AM571" t="s">
        <v>3167</v>
      </c>
      <c r="AN571">
        <v>-2.4900000000000002</v>
      </c>
      <c r="AO571" t="s">
        <v>3166</v>
      </c>
      <c r="AP571">
        <v>8.9339564165494004E-2</v>
      </c>
      <c r="AQ571">
        <f>(Table2[[#This Row],[Sharpe Ratio]]-AVERAGE(Table2[Sharpe Ratio]))/_xlfn.STDEV.P(Table2[Sharpe Ratio])</f>
        <v>0.39363364263241507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679</v>
      </c>
      <c r="AT571">
        <f>_xlfn.RANK.AVG(Table2[[#This Row],[6M Return vs Nifty Z-Score]],Table2[6M Return vs Nifty Z-Score])</f>
        <v>610</v>
      </c>
      <c r="AU571">
        <f>_xlfn.RANK.AVG(Table2[[#This Row],[Sharpe Ratio Z-Score]],Table2[Sharpe Ratio Z-Score])</f>
        <v>249</v>
      </c>
      <c r="AV571">
        <f>(Table2[[#This Row],[Rank 1Y]]+Table2[[#This Row],[Rank 6M]]+Table2[[#This Row],[Rank Sharpe]])/3</f>
        <v>512.66666666666663</v>
      </c>
    </row>
    <row r="572" spans="1:48" hidden="1" x14ac:dyDescent="0.3">
      <c r="A572" t="s">
        <v>65</v>
      </c>
      <c r="B572" t="s">
        <v>66</v>
      </c>
      <c r="C572" t="s">
        <v>3126</v>
      </c>
      <c r="D572" t="s">
        <v>57</v>
      </c>
      <c r="E572">
        <v>346633.55387360998</v>
      </c>
      <c r="F572">
        <v>11025.15</v>
      </c>
      <c r="G572">
        <v>-17.738321151376699</v>
      </c>
      <c r="H572">
        <f>(Table2[[#This Row],[1Y Return vs Nifty]]-AVERAGE(Table2[1Y Return vs Nifty]))/_xlfn.STDEV.P(Table2[1Y Return vs Nifty])</f>
        <v>-0.60847673965687898</v>
      </c>
      <c r="I572">
        <v>-6.0997374395094202</v>
      </c>
      <c r="J572">
        <f>(Table2[[#This Row],[1M Return vs Nifty]]-AVERAGE(Table2[1M Return vs Nifty]))/_xlfn.STDEV.P(Table2[1M Return vs Nifty])</f>
        <v>-0.32583188709110661</v>
      </c>
      <c r="K572">
        <v>-20.0835227915655</v>
      </c>
      <c r="L572">
        <f>(Table2[[#This Row],[6M Return vs Nifty]]-AVERAGE(Table2[6M Return vs Nifty]))/_xlfn.STDEV.P(Table2[6M Return vs Nifty])</f>
        <v>-0.76825262906982017</v>
      </c>
      <c r="M572">
        <v>-2.4203338990624399</v>
      </c>
      <c r="N572">
        <f>(Table2[[#This Row],[1W Return vs Nifty]]-AVERAGE(Table2[1W Return vs Nifty]))/_xlfn.STDEV.P(Table2[1W Return vs Nifty])</f>
        <v>0.15649028595245881</v>
      </c>
      <c r="O572">
        <v>11273.75</v>
      </c>
      <c r="P572">
        <v>11726.1768757588</v>
      </c>
      <c r="Q572">
        <v>11835.593391431599</v>
      </c>
      <c r="R572">
        <v>41.466273454180197</v>
      </c>
      <c r="S572" s="1">
        <f>(Table2[[#This Row],[Close Price]]-Table2[[#This Row],[20D EMA]])/Table2[[#This Row],[20D EMA]]</f>
        <v>-2.2051225191262923E-2</v>
      </c>
      <c r="T572" s="1">
        <f>(Table2[[#This Row],[Close Price]]-Table2[[#This Row],[50D EMA]])/Table2[[#This Row],[50D EMA]]</f>
        <v>-5.9783071941206474E-2</v>
      </c>
      <c r="U572" s="1">
        <f>(Table2[[#This Row],[Close Price]]-Table2[[#This Row],[200D EMA]])/Table2[[#This Row],[200D EMA]]</f>
        <v>-6.84750958087426E-2</v>
      </c>
      <c r="V572">
        <v>0.91997660498879497</v>
      </c>
      <c r="W572">
        <v>10990.05</v>
      </c>
      <c r="X572">
        <v>11247.95</v>
      </c>
      <c r="Y572">
        <v>10990.05</v>
      </c>
      <c r="Z572">
        <v>11247.95</v>
      </c>
      <c r="AA572">
        <v>10770</v>
      </c>
      <c r="AB572">
        <v>11518.15</v>
      </c>
      <c r="AC572" s="1">
        <f>(Table2[[#This Row],[Close Price]]/Table2[[#This Row],[Day Low]])-1</f>
        <v>3.1937980263967436E-3</v>
      </c>
      <c r="AD572" s="1">
        <f>(Table2[[#This Row],[Day High]]/Table2[[#This Row],[Close Price]])-1</f>
        <v>2.0208341836619015E-2</v>
      </c>
      <c r="AE572" s="1">
        <f>(Table2[[#This Row],[Close Price]]/Table2[[#This Row],[Current Week Low]])-1</f>
        <v>3.1937980263967436E-3</v>
      </c>
      <c r="AF572" s="1">
        <f>(Table2[[#This Row],[Current Week High]]/Table2[[#This Row],[Close Price]])-1</f>
        <v>2.0208341836619015E-2</v>
      </c>
      <c r="AG572" s="1">
        <f>(Table2[[#This Row],[Close Price]]/Table2[[#This Row],[Current Month Low]])-1</f>
        <v>2.3690807799442881E-2</v>
      </c>
      <c r="AH572" s="1">
        <f>(Table2[[#This Row],[Current Month High]]/Table2[[#This Row],[Close Price]])-1</f>
        <v>4.4715944907778971E-2</v>
      </c>
      <c r="AI572">
        <v>24.0799444905511</v>
      </c>
      <c r="AJ572">
        <v>13.22187591462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-0.02</v>
      </c>
      <c r="AM572" t="s">
        <v>3166</v>
      </c>
      <c r="AN572">
        <v>-1.3</v>
      </c>
      <c r="AO572" t="s">
        <v>3166</v>
      </c>
      <c r="AP572">
        <v>3.2944155174967002E-2</v>
      </c>
      <c r="AQ572">
        <f>(Table2[[#This Row],[Sharpe Ratio]]-AVERAGE(Table2[Sharpe Ratio]))/_xlfn.STDEV.P(Table2[Sharpe Ratio])</f>
        <v>-0.25742985784775851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526</v>
      </c>
      <c r="AT572">
        <f>_xlfn.RANK.AVG(Table2[[#This Row],[6M Return vs Nifty Z-Score]],Table2[6M Return vs Nifty Z-Score])</f>
        <v>598</v>
      </c>
      <c r="AU572">
        <f>_xlfn.RANK.AVG(Table2[[#This Row],[Sharpe Ratio Z-Score]],Table2[Sharpe Ratio Z-Score])</f>
        <v>417</v>
      </c>
      <c r="AV572">
        <f>(Table2[[#This Row],[Rank 1Y]]+Table2[[#This Row],[Rank 6M]]+Table2[[#This Row],[Rank Sharpe]])/3</f>
        <v>513.66666666666663</v>
      </c>
    </row>
    <row r="573" spans="1:48" hidden="1" x14ac:dyDescent="0.3">
      <c r="A573" t="s">
        <v>986</v>
      </c>
      <c r="B573" t="s">
        <v>987</v>
      </c>
      <c r="C573" t="s">
        <v>3138</v>
      </c>
      <c r="D573" t="s">
        <v>988</v>
      </c>
      <c r="E573">
        <v>14539.481338719999</v>
      </c>
      <c r="F573">
        <v>1480.7</v>
      </c>
      <c r="G573">
        <v>-33.504033165583003</v>
      </c>
      <c r="H573">
        <f>(Table2[[#This Row],[1Y Return vs Nifty]]-AVERAGE(Table2[1Y Return vs Nifty]))/_xlfn.STDEV.P(Table2[1Y Return vs Nifty])</f>
        <v>-0.92082215400097778</v>
      </c>
      <c r="I573">
        <v>-3.61529235577708</v>
      </c>
      <c r="J573">
        <f>(Table2[[#This Row],[1M Return vs Nifty]]-AVERAGE(Table2[1M Return vs Nifty]))/_xlfn.STDEV.P(Table2[1M Return vs Nifty])</f>
        <v>-7.9892859686820084E-2</v>
      </c>
      <c r="K573">
        <v>5.0277139989231596</v>
      </c>
      <c r="L573">
        <f>(Table2[[#This Row],[6M Return vs Nifty]]-AVERAGE(Table2[6M Return vs Nifty]))/_xlfn.STDEV.P(Table2[6M Return vs Nifty])</f>
        <v>5.9834290298163027E-2</v>
      </c>
      <c r="M573">
        <v>-2.68128376617668</v>
      </c>
      <c r="N573">
        <f>(Table2[[#This Row],[1W Return vs Nifty]]-AVERAGE(Table2[1W Return vs Nifty]))/_xlfn.STDEV.P(Table2[1W Return vs Nifty])</f>
        <v>0.10230661191324175</v>
      </c>
      <c r="O573">
        <v>1494.32</v>
      </c>
      <c r="P573">
        <v>1528.17752613321</v>
      </c>
      <c r="Q573">
        <v>1509.9229279579599</v>
      </c>
      <c r="R573">
        <v>50.033085899036003</v>
      </c>
      <c r="S573" s="1">
        <f>(Table2[[#This Row],[Close Price]]-Table2[[#This Row],[20D EMA]])/Table2[[#This Row],[20D EMA]]</f>
        <v>-9.114513624926315E-3</v>
      </c>
      <c r="T573" s="1">
        <f>(Table2[[#This Row],[Close Price]]-Table2[[#This Row],[50D EMA]])/Table2[[#This Row],[50D EMA]]</f>
        <v>-3.1068069855302513E-2</v>
      </c>
      <c r="U573" s="1">
        <f>(Table2[[#This Row],[Close Price]]-Table2[[#This Row],[200D EMA]])/Table2[[#This Row],[200D EMA]]</f>
        <v>-1.9353920267626747E-2</v>
      </c>
      <c r="V573">
        <v>0.789389861710459</v>
      </c>
      <c r="W573">
        <v>1474.15</v>
      </c>
      <c r="X573">
        <v>1496.55</v>
      </c>
      <c r="Y573">
        <v>1474.15</v>
      </c>
      <c r="Z573">
        <v>1496.55</v>
      </c>
      <c r="AA573">
        <v>1431.9</v>
      </c>
      <c r="AB573">
        <v>1588</v>
      </c>
      <c r="AC573" s="1">
        <f>(Table2[[#This Row],[Close Price]]/Table2[[#This Row],[Day Low]])-1</f>
        <v>4.4432384764101496E-3</v>
      </c>
      <c r="AD573" s="1">
        <f>(Table2[[#This Row],[Day High]]/Table2[[#This Row],[Close Price]])-1</f>
        <v>1.07043965691902E-2</v>
      </c>
      <c r="AE573" s="1">
        <f>(Table2[[#This Row],[Close Price]]/Table2[[#This Row],[Current Week Low]])-1</f>
        <v>4.4432384764101496E-3</v>
      </c>
      <c r="AF573" s="1">
        <f>(Table2[[#This Row],[Current Week High]]/Table2[[#This Row],[Close Price]])-1</f>
        <v>1.07043965691902E-2</v>
      </c>
      <c r="AG573" s="1">
        <f>(Table2[[#This Row],[Close Price]]/Table2[[#This Row],[Current Month Low]])-1</f>
        <v>3.4080592220127048E-2</v>
      </c>
      <c r="AH573" s="1">
        <f>(Table2[[#This Row],[Current Month High]]/Table2[[#This Row],[Close Price]])-1</f>
        <v>7.246572567029097E-2</v>
      </c>
      <c r="AI573">
        <v>23.617208077260699</v>
      </c>
      <c r="AJ573">
        <v>22.961302109284102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0.04</v>
      </c>
      <c r="AM573" t="s">
        <v>3167</v>
      </c>
      <c r="AN573">
        <v>-1.53</v>
      </c>
      <c r="AO573" t="s">
        <v>3166</v>
      </c>
      <c r="AP573">
        <v>-3.4238565724663002E-2</v>
      </c>
      <c r="AQ573">
        <f>(Table2[[#This Row],[Sharpe Ratio]]-AVERAGE(Table2[Sharpe Ratio]))/_xlfn.STDEV.P(Table2[Sharpe Ratio])</f>
        <v>-1.0330287625040375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638</v>
      </c>
      <c r="AT573">
        <f>_xlfn.RANK.AVG(Table2[[#This Row],[6M Return vs Nifty Z-Score]],Table2[6M Return vs Nifty Z-Score])</f>
        <v>280</v>
      </c>
      <c r="AU573">
        <f>_xlfn.RANK.AVG(Table2[[#This Row],[Sharpe Ratio Z-Score]],Table2[Sharpe Ratio Z-Score])</f>
        <v>623</v>
      </c>
      <c r="AV573">
        <f>(Table2[[#This Row],[Rank 1Y]]+Table2[[#This Row],[Rank 6M]]+Table2[[#This Row],[Rank Sharpe]])/3</f>
        <v>513.66666666666663</v>
      </c>
    </row>
    <row r="574" spans="1:48" hidden="1" x14ac:dyDescent="0.3">
      <c r="A574" t="s">
        <v>1331</v>
      </c>
      <c r="B574" t="s">
        <v>1332</v>
      </c>
      <c r="C574" t="s">
        <v>3123</v>
      </c>
      <c r="D574" t="s">
        <v>955</v>
      </c>
      <c r="E574">
        <v>8505.4451329080002</v>
      </c>
      <c r="F574">
        <v>39.96</v>
      </c>
      <c r="G574">
        <v>-42.684625577867799</v>
      </c>
      <c r="H574">
        <f>(Table2[[#This Row],[1Y Return vs Nifty]]-AVERAGE(Table2[1Y Return vs Nifty]))/_xlfn.STDEV.P(Table2[1Y Return vs Nifty])</f>
        <v>-1.1027052137927269</v>
      </c>
      <c r="I574">
        <v>-4.8787074267058896</v>
      </c>
      <c r="J574">
        <f>(Table2[[#This Row],[1M Return vs Nifty]]-AVERAGE(Table2[1M Return vs Nifty]))/_xlfn.STDEV.P(Table2[1M Return vs Nifty])</f>
        <v>-0.20496025432826454</v>
      </c>
      <c r="K574">
        <v>-9.5670297251500092</v>
      </c>
      <c r="L574">
        <f>(Table2[[#This Row],[6M Return vs Nifty]]-AVERAGE(Table2[6M Return vs Nifty]))/_xlfn.STDEV.P(Table2[6M Return vs Nifty])</f>
        <v>-0.42145289082589232</v>
      </c>
      <c r="M574">
        <v>-6.1448154515391398</v>
      </c>
      <c r="N574">
        <f>(Table2[[#This Row],[1W Return vs Nifty]]-AVERAGE(Table2[1W Return vs Nifty]))/_xlfn.STDEV.P(Table2[1W Return vs Nifty])</f>
        <v>-0.61686168634851524</v>
      </c>
      <c r="O574">
        <v>41.35</v>
      </c>
      <c r="P574">
        <v>43.7191488977221</v>
      </c>
      <c r="Q574">
        <v>45.896403563975497</v>
      </c>
      <c r="R574">
        <v>43.124399725453998</v>
      </c>
      <c r="S574" s="1">
        <f>(Table2[[#This Row],[Close Price]]-Table2[[#This Row],[20D EMA]])/Table2[[#This Row],[20D EMA]]</f>
        <v>-3.3615477629987921E-2</v>
      </c>
      <c r="T574" s="1">
        <f>(Table2[[#This Row],[Close Price]]-Table2[[#This Row],[50D EMA]])/Table2[[#This Row],[50D EMA]]</f>
        <v>-8.598403657208345E-2</v>
      </c>
      <c r="U574" s="1">
        <f>(Table2[[#This Row],[Close Price]]-Table2[[#This Row],[200D EMA]])/Table2[[#This Row],[200D EMA]]</f>
        <v>-0.12934354552858762</v>
      </c>
      <c r="V574">
        <v>0.271110816309244</v>
      </c>
      <c r="W574">
        <v>39.700000000000003</v>
      </c>
      <c r="X574">
        <v>40.65</v>
      </c>
      <c r="Y574">
        <v>39.700000000000003</v>
      </c>
      <c r="Z574">
        <v>40.65</v>
      </c>
      <c r="AA574">
        <v>38.200000000000003</v>
      </c>
      <c r="AB574">
        <v>44.1</v>
      </c>
      <c r="AC574" s="1">
        <f>(Table2[[#This Row],[Close Price]]/Table2[[#This Row],[Day Low]])-1</f>
        <v>6.5491183879091697E-3</v>
      </c>
      <c r="AD574" s="1">
        <f>(Table2[[#This Row],[Day High]]/Table2[[#This Row],[Close Price]])-1</f>
        <v>1.7267267267267128E-2</v>
      </c>
      <c r="AE574" s="1">
        <f>(Table2[[#This Row],[Close Price]]/Table2[[#This Row],[Current Week Low]])-1</f>
        <v>6.5491183879091697E-3</v>
      </c>
      <c r="AF574" s="1">
        <f>(Table2[[#This Row],[Current Week High]]/Table2[[#This Row],[Close Price]])-1</f>
        <v>1.7267267267267128E-2</v>
      </c>
      <c r="AG574" s="1">
        <f>(Table2[[#This Row],[Close Price]]/Table2[[#This Row],[Current Month Low]])-1</f>
        <v>4.6073298429319287E-2</v>
      </c>
      <c r="AH574" s="1">
        <f>(Table2[[#This Row],[Current Month High]]/Table2[[#This Row],[Close Price]])-1</f>
        <v>0.10360360360360366</v>
      </c>
      <c r="AI574">
        <v>41.391391391391302</v>
      </c>
      <c r="AJ574">
        <v>9.3296853625171003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-0.09</v>
      </c>
      <c r="AM574" t="s">
        <v>3166</v>
      </c>
      <c r="AN574">
        <v>-7.52</v>
      </c>
      <c r="AO574" t="s">
        <v>3166</v>
      </c>
      <c r="AP574">
        <v>4.2436710341896E-2</v>
      </c>
      <c r="AQ574">
        <f>(Table2[[#This Row],[Sharpe Ratio]]-AVERAGE(Table2[Sharpe Ratio]))/_xlfn.STDEV.P(Table2[Sharpe Ratio])</f>
        <v>-0.14784192673584692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682</v>
      </c>
      <c r="AT574">
        <f>_xlfn.RANK.AVG(Table2[[#This Row],[6M Return vs Nifty Z-Score]],Table2[6M Return vs Nifty Z-Score])</f>
        <v>467</v>
      </c>
      <c r="AU574">
        <f>_xlfn.RANK.AVG(Table2[[#This Row],[Sharpe Ratio Z-Score]],Table2[Sharpe Ratio Z-Score])</f>
        <v>392</v>
      </c>
      <c r="AV574">
        <f>(Table2[[#This Row],[Rank 1Y]]+Table2[[#This Row],[Rank 6M]]+Table2[[#This Row],[Rank Sharpe]])/3</f>
        <v>513.66666666666663</v>
      </c>
    </row>
    <row r="575" spans="1:48" hidden="1" x14ac:dyDescent="0.3">
      <c r="A575" t="s">
        <v>1403</v>
      </c>
      <c r="B575" t="s">
        <v>1404</v>
      </c>
      <c r="C575" t="s">
        <v>3134</v>
      </c>
      <c r="D575" t="s">
        <v>131</v>
      </c>
      <c r="E575">
        <v>7502.28612075</v>
      </c>
      <c r="F575">
        <v>483.75</v>
      </c>
      <c r="G575">
        <v>-29.5598273107985</v>
      </c>
      <c r="H575">
        <f>(Table2[[#This Row],[1Y Return vs Nifty]]-AVERAGE(Table2[1Y Return vs Nifty]))/_xlfn.STDEV.P(Table2[1Y Return vs Nifty])</f>
        <v>-0.84268076648476631</v>
      </c>
      <c r="I575">
        <v>-8.9687832057325103</v>
      </c>
      <c r="J575">
        <f>(Table2[[#This Row],[1M Return vs Nifty]]-AVERAGE(Table2[1M Return vs Nifty]))/_xlfn.STDEV.P(Table2[1M Return vs Nifty])</f>
        <v>-0.60984312563426901</v>
      </c>
      <c r="K575">
        <v>-23.238998512664999</v>
      </c>
      <c r="L575">
        <f>(Table2[[#This Row],[6M Return vs Nifty]]-AVERAGE(Table2[6M Return vs Nifty]))/_xlfn.STDEV.P(Table2[6M Return vs Nifty])</f>
        <v>-0.87230995570916259</v>
      </c>
      <c r="M575">
        <v>-5.8929159019298298</v>
      </c>
      <c r="N575">
        <f>(Table2[[#This Row],[1W Return vs Nifty]]-AVERAGE(Table2[1W Return vs Nifty]))/_xlfn.STDEV.P(Table2[1W Return vs Nifty])</f>
        <v>-0.56455722174926259</v>
      </c>
      <c r="O575">
        <v>485.84</v>
      </c>
      <c r="P575">
        <v>508.95697285657599</v>
      </c>
      <c r="Q575">
        <v>547.32868336024501</v>
      </c>
      <c r="R575">
        <v>52.489760060646503</v>
      </c>
      <c r="S575" s="1">
        <f>(Table2[[#This Row],[Close Price]]-Table2[[#This Row],[20D EMA]])/Table2[[#This Row],[20D EMA]]</f>
        <v>-4.3018277622261965E-3</v>
      </c>
      <c r="T575" s="1">
        <f>(Table2[[#This Row],[Close Price]]-Table2[[#This Row],[50D EMA]])/Table2[[#This Row],[50D EMA]]</f>
        <v>-4.9526726621111267E-2</v>
      </c>
      <c r="U575" s="1">
        <f>(Table2[[#This Row],[Close Price]]-Table2[[#This Row],[200D EMA]])/Table2[[#This Row],[200D EMA]]</f>
        <v>-0.11616179691134203</v>
      </c>
      <c r="V575">
        <v>0.63026226832522003</v>
      </c>
      <c r="W575">
        <v>468.5</v>
      </c>
      <c r="X575">
        <v>487.4</v>
      </c>
      <c r="Y575">
        <v>468.5</v>
      </c>
      <c r="Z575">
        <v>487.4</v>
      </c>
      <c r="AA575">
        <v>453.1</v>
      </c>
      <c r="AB575">
        <v>530.29999999999995</v>
      </c>
      <c r="AC575" s="1">
        <f>(Table2[[#This Row],[Close Price]]/Table2[[#This Row],[Day Low]])-1</f>
        <v>3.2550693703308431E-2</v>
      </c>
      <c r="AD575" s="1">
        <f>(Table2[[#This Row],[Day High]]/Table2[[#This Row],[Close Price]])-1</f>
        <v>7.5452196382428394E-3</v>
      </c>
      <c r="AE575" s="1">
        <f>(Table2[[#This Row],[Close Price]]/Table2[[#This Row],[Current Week Low]])-1</f>
        <v>3.2550693703308431E-2</v>
      </c>
      <c r="AF575" s="1">
        <f>(Table2[[#This Row],[Current Week High]]/Table2[[#This Row],[Close Price]])-1</f>
        <v>7.5452196382428394E-3</v>
      </c>
      <c r="AG575" s="1">
        <f>(Table2[[#This Row],[Close Price]]/Table2[[#This Row],[Current Month Low]])-1</f>
        <v>6.7645111454424978E-2</v>
      </c>
      <c r="AH575" s="1">
        <f>(Table2[[#This Row],[Current Month High]]/Table2[[#This Row],[Close Price]])-1</f>
        <v>9.6227390180878558E-2</v>
      </c>
      <c r="AI575">
        <v>40.320413436692498</v>
      </c>
      <c r="AJ575">
        <v>6.7645111454424898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-0.11</v>
      </c>
      <c r="AM575" t="s">
        <v>3166</v>
      </c>
      <c r="AN575">
        <v>-0.64</v>
      </c>
      <c r="AO575" t="s">
        <v>3166</v>
      </c>
      <c r="AP575">
        <v>7.3028303463385E-2</v>
      </c>
      <c r="AQ575">
        <f>(Table2[[#This Row],[Sharpe Ratio]]-AVERAGE(Table2[Sharpe Ratio]))/_xlfn.STDEV.P(Table2[Sharpe Ratio])</f>
        <v>0.20532635521219941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613</v>
      </c>
      <c r="AT575">
        <f>_xlfn.RANK.AVG(Table2[[#This Row],[6M Return vs Nifty Z-Score]],Table2[6M Return vs Nifty Z-Score])</f>
        <v>633</v>
      </c>
      <c r="AU575">
        <f>_xlfn.RANK.AVG(Table2[[#This Row],[Sharpe Ratio Z-Score]],Table2[Sharpe Ratio Z-Score])</f>
        <v>295</v>
      </c>
      <c r="AV575">
        <f>(Table2[[#This Row],[Rank 1Y]]+Table2[[#This Row],[Rank 6M]]+Table2[[#This Row],[Rank Sharpe]])/3</f>
        <v>513.66666666666663</v>
      </c>
    </row>
    <row r="576" spans="1:48" hidden="1" x14ac:dyDescent="0.3">
      <c r="A576" t="s">
        <v>1136</v>
      </c>
      <c r="B576" t="s">
        <v>1137</v>
      </c>
      <c r="C576" t="s">
        <v>3121</v>
      </c>
      <c r="D576" t="s">
        <v>24</v>
      </c>
      <c r="E576">
        <v>10708.999452675</v>
      </c>
      <c r="F576">
        <v>97.25</v>
      </c>
      <c r="G576">
        <v>-36.462459121149301</v>
      </c>
      <c r="H576">
        <f>(Table2[[#This Row],[1Y Return vs Nifty]]-AVERAGE(Table2[1Y Return vs Nifty]))/_xlfn.STDEV.P(Table2[1Y Return vs Nifty])</f>
        <v>-0.97943357478965132</v>
      </c>
      <c r="I576">
        <v>1.21921616081696</v>
      </c>
      <c r="J576">
        <f>(Table2[[#This Row],[1M Return vs Nifty]]-AVERAGE(Table2[1M Return vs Nifty]))/_xlfn.STDEV.P(Table2[1M Return vs Nifty])</f>
        <v>0.3986825494997947</v>
      </c>
      <c r="K576">
        <v>-31.470579115976001</v>
      </c>
      <c r="L576">
        <f>(Table2[[#This Row],[6M Return vs Nifty]]-AVERAGE(Table2[6M Return vs Nifty]))/_xlfn.STDEV.P(Table2[6M Return vs Nifty])</f>
        <v>-1.1437607122050319</v>
      </c>
      <c r="M576">
        <v>-4.70856633528392</v>
      </c>
      <c r="N576">
        <f>(Table2[[#This Row],[1W Return vs Nifty]]-AVERAGE(Table2[1W Return vs Nifty]))/_xlfn.STDEV.P(Table2[1W Return vs Nifty])</f>
        <v>-0.31863867970403437</v>
      </c>
      <c r="O576">
        <v>97.78</v>
      </c>
      <c r="P576">
        <v>100.658295090244</v>
      </c>
      <c r="Q576">
        <v>109.134293697662</v>
      </c>
      <c r="R576">
        <v>50.043766306627496</v>
      </c>
      <c r="S576" s="1">
        <f>(Table2[[#This Row],[Close Price]]-Table2[[#This Row],[20D EMA]])/Table2[[#This Row],[20D EMA]]</f>
        <v>-5.4203313561055544E-3</v>
      </c>
      <c r="T576" s="1">
        <f>(Table2[[#This Row],[Close Price]]-Table2[[#This Row],[50D EMA]])/Table2[[#This Row],[50D EMA]]</f>
        <v>-3.3860051843599477E-2</v>
      </c>
      <c r="U576" s="1">
        <f>(Table2[[#This Row],[Close Price]]-Table2[[#This Row],[200D EMA]])/Table2[[#This Row],[200D EMA]]</f>
        <v>-0.10889605178171965</v>
      </c>
      <c r="V576">
        <v>0.92710575831217001</v>
      </c>
      <c r="W576">
        <v>96.51</v>
      </c>
      <c r="X576">
        <v>98.66</v>
      </c>
      <c r="Y576">
        <v>96.51</v>
      </c>
      <c r="Z576">
        <v>98.66</v>
      </c>
      <c r="AA576">
        <v>91.55</v>
      </c>
      <c r="AB576">
        <v>108.75</v>
      </c>
      <c r="AC576" s="1">
        <f>(Table2[[#This Row],[Close Price]]/Table2[[#This Row],[Day Low]])-1</f>
        <v>7.6675992125168069E-3</v>
      </c>
      <c r="AD576" s="1">
        <f>(Table2[[#This Row],[Day High]]/Table2[[#This Row],[Close Price]])-1</f>
        <v>1.4498714652956268E-2</v>
      </c>
      <c r="AE576" s="1">
        <f>(Table2[[#This Row],[Close Price]]/Table2[[#This Row],[Current Week Low]])-1</f>
        <v>7.6675992125168069E-3</v>
      </c>
      <c r="AF576" s="1">
        <f>(Table2[[#This Row],[Current Week High]]/Table2[[#This Row],[Close Price]])-1</f>
        <v>1.4498714652956268E-2</v>
      </c>
      <c r="AG576" s="1">
        <f>(Table2[[#This Row],[Close Price]]/Table2[[#This Row],[Current Month Low]])-1</f>
        <v>6.2261059530311247E-2</v>
      </c>
      <c r="AH576" s="1">
        <f>(Table2[[#This Row],[Current Month High]]/Table2[[#This Row],[Close Price]])-1</f>
        <v>0.11825192802056561</v>
      </c>
      <c r="AI576">
        <v>56.812339331619498</v>
      </c>
      <c r="AJ576">
        <v>10.373396890250801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-0.12</v>
      </c>
      <c r="AM576" t="s">
        <v>3166</v>
      </c>
      <c r="AN576">
        <v>-2.85</v>
      </c>
      <c r="AO576" t="s">
        <v>3166</v>
      </c>
      <c r="AP576">
        <v>0.10512213175686599</v>
      </c>
      <c r="AQ576">
        <f>(Table2[[#This Row],[Sharpe Ratio]]-AVERAGE(Table2[Sharpe Ratio]))/_xlfn.STDEV.P(Table2[Sharpe Ratio])</f>
        <v>0.57583736961185061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648</v>
      </c>
      <c r="AT576">
        <f>_xlfn.RANK.AVG(Table2[[#This Row],[6M Return vs Nifty Z-Score]],Table2[6M Return vs Nifty Z-Score])</f>
        <v>692</v>
      </c>
      <c r="AU576">
        <f>_xlfn.RANK.AVG(Table2[[#This Row],[Sharpe Ratio Z-Score]],Table2[Sharpe Ratio Z-Score])</f>
        <v>202</v>
      </c>
      <c r="AV576">
        <f>(Table2[[#This Row],[Rank 1Y]]+Table2[[#This Row],[Rank 6M]]+Table2[[#This Row],[Rank Sharpe]])/3</f>
        <v>514</v>
      </c>
    </row>
    <row r="577" spans="1:48" hidden="1" x14ac:dyDescent="0.3">
      <c r="A577" t="s">
        <v>1256</v>
      </c>
      <c r="B577" t="s">
        <v>1257</v>
      </c>
      <c r="C577" t="s">
        <v>3129</v>
      </c>
      <c r="D577" t="s">
        <v>792</v>
      </c>
      <c r="E577">
        <v>9077.0102337000008</v>
      </c>
      <c r="F577">
        <v>7038.6</v>
      </c>
      <c r="G577">
        <v>-38.910963017263299</v>
      </c>
      <c r="H577">
        <f>(Table2[[#This Row],[1Y Return vs Nifty]]-AVERAGE(Table2[1Y Return vs Nifty]))/_xlfn.STDEV.P(Table2[1Y Return vs Nifty])</f>
        <v>-1.027942577317779</v>
      </c>
      <c r="I577">
        <v>-1.3383835553565</v>
      </c>
      <c r="J577">
        <f>(Table2[[#This Row],[1M Return vs Nifty]]-AVERAGE(Table2[1M Return vs Nifty]))/_xlfn.STDEV.P(Table2[1M Return vs Nifty])</f>
        <v>0.14550183288672175</v>
      </c>
      <c r="K577">
        <v>-7.3742069157401602</v>
      </c>
      <c r="L577">
        <f>(Table2[[#This Row],[6M Return vs Nifty]]-AVERAGE(Table2[6M Return vs Nifty]))/_xlfn.STDEV.P(Table2[6M Return vs Nifty])</f>
        <v>-0.34914072635090981</v>
      </c>
      <c r="M577">
        <v>-4.7202860241911502</v>
      </c>
      <c r="N577">
        <f>(Table2[[#This Row],[1W Return vs Nifty]]-AVERAGE(Table2[1W Return vs Nifty]))/_xlfn.STDEV.P(Table2[1W Return vs Nifty])</f>
        <v>-0.32107215786829951</v>
      </c>
      <c r="O577">
        <v>7164.65</v>
      </c>
      <c r="P577">
        <v>7635.1427005155401</v>
      </c>
      <c r="Q577">
        <v>8006.9878796476696</v>
      </c>
      <c r="R577">
        <v>46.965608633245303</v>
      </c>
      <c r="S577" s="1">
        <f>(Table2[[#This Row],[Close Price]]-Table2[[#This Row],[20D EMA]])/Table2[[#This Row],[20D EMA]]</f>
        <v>-1.759332277222185E-2</v>
      </c>
      <c r="T577" s="1">
        <f>(Table2[[#This Row],[Close Price]]-Table2[[#This Row],[50D EMA]])/Table2[[#This Row],[50D EMA]]</f>
        <v>-7.8131178933336765E-2</v>
      </c>
      <c r="U577" s="1">
        <f>(Table2[[#This Row],[Close Price]]-Table2[[#This Row],[200D EMA]])/Table2[[#This Row],[200D EMA]]</f>
        <v>-0.12094284320189093</v>
      </c>
      <c r="V577">
        <v>1.3367535466315701</v>
      </c>
      <c r="W577">
        <v>7008</v>
      </c>
      <c r="X577">
        <v>7158.5</v>
      </c>
      <c r="Y577">
        <v>7008</v>
      </c>
      <c r="Z577">
        <v>7158.5</v>
      </c>
      <c r="AA577">
        <v>6750</v>
      </c>
      <c r="AB577">
        <v>7380</v>
      </c>
      <c r="AC577" s="1">
        <f>(Table2[[#This Row],[Close Price]]/Table2[[#This Row],[Day Low]])-1</f>
        <v>4.3664383561643483E-3</v>
      </c>
      <c r="AD577" s="1">
        <f>(Table2[[#This Row],[Day High]]/Table2[[#This Row],[Close Price]])-1</f>
        <v>1.7034637569971256E-2</v>
      </c>
      <c r="AE577" s="1">
        <f>(Table2[[#This Row],[Close Price]]/Table2[[#This Row],[Current Week Low]])-1</f>
        <v>4.3664383561643483E-3</v>
      </c>
      <c r="AF577" s="1">
        <f>(Table2[[#This Row],[Current Week High]]/Table2[[#This Row],[Close Price]])-1</f>
        <v>1.7034637569971256E-2</v>
      </c>
      <c r="AG577" s="1">
        <f>(Table2[[#This Row],[Close Price]]/Table2[[#This Row],[Current Month Low]])-1</f>
        <v>4.2755555555555658E-2</v>
      </c>
      <c r="AH577" s="1">
        <f>(Table2[[#This Row],[Current Month High]]/Table2[[#This Row],[Close Price]])-1</f>
        <v>4.8503963856448618E-2</v>
      </c>
      <c r="AI577">
        <v>53.296820390418503</v>
      </c>
      <c r="AJ577">
        <v>6.7878383298943996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-0.19</v>
      </c>
      <c r="AM577" t="s">
        <v>3166</v>
      </c>
      <c r="AN577">
        <v>-1.27</v>
      </c>
      <c r="AO577" t="s">
        <v>3166</v>
      </c>
      <c r="AP577">
        <v>2.1987618444082001E-2</v>
      </c>
      <c r="AQ577">
        <f>(Table2[[#This Row],[Sharpe Ratio]]-AVERAGE(Table2[Sharpe Ratio]))/_xlfn.STDEV.P(Table2[Sharpe Ratio])</f>
        <v>-0.38391889808767971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662</v>
      </c>
      <c r="AT577">
        <f>_xlfn.RANK.AVG(Table2[[#This Row],[6M Return vs Nifty Z-Score]],Table2[6M Return vs Nifty Z-Score])</f>
        <v>435</v>
      </c>
      <c r="AU577">
        <f>_xlfn.RANK.AVG(Table2[[#This Row],[Sharpe Ratio Z-Score]],Table2[Sharpe Ratio Z-Score])</f>
        <v>445</v>
      </c>
      <c r="AV577">
        <f>(Table2[[#This Row],[Rank 1Y]]+Table2[[#This Row],[Rank 6M]]+Table2[[#This Row],[Rank Sharpe]])/3</f>
        <v>514</v>
      </c>
    </row>
    <row r="578" spans="1:48" hidden="1" x14ac:dyDescent="0.3">
      <c r="A578" t="s">
        <v>1262</v>
      </c>
      <c r="B578" t="s">
        <v>1263</v>
      </c>
      <c r="C578" t="s">
        <v>3128</v>
      </c>
      <c r="D578" t="s">
        <v>69</v>
      </c>
      <c r="E578">
        <v>8982.9328384399996</v>
      </c>
      <c r="F578">
        <v>763.4</v>
      </c>
      <c r="G578">
        <v>-25.8670363785841</v>
      </c>
      <c r="H578">
        <f>(Table2[[#This Row],[1Y Return vs Nifty]]-AVERAGE(Table2[1Y Return vs Nifty]))/_xlfn.STDEV.P(Table2[1Y Return vs Nifty])</f>
        <v>-0.76952033371970652</v>
      </c>
      <c r="I578">
        <v>-3.9646698456228</v>
      </c>
      <c r="J578">
        <f>(Table2[[#This Row],[1M Return vs Nifty]]-AVERAGE(Table2[1M Return vs Nifty]))/_xlfn.STDEV.P(Table2[1M Return vs Nifty])</f>
        <v>-0.11447827298986755</v>
      </c>
      <c r="K578">
        <v>-10.054577041669599</v>
      </c>
      <c r="L578">
        <f>(Table2[[#This Row],[6M Return vs Nifty]]-AVERAGE(Table2[6M Return vs Nifty]))/_xlfn.STDEV.P(Table2[6M Return vs Nifty])</f>
        <v>-0.43753061566084572</v>
      </c>
      <c r="M578">
        <v>3.9739216761188398</v>
      </c>
      <c r="N578">
        <f>(Table2[[#This Row],[1W Return vs Nifty]]-AVERAGE(Table2[1W Return vs Nifty]))/_xlfn.STDEV.P(Table2[1W Return vs Nifty])</f>
        <v>1.4841945827221976</v>
      </c>
      <c r="O578">
        <v>759.51</v>
      </c>
      <c r="P578">
        <v>779.50044533155199</v>
      </c>
      <c r="Q578">
        <v>801.70122676353003</v>
      </c>
      <c r="R578">
        <v>55.233605317073</v>
      </c>
      <c r="S578" s="1">
        <f>(Table2[[#This Row],[Close Price]]-Table2[[#This Row],[20D EMA]])/Table2[[#This Row],[20D EMA]]</f>
        <v>5.121723216284165E-3</v>
      </c>
      <c r="T578" s="1">
        <f>(Table2[[#This Row],[Close Price]]-Table2[[#This Row],[50D EMA]])/Table2[[#This Row],[50D EMA]]</f>
        <v>-2.0654825058764221E-2</v>
      </c>
      <c r="U578" s="1">
        <f>(Table2[[#This Row],[Close Price]]-Table2[[#This Row],[200D EMA]])/Table2[[#This Row],[200D EMA]]</f>
        <v>-4.7774938449517169E-2</v>
      </c>
      <c r="V578">
        <v>1.1048442084679799</v>
      </c>
      <c r="W578">
        <v>746</v>
      </c>
      <c r="X578">
        <v>767</v>
      </c>
      <c r="Y578">
        <v>746</v>
      </c>
      <c r="Z578">
        <v>767</v>
      </c>
      <c r="AA578">
        <v>685.45</v>
      </c>
      <c r="AB578">
        <v>844.05</v>
      </c>
      <c r="AC578" s="1">
        <f>(Table2[[#This Row],[Close Price]]/Table2[[#This Row],[Day Low]])-1</f>
        <v>2.3324396782841816E-2</v>
      </c>
      <c r="AD578" s="1">
        <f>(Table2[[#This Row],[Day High]]/Table2[[#This Row],[Close Price]])-1</f>
        <v>4.7157453497510549E-3</v>
      </c>
      <c r="AE578" s="1">
        <f>(Table2[[#This Row],[Close Price]]/Table2[[#This Row],[Current Week Low]])-1</f>
        <v>2.3324396782841816E-2</v>
      </c>
      <c r="AF578" s="1">
        <f>(Table2[[#This Row],[Current Week High]]/Table2[[#This Row],[Close Price]])-1</f>
        <v>4.7157453497510549E-3</v>
      </c>
      <c r="AG578" s="1">
        <f>(Table2[[#This Row],[Close Price]]/Table2[[#This Row],[Current Month Low]])-1</f>
        <v>0.11372091326865541</v>
      </c>
      <c r="AH578" s="1">
        <f>(Table2[[#This Row],[Current Month High]]/Table2[[#This Row],[Close Price]])-1</f>
        <v>0.10564579512706307</v>
      </c>
      <c r="AI578">
        <v>30.9798270893371</v>
      </c>
      <c r="AJ578">
        <v>11.372091326865499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0.04</v>
      </c>
      <c r="AM578" t="s">
        <v>3167</v>
      </c>
      <c r="AN578">
        <v>-4.5599999999999996</v>
      </c>
      <c r="AO578" t="s">
        <v>3166</v>
      </c>
      <c r="AP578">
        <v>9.1514497546849993E-3</v>
      </c>
      <c r="AQ578">
        <f>(Table2[[#This Row],[Sharpe Ratio]]-AVERAGE(Table2[Sharpe Ratio]))/_xlfn.STDEV.P(Table2[Sharpe Ratio])</f>
        <v>-0.53210757282672816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592</v>
      </c>
      <c r="AT578">
        <f>_xlfn.RANK.AVG(Table2[[#This Row],[6M Return vs Nifty Z-Score]],Table2[6M Return vs Nifty Z-Score])</f>
        <v>475</v>
      </c>
      <c r="AU578">
        <f>_xlfn.RANK.AVG(Table2[[#This Row],[Sharpe Ratio Z-Score]],Table2[Sharpe Ratio Z-Score])</f>
        <v>478</v>
      </c>
      <c r="AV578">
        <f>(Table2[[#This Row],[Rank 1Y]]+Table2[[#This Row],[Rank 6M]]+Table2[[#This Row],[Rank Sharpe]])/3</f>
        <v>515</v>
      </c>
    </row>
    <row r="579" spans="1:48" hidden="1" x14ac:dyDescent="0.3">
      <c r="A579" t="s">
        <v>1735</v>
      </c>
      <c r="B579" t="s">
        <v>1736</v>
      </c>
      <c r="C579" t="s">
        <v>3132</v>
      </c>
      <c r="D579" t="s">
        <v>131</v>
      </c>
      <c r="E579">
        <v>4676.28</v>
      </c>
      <c r="F579">
        <v>164.08</v>
      </c>
      <c r="G579">
        <v>-2.90435227328217</v>
      </c>
      <c r="H579">
        <f>(Table2[[#This Row],[1Y Return vs Nifty]]-AVERAGE(Table2[1Y Return vs Nifty]))/_xlfn.STDEV.P(Table2[1Y Return vs Nifty])</f>
        <v>-0.31459073238864604</v>
      </c>
      <c r="I579">
        <v>-12.623008236661301</v>
      </c>
      <c r="J579">
        <f>(Table2[[#This Row],[1M Return vs Nifty]]-AVERAGE(Table2[1M Return vs Nifty]))/_xlfn.STDEV.P(Table2[1M Return vs Nifty])</f>
        <v>-0.97158046324243164</v>
      </c>
      <c r="K579">
        <v>-25.176481339333002</v>
      </c>
      <c r="L579">
        <f>(Table2[[#This Row],[6M Return vs Nifty]]-AVERAGE(Table2[6M Return vs Nifty]))/_xlfn.STDEV.P(Table2[6M Return vs Nifty])</f>
        <v>-0.93620183800273304</v>
      </c>
      <c r="M579">
        <v>-6.9408253938347899</v>
      </c>
      <c r="N579">
        <f>(Table2[[#This Row],[1W Return vs Nifty]]-AVERAGE(Table2[1W Return vs Nifty]))/_xlfn.STDEV.P(Table2[1W Return vs Nifty])</f>
        <v>-0.78214532386208202</v>
      </c>
      <c r="O579">
        <v>171.61</v>
      </c>
      <c r="P579">
        <v>181.209728533332</v>
      </c>
      <c r="Q579">
        <v>185.88316577638901</v>
      </c>
      <c r="R579">
        <v>39.351005184321799</v>
      </c>
      <c r="S579" s="1">
        <f>(Table2[[#This Row],[Close Price]]-Table2[[#This Row],[20D EMA]])/Table2[[#This Row],[20D EMA]]</f>
        <v>-4.3878561855369737E-2</v>
      </c>
      <c r="T579" s="1">
        <f>(Table2[[#This Row],[Close Price]]-Table2[[#This Row],[50D EMA]])/Table2[[#This Row],[50D EMA]]</f>
        <v>-9.4529850422358064E-2</v>
      </c>
      <c r="U579" s="1">
        <f>(Table2[[#This Row],[Close Price]]-Table2[[#This Row],[200D EMA]])/Table2[[#This Row],[200D EMA]]</f>
        <v>-0.11729499917500569</v>
      </c>
      <c r="V579">
        <v>0.83413606827920805</v>
      </c>
      <c r="W579">
        <v>162</v>
      </c>
      <c r="X579">
        <v>167.2</v>
      </c>
      <c r="Y579">
        <v>162</v>
      </c>
      <c r="Z579">
        <v>167.2</v>
      </c>
      <c r="AA579">
        <v>156.30000000000001</v>
      </c>
      <c r="AB579">
        <v>186.5</v>
      </c>
      <c r="AC579" s="1">
        <f>(Table2[[#This Row],[Close Price]]/Table2[[#This Row],[Day Low]])-1</f>
        <v>1.2839506172839688E-2</v>
      </c>
      <c r="AD579" s="1">
        <f>(Table2[[#This Row],[Day High]]/Table2[[#This Row],[Close Price]])-1</f>
        <v>1.9015114578254444E-2</v>
      </c>
      <c r="AE579" s="1">
        <f>(Table2[[#This Row],[Close Price]]/Table2[[#This Row],[Current Week Low]])-1</f>
        <v>1.2839506172839688E-2</v>
      </c>
      <c r="AF579" s="1">
        <f>(Table2[[#This Row],[Current Week High]]/Table2[[#This Row],[Close Price]])-1</f>
        <v>1.9015114578254444E-2</v>
      </c>
      <c r="AG579" s="1">
        <f>(Table2[[#This Row],[Close Price]]/Table2[[#This Row],[Current Month Low]])-1</f>
        <v>4.9776071657069654E-2</v>
      </c>
      <c r="AH579" s="1">
        <f>(Table2[[#This Row],[Current Month High]]/Table2[[#This Row],[Close Price]])-1</f>
        <v>0.13664066309117495</v>
      </c>
      <c r="AI579">
        <v>61.476109215016997</v>
      </c>
      <c r="AJ579">
        <v>21.450777202072501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-0.16</v>
      </c>
      <c r="AM579" t="s">
        <v>3166</v>
      </c>
      <c r="AN579">
        <v>-9.16</v>
      </c>
      <c r="AO579" t="s">
        <v>3166</v>
      </c>
      <c r="AP579">
        <v>1.2160891482673001E-2</v>
      </c>
      <c r="AQ579">
        <f>(Table2[[#This Row],[Sharpe Ratio]]-AVERAGE(Table2[Sharpe Ratio]))/_xlfn.STDEV.P(Table2[Sharpe Ratio])</f>
        <v>-0.4973647151901413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418</v>
      </c>
      <c r="AT579">
        <f>_xlfn.RANK.AVG(Table2[[#This Row],[6M Return vs Nifty Z-Score]],Table2[6M Return vs Nifty Z-Score])</f>
        <v>656</v>
      </c>
      <c r="AU579">
        <f>_xlfn.RANK.AVG(Table2[[#This Row],[Sharpe Ratio Z-Score]],Table2[Sharpe Ratio Z-Score])</f>
        <v>471</v>
      </c>
      <c r="AV579">
        <f>(Table2[[#This Row],[Rank 1Y]]+Table2[[#This Row],[Rank 6M]]+Table2[[#This Row],[Rank Sharpe]])/3</f>
        <v>515</v>
      </c>
    </row>
    <row r="580" spans="1:48" hidden="1" x14ac:dyDescent="0.3">
      <c r="A580" t="s">
        <v>1029</v>
      </c>
      <c r="B580" t="s">
        <v>1030</v>
      </c>
      <c r="C580" t="s">
        <v>3121</v>
      </c>
      <c r="D580" t="s">
        <v>568</v>
      </c>
      <c r="E580">
        <v>13082.466834000001</v>
      </c>
      <c r="F580">
        <v>1653</v>
      </c>
      <c r="G580">
        <v>-8.0739419680460198</v>
      </c>
      <c r="H580">
        <f>(Table2[[#This Row],[1Y Return vs Nifty]]-AVERAGE(Table2[1Y Return vs Nifty]))/_xlfn.STDEV.P(Table2[1Y Return vs Nifty])</f>
        <v>-0.41700904586189819</v>
      </c>
      <c r="I580">
        <v>-2.3592709574491399</v>
      </c>
      <c r="J580">
        <f>(Table2[[#This Row],[1M Return vs Nifty]]-AVERAGE(Table2[1M Return vs Nifty]))/_xlfn.STDEV.P(Table2[1M Return vs Nifty])</f>
        <v>4.4442623969628149E-2</v>
      </c>
      <c r="K580">
        <v>-3.98313452655835</v>
      </c>
      <c r="L580">
        <f>(Table2[[#This Row],[6M Return vs Nifty]]-AVERAGE(Table2[6M Return vs Nifty]))/_xlfn.STDEV.P(Table2[6M Return vs Nifty])</f>
        <v>-0.23731418783588881</v>
      </c>
      <c r="M580">
        <v>-4.3413820870449999</v>
      </c>
      <c r="N580">
        <f>(Table2[[#This Row],[1W Return vs Nifty]]-AVERAGE(Table2[1W Return vs Nifty]))/_xlfn.STDEV.P(Table2[1W Return vs Nifty])</f>
        <v>-0.24239648100537517</v>
      </c>
      <c r="O580">
        <v>1667.69</v>
      </c>
      <c r="P580">
        <v>1702.56246296155</v>
      </c>
      <c r="Q580">
        <v>1679.9610642227301</v>
      </c>
      <c r="R580">
        <v>45.757009359806901</v>
      </c>
      <c r="S580" s="1">
        <f>(Table2[[#This Row],[Close Price]]-Table2[[#This Row],[20D EMA]])/Table2[[#This Row],[20D EMA]]</f>
        <v>-8.8085915248038021E-3</v>
      </c>
      <c r="T580" s="1">
        <f>(Table2[[#This Row],[Close Price]]-Table2[[#This Row],[50D EMA]])/Table2[[#This Row],[50D EMA]]</f>
        <v>-2.9110510797552603E-2</v>
      </c>
      <c r="U580" s="1">
        <f>(Table2[[#This Row],[Close Price]]-Table2[[#This Row],[200D EMA]])/Table2[[#This Row],[200D EMA]]</f>
        <v>-1.6048624457379441E-2</v>
      </c>
      <c r="V580">
        <v>0.51268895321783803</v>
      </c>
      <c r="W580">
        <v>1647.6</v>
      </c>
      <c r="X580">
        <v>1667</v>
      </c>
      <c r="Y580">
        <v>1647.6</v>
      </c>
      <c r="Z580">
        <v>1667</v>
      </c>
      <c r="AA580">
        <v>1622.05</v>
      </c>
      <c r="AB580">
        <v>1730</v>
      </c>
      <c r="AC580" s="1">
        <f>(Table2[[#This Row],[Close Price]]/Table2[[#This Row],[Day Low]])-1</f>
        <v>3.2774945375091402E-3</v>
      </c>
      <c r="AD580" s="1">
        <f>(Table2[[#This Row],[Day High]]/Table2[[#This Row],[Close Price]])-1</f>
        <v>8.4694494857833202E-3</v>
      </c>
      <c r="AE580" s="1">
        <f>(Table2[[#This Row],[Close Price]]/Table2[[#This Row],[Current Week Low]])-1</f>
        <v>3.2774945375091402E-3</v>
      </c>
      <c r="AF580" s="1">
        <f>(Table2[[#This Row],[Current Week High]]/Table2[[#This Row],[Close Price]])-1</f>
        <v>8.4694494857833202E-3</v>
      </c>
      <c r="AG580" s="1">
        <f>(Table2[[#This Row],[Close Price]]/Table2[[#This Row],[Current Month Low]])-1</f>
        <v>1.9080792823895631E-2</v>
      </c>
      <c r="AH580" s="1">
        <f>(Table2[[#This Row],[Current Month High]]/Table2[[#This Row],[Close Price]])-1</f>
        <v>4.6581972171808816E-2</v>
      </c>
      <c r="AI580">
        <v>19.7186932849364</v>
      </c>
      <c r="AJ580">
        <v>26.472838561591399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-0.06</v>
      </c>
      <c r="AM580" t="s">
        <v>3166</v>
      </c>
      <c r="AN580">
        <v>-1.57</v>
      </c>
      <c r="AO580" t="s">
        <v>3166</v>
      </c>
      <c r="AP580">
        <v>-0.10380959808592199</v>
      </c>
      <c r="AQ580">
        <f>(Table2[[#This Row],[Sharpe Ratio]]-AVERAGE(Table2[Sharpe Ratio]))/_xlfn.STDEV.P(Table2[Sharpe Ratio])</f>
        <v>-1.8361998126288652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454</v>
      </c>
      <c r="AT580">
        <f>_xlfn.RANK.AVG(Table2[[#This Row],[6M Return vs Nifty Z-Score]],Table2[6M Return vs Nifty Z-Score])</f>
        <v>387</v>
      </c>
      <c r="AU580">
        <f>_xlfn.RANK.AVG(Table2[[#This Row],[Sharpe Ratio Z-Score]],Table2[Sharpe Ratio Z-Score])</f>
        <v>713</v>
      </c>
      <c r="AV580">
        <f>(Table2[[#This Row],[Rank 1Y]]+Table2[[#This Row],[Rank 6M]]+Table2[[#This Row],[Rank Sharpe]])/3</f>
        <v>518</v>
      </c>
    </row>
    <row r="581" spans="1:48" hidden="1" x14ac:dyDescent="0.3">
      <c r="A581" t="s">
        <v>1565</v>
      </c>
      <c r="B581" t="s">
        <v>1566</v>
      </c>
      <c r="C581" t="s">
        <v>3121</v>
      </c>
      <c r="D581" t="s">
        <v>494</v>
      </c>
      <c r="E581">
        <v>6173.4329083499997</v>
      </c>
      <c r="F581">
        <v>282.89999999999998</v>
      </c>
      <c r="G581">
        <v>-40.213184053909103</v>
      </c>
      <c r="H581">
        <f>(Table2[[#This Row],[1Y Return vs Nifty]]-AVERAGE(Table2[1Y Return vs Nifty]))/_xlfn.STDEV.P(Table2[1Y Return vs Nifty])</f>
        <v>-1.0537417780701601</v>
      </c>
      <c r="I581">
        <v>-7.5936983761875201</v>
      </c>
      <c r="J581">
        <f>(Table2[[#This Row],[1M Return vs Nifty]]-AVERAGE(Table2[1M Return vs Nifty]))/_xlfn.STDEV.P(Table2[1M Return vs Nifty])</f>
        <v>-0.4737213704016553</v>
      </c>
      <c r="K581">
        <v>-13.275447364506199</v>
      </c>
      <c r="L581">
        <f>(Table2[[#This Row],[6M Return vs Nifty]]-AVERAGE(Table2[6M Return vs Nifty]))/_xlfn.STDEV.P(Table2[6M Return vs Nifty])</f>
        <v>-0.54374444358077345</v>
      </c>
      <c r="M581">
        <v>-5.3018548783646304</v>
      </c>
      <c r="N581">
        <f>(Table2[[#This Row],[1W Return vs Nifty]]-AVERAGE(Table2[1W Return vs Nifty]))/_xlfn.STDEV.P(Table2[1W Return vs Nifty])</f>
        <v>-0.4418292119889729</v>
      </c>
      <c r="O581">
        <v>283.10000000000002</v>
      </c>
      <c r="P581">
        <v>293.82864682634801</v>
      </c>
      <c r="Q581">
        <v>306.73649064109799</v>
      </c>
      <c r="R581">
        <v>54.653004342038201</v>
      </c>
      <c r="S581" s="1">
        <f>(Table2[[#This Row],[Close Price]]-Table2[[#This Row],[20D EMA]])/Table2[[#This Row],[20D EMA]]</f>
        <v>-7.0646414694470311E-4</v>
      </c>
      <c r="T581" s="1">
        <f>(Table2[[#This Row],[Close Price]]-Table2[[#This Row],[50D EMA]])/Table2[[#This Row],[50D EMA]]</f>
        <v>-3.7193946010331769E-2</v>
      </c>
      <c r="U581" s="1">
        <f>(Table2[[#This Row],[Close Price]]-Table2[[#This Row],[200D EMA]])/Table2[[#This Row],[200D EMA]]</f>
        <v>-7.7709993327752719E-2</v>
      </c>
      <c r="V581">
        <v>0.62907494100174399</v>
      </c>
      <c r="W581">
        <v>273.75</v>
      </c>
      <c r="X581">
        <v>286.64999999999998</v>
      </c>
      <c r="Y581">
        <v>273.75</v>
      </c>
      <c r="Z581">
        <v>286.64999999999998</v>
      </c>
      <c r="AA581">
        <v>261.10000000000002</v>
      </c>
      <c r="AB581">
        <v>299.64999999999998</v>
      </c>
      <c r="AC581" s="1">
        <f>(Table2[[#This Row],[Close Price]]/Table2[[#This Row],[Day Low]])-1</f>
        <v>3.3424657534246505E-2</v>
      </c>
      <c r="AD581" s="1">
        <f>(Table2[[#This Row],[Day High]]/Table2[[#This Row],[Close Price]])-1</f>
        <v>1.3255567338282148E-2</v>
      </c>
      <c r="AE581" s="1">
        <f>(Table2[[#This Row],[Close Price]]/Table2[[#This Row],[Current Week Low]])-1</f>
        <v>3.3424657534246505E-2</v>
      </c>
      <c r="AF581" s="1">
        <f>(Table2[[#This Row],[Current Week High]]/Table2[[#This Row],[Close Price]])-1</f>
        <v>1.3255567338282148E-2</v>
      </c>
      <c r="AG581" s="1">
        <f>(Table2[[#This Row],[Close Price]]/Table2[[#This Row],[Current Month Low]])-1</f>
        <v>8.3492914592110168E-2</v>
      </c>
      <c r="AH581" s="1">
        <f>(Table2[[#This Row],[Current Month High]]/Table2[[#This Row],[Close Price]])-1</f>
        <v>5.9208200777659981E-2</v>
      </c>
      <c r="AI581">
        <v>43.259102156238903</v>
      </c>
      <c r="AJ581">
        <v>8.3492914592110097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-0.06</v>
      </c>
      <c r="AM581" t="s">
        <v>3166</v>
      </c>
      <c r="AN581">
        <v>-1.82</v>
      </c>
      <c r="AO581" t="s">
        <v>3166</v>
      </c>
      <c r="AP581">
        <v>4.9224069518929998E-2</v>
      </c>
      <c r="AQ581">
        <f>(Table2[[#This Row],[Sharpe Ratio]]-AVERAGE(Table2[Sharpe Ratio]))/_xlfn.STDEV.P(Table2[Sharpe Ratio])</f>
        <v>-6.9484452184004147E-2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672</v>
      </c>
      <c r="AT581">
        <f>_xlfn.RANK.AVG(Table2[[#This Row],[6M Return vs Nifty Z-Score]],Table2[6M Return vs Nifty Z-Score])</f>
        <v>509</v>
      </c>
      <c r="AU581">
        <f>_xlfn.RANK.AVG(Table2[[#This Row],[Sharpe Ratio Z-Score]],Table2[Sharpe Ratio Z-Score])</f>
        <v>375</v>
      </c>
      <c r="AV581">
        <f>(Table2[[#This Row],[Rank 1Y]]+Table2[[#This Row],[Rank 6M]]+Table2[[#This Row],[Rank Sharpe]])/3</f>
        <v>518.66666666666663</v>
      </c>
    </row>
    <row r="582" spans="1:48" hidden="1" x14ac:dyDescent="0.3">
      <c r="A582" t="s">
        <v>1892</v>
      </c>
      <c r="B582" t="s">
        <v>1893</v>
      </c>
      <c r="C582" t="s">
        <v>3130</v>
      </c>
      <c r="D582" t="s">
        <v>117</v>
      </c>
      <c r="E582">
        <v>3836.08362716999</v>
      </c>
      <c r="F582">
        <v>97.59</v>
      </c>
      <c r="G582">
        <v>-31.920726358011201</v>
      </c>
      <c r="H582">
        <f>(Table2[[#This Row],[1Y Return vs Nifty]]-AVERAGE(Table2[1Y Return vs Nifty]))/_xlfn.STDEV.P(Table2[1Y Return vs Nifty])</f>
        <v>-0.88945416881900674</v>
      </c>
      <c r="I582">
        <v>-50.8352715073569</v>
      </c>
      <c r="J582">
        <f>(Table2[[#This Row],[1M Return vs Nifty]]-AVERAGE(Table2[1M Return vs Nifty]))/_xlfn.STDEV.P(Table2[1M Return vs Nifty])</f>
        <v>-4.7542709824440585</v>
      </c>
      <c r="K582">
        <v>-16.649857392980099</v>
      </c>
      <c r="L582">
        <f>(Table2[[#This Row],[6M Return vs Nifty]]-AVERAGE(Table2[6M Return vs Nifty]))/_xlfn.STDEV.P(Table2[6M Return vs Nifty])</f>
        <v>-0.65502151163111233</v>
      </c>
      <c r="M582">
        <v>-1.7371356929645501</v>
      </c>
      <c r="N582">
        <f>(Table2[[#This Row],[1W Return vs Nifty]]-AVERAGE(Table2[1W Return vs Nifty]))/_xlfn.STDEV.P(Table2[1W Return vs Nifty])</f>
        <v>0.29834967569945525</v>
      </c>
      <c r="O582">
        <v>98.56</v>
      </c>
      <c r="P582">
        <v>103.37152510468999</v>
      </c>
      <c r="Q582">
        <v>107.58937123461899</v>
      </c>
      <c r="R582">
        <v>50.535486583941797</v>
      </c>
      <c r="S582" s="1">
        <f>(Table2[[#This Row],[Close Price]]-Table2[[#This Row],[20D EMA]])/Table2[[#This Row],[20D EMA]]</f>
        <v>-9.8417207792207678E-3</v>
      </c>
      <c r="T582" s="1">
        <f>(Table2[[#This Row],[Close Price]]-Table2[[#This Row],[50D EMA]])/Table2[[#This Row],[50D EMA]]</f>
        <v>-5.59295715027395E-2</v>
      </c>
      <c r="U582" s="1">
        <f>(Table2[[#This Row],[Close Price]]-Table2[[#This Row],[200D EMA]])/Table2[[#This Row],[200D EMA]]</f>
        <v>-9.2940140088870568E-2</v>
      </c>
      <c r="V582">
        <v>0.37247162305687798</v>
      </c>
      <c r="W582">
        <v>96.75</v>
      </c>
      <c r="X582">
        <v>99.45</v>
      </c>
      <c r="Y582">
        <v>96.75</v>
      </c>
      <c r="Z582">
        <v>99.45</v>
      </c>
      <c r="AA582">
        <v>91.2</v>
      </c>
      <c r="AB582">
        <v>104.9</v>
      </c>
      <c r="AC582" s="1">
        <f>(Table2[[#This Row],[Close Price]]/Table2[[#This Row],[Day Low]])-1</f>
        <v>8.6821705426356477E-3</v>
      </c>
      <c r="AD582" s="1">
        <f>(Table2[[#This Row],[Day High]]/Table2[[#This Row],[Close Price]])-1</f>
        <v>1.9059329849369755E-2</v>
      </c>
      <c r="AE582" s="1">
        <f>(Table2[[#This Row],[Close Price]]/Table2[[#This Row],[Current Week Low]])-1</f>
        <v>8.6821705426356477E-3</v>
      </c>
      <c r="AF582" s="1">
        <f>(Table2[[#This Row],[Current Week High]]/Table2[[#This Row],[Close Price]])-1</f>
        <v>1.9059329849369755E-2</v>
      </c>
      <c r="AG582" s="1">
        <f>(Table2[[#This Row],[Close Price]]/Table2[[#This Row],[Current Month Low]])-1</f>
        <v>7.0065789473684248E-2</v>
      </c>
      <c r="AH582" s="1">
        <f>(Table2[[#This Row],[Current Month High]]/Table2[[#This Row],[Close Price]])-1</f>
        <v>7.4905215698329863E-2</v>
      </c>
      <c r="AI582">
        <v>42.4326262936776</v>
      </c>
      <c r="AJ582">
        <v>16.944278010784899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-0.13</v>
      </c>
      <c r="AM582" t="s">
        <v>3166</v>
      </c>
      <c r="AN582">
        <v>-2.21</v>
      </c>
      <c r="AO582" t="s">
        <v>3166</v>
      </c>
      <c r="AP582">
        <v>5.0529877820130999E-2</v>
      </c>
      <c r="AQ582">
        <f>(Table2[[#This Row],[Sharpe Ratio]]-AVERAGE(Table2[Sharpe Ratio]))/_xlfn.STDEV.P(Table2[Sharpe Ratio])</f>
        <v>-5.4409393083381288E-2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632</v>
      </c>
      <c r="AT582">
        <f>_xlfn.RANK.AVG(Table2[[#This Row],[6M Return vs Nifty Z-Score]],Table2[6M Return vs Nifty Z-Score])</f>
        <v>553</v>
      </c>
      <c r="AU582">
        <f>_xlfn.RANK.AVG(Table2[[#This Row],[Sharpe Ratio Z-Score]],Table2[Sharpe Ratio Z-Score])</f>
        <v>372</v>
      </c>
      <c r="AV582">
        <f>(Table2[[#This Row],[Rank 1Y]]+Table2[[#This Row],[Rank 6M]]+Table2[[#This Row],[Rank Sharpe]])/3</f>
        <v>519</v>
      </c>
    </row>
    <row r="583" spans="1:48" hidden="1" x14ac:dyDescent="0.3">
      <c r="A583" t="s">
        <v>196</v>
      </c>
      <c r="B583" t="s">
        <v>197</v>
      </c>
      <c r="C583" t="s">
        <v>3128</v>
      </c>
      <c r="D583" t="s">
        <v>69</v>
      </c>
      <c r="E583">
        <v>124375.42002161</v>
      </c>
      <c r="F583">
        <v>504.95</v>
      </c>
      <c r="G583">
        <v>-6.4448962500812801</v>
      </c>
      <c r="H583">
        <f>(Table2[[#This Row],[1Y Return vs Nifty]]-AVERAGE(Table2[1Y Return vs Nifty]))/_xlfn.STDEV.P(Table2[1Y Return vs Nifty])</f>
        <v>-0.38473489552192741</v>
      </c>
      <c r="I583">
        <v>-10.7833458144164</v>
      </c>
      <c r="J583">
        <f>(Table2[[#This Row],[1M Return vs Nifty]]-AVERAGE(Table2[1M Return vs Nifty]))/_xlfn.STDEV.P(Table2[1M Return vs Nifty])</f>
        <v>-0.78946945992758899</v>
      </c>
      <c r="K583">
        <v>-25.675414581068601</v>
      </c>
      <c r="L583">
        <f>(Table2[[#This Row],[6M Return vs Nifty]]-AVERAGE(Table2[6M Return vs Nifty]))/_xlfn.STDEV.P(Table2[6M Return vs Nifty])</f>
        <v>-0.95265503362054538</v>
      </c>
      <c r="M583">
        <v>-11.0687140367778</v>
      </c>
      <c r="N583">
        <f>(Table2[[#This Row],[1W Return vs Nifty]]-AVERAGE(Table2[1W Return vs Nifty]))/_xlfn.STDEV.P(Table2[1W Return vs Nifty])</f>
        <v>-1.6392608118783807</v>
      </c>
      <c r="O583">
        <v>547.75</v>
      </c>
      <c r="P583">
        <v>576.16183318467699</v>
      </c>
      <c r="Q583">
        <v>589.99694497280802</v>
      </c>
      <c r="R583">
        <v>29.431729510963098</v>
      </c>
      <c r="S583" s="1">
        <f>(Table2[[#This Row],[Close Price]]-Table2[[#This Row],[20D EMA]])/Table2[[#This Row],[20D EMA]]</f>
        <v>-7.8137836604290301E-2</v>
      </c>
      <c r="T583" s="1">
        <f>(Table2[[#This Row],[Close Price]]-Table2[[#This Row],[50D EMA]])/Table2[[#This Row],[50D EMA]]</f>
        <v>-0.12359692899312803</v>
      </c>
      <c r="U583" s="1">
        <f>(Table2[[#This Row],[Close Price]]-Table2[[#This Row],[200D EMA]])/Table2[[#This Row],[200D EMA]]</f>
        <v>-0.14414811076136624</v>
      </c>
      <c r="V583">
        <v>1.9666517037264499</v>
      </c>
      <c r="W583">
        <v>503.2</v>
      </c>
      <c r="X583">
        <v>514.29999999999995</v>
      </c>
      <c r="Y583">
        <v>503.2</v>
      </c>
      <c r="Z583">
        <v>514.29999999999995</v>
      </c>
      <c r="AA583">
        <v>453.05</v>
      </c>
      <c r="AB583">
        <v>585.5</v>
      </c>
      <c r="AC583" s="1">
        <f>(Table2[[#This Row],[Close Price]]/Table2[[#This Row],[Day Low]])-1</f>
        <v>3.4777424483307673E-3</v>
      </c>
      <c r="AD583" s="1">
        <f>(Table2[[#This Row],[Day High]]/Table2[[#This Row],[Close Price]])-1</f>
        <v>1.8516684820279128E-2</v>
      </c>
      <c r="AE583" s="1">
        <f>(Table2[[#This Row],[Close Price]]/Table2[[#This Row],[Current Week Low]])-1</f>
        <v>3.4777424483307673E-3</v>
      </c>
      <c r="AF583" s="1">
        <f>(Table2[[#This Row],[Current Week High]]/Table2[[#This Row],[Close Price]])-1</f>
        <v>1.8516684820279128E-2</v>
      </c>
      <c r="AG583" s="1">
        <f>(Table2[[#This Row],[Close Price]]/Table2[[#This Row],[Current Month Low]])-1</f>
        <v>0.11455689217525644</v>
      </c>
      <c r="AH583" s="1">
        <f>(Table2[[#This Row],[Current Month High]]/Table2[[#This Row],[Close Price]])-1</f>
        <v>0.159520744628181</v>
      </c>
      <c r="AI583">
        <v>40.0039607881968</v>
      </c>
      <c r="AJ583">
        <v>21.018573996404999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-0.13</v>
      </c>
      <c r="AM583" t="s">
        <v>3166</v>
      </c>
      <c r="AN583">
        <v>-11.72</v>
      </c>
      <c r="AO583" t="s">
        <v>3166</v>
      </c>
      <c r="AP583">
        <v>1.7309037018004E-2</v>
      </c>
      <c r="AQ583">
        <f>(Table2[[#This Row],[Sharpe Ratio]]-AVERAGE(Table2[Sharpe Ratio]))/_xlfn.STDEV.P(Table2[Sharpe Ratio])</f>
        <v>-0.43793133731044565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442</v>
      </c>
      <c r="AT583">
        <f>_xlfn.RANK.AVG(Table2[[#This Row],[6M Return vs Nifty Z-Score]],Table2[6M Return vs Nifty Z-Score])</f>
        <v>660</v>
      </c>
      <c r="AU583">
        <f>_xlfn.RANK.AVG(Table2[[#This Row],[Sharpe Ratio Z-Score]],Table2[Sharpe Ratio Z-Score])</f>
        <v>457</v>
      </c>
      <c r="AV583">
        <f>(Table2[[#This Row],[Rank 1Y]]+Table2[[#This Row],[Rank 6M]]+Table2[[#This Row],[Rank Sharpe]])/3</f>
        <v>519.66666666666663</v>
      </c>
    </row>
    <row r="584" spans="1:48" hidden="1" x14ac:dyDescent="0.3">
      <c r="A584" t="s">
        <v>1327</v>
      </c>
      <c r="B584" t="s">
        <v>1328</v>
      </c>
      <c r="C584" t="s">
        <v>3125</v>
      </c>
      <c r="D584" t="s">
        <v>51</v>
      </c>
      <c r="E584">
        <v>8531.6673634500003</v>
      </c>
      <c r="F584">
        <v>5139.75</v>
      </c>
      <c r="G584">
        <v>-22.909329138750699</v>
      </c>
      <c r="H584">
        <f>(Table2[[#This Row],[1Y Return vs Nifty]]-AVERAGE(Table2[1Y Return vs Nifty]))/_xlfn.STDEV.P(Table2[1Y Return vs Nifty])</f>
        <v>-0.71092315190502819</v>
      </c>
      <c r="I584">
        <v>0.75812996292177304</v>
      </c>
      <c r="J584">
        <f>(Table2[[#This Row],[1M Return vs Nifty]]-AVERAGE(Table2[1M Return vs Nifty]))/_xlfn.STDEV.P(Table2[1M Return vs Nifty])</f>
        <v>0.35303891994146896</v>
      </c>
      <c r="K584">
        <v>1.2639693134333601</v>
      </c>
      <c r="L584">
        <f>(Table2[[#This Row],[6M Return vs Nifty]]-AVERAGE(Table2[6M Return vs Nifty]))/_xlfn.STDEV.P(Table2[6M Return vs Nifty])</f>
        <v>-6.4281768496494876E-2</v>
      </c>
      <c r="M584">
        <v>-4.5681652338289096</v>
      </c>
      <c r="N584">
        <f>(Table2[[#This Row],[1W Return vs Nifty]]-AVERAGE(Table2[1W Return vs Nifty]))/_xlfn.STDEV.P(Table2[1W Return vs Nifty])</f>
        <v>-0.28948577152242222</v>
      </c>
      <c r="O584">
        <v>5240.6899999999996</v>
      </c>
      <c r="P584">
        <v>5245.2189048280497</v>
      </c>
      <c r="Q584">
        <v>5133.2847865429203</v>
      </c>
      <c r="R584">
        <v>40.125401969674002</v>
      </c>
      <c r="S584" s="1">
        <f>(Table2[[#This Row],[Close Price]]-Table2[[#This Row],[20D EMA]])/Table2[[#This Row],[20D EMA]]</f>
        <v>-1.9260822525278085E-2</v>
      </c>
      <c r="T584" s="1">
        <f>(Table2[[#This Row],[Close Price]]-Table2[[#This Row],[50D EMA]])/Table2[[#This Row],[50D EMA]]</f>
        <v>-2.0107626915431331E-2</v>
      </c>
      <c r="U584" s="1">
        <f>(Table2[[#This Row],[Close Price]]-Table2[[#This Row],[200D EMA]])/Table2[[#This Row],[200D EMA]]</f>
        <v>1.2594690779729335E-3</v>
      </c>
      <c r="V584">
        <v>0.977812233308608</v>
      </c>
      <c r="W584">
        <v>5106.1000000000004</v>
      </c>
      <c r="X584">
        <v>5179.8999999999996</v>
      </c>
      <c r="Y584">
        <v>5106.1000000000004</v>
      </c>
      <c r="Z584">
        <v>5179.8999999999996</v>
      </c>
      <c r="AA584">
        <v>5042.6000000000004</v>
      </c>
      <c r="AB584">
        <v>5833.3</v>
      </c>
      <c r="AC584" s="1">
        <f>(Table2[[#This Row],[Close Price]]/Table2[[#This Row],[Day Low]])-1</f>
        <v>6.5901568711932423E-3</v>
      </c>
      <c r="AD584" s="1">
        <f>(Table2[[#This Row],[Day High]]/Table2[[#This Row],[Close Price]])-1</f>
        <v>7.8116639914391772E-3</v>
      </c>
      <c r="AE584" s="1">
        <f>(Table2[[#This Row],[Close Price]]/Table2[[#This Row],[Current Week Low]])-1</f>
        <v>6.5901568711932423E-3</v>
      </c>
      <c r="AF584" s="1">
        <f>(Table2[[#This Row],[Current Week High]]/Table2[[#This Row],[Close Price]])-1</f>
        <v>7.8116639914391772E-3</v>
      </c>
      <c r="AG584" s="1">
        <f>(Table2[[#This Row],[Close Price]]/Table2[[#This Row],[Current Month Low]])-1</f>
        <v>1.9265854916114655E-2</v>
      </c>
      <c r="AH584" s="1">
        <f>(Table2[[#This Row],[Current Month High]]/Table2[[#This Row],[Close Price]])-1</f>
        <v>0.13493846976993051</v>
      </c>
      <c r="AI584">
        <v>13.493846976993</v>
      </c>
      <c r="AJ584">
        <v>10.8528970894307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0.03</v>
      </c>
      <c r="AM584" t="s">
        <v>3167</v>
      </c>
      <c r="AN584">
        <v>-7.29</v>
      </c>
      <c r="AO584" t="s">
        <v>3166</v>
      </c>
      <c r="AP584">
        <v>-5.8710460105455997E-2</v>
      </c>
      <c r="AQ584">
        <f>(Table2[[#This Row],[Sharpe Ratio]]-AVERAGE(Table2[Sharpe Ratio]))/_xlfn.STDEV.P(Table2[Sharpe Ratio])</f>
        <v>-1.3155474551447184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566</v>
      </c>
      <c r="AT584">
        <f>_xlfn.RANK.AVG(Table2[[#This Row],[6M Return vs Nifty Z-Score]],Table2[6M Return vs Nifty Z-Score])</f>
        <v>324</v>
      </c>
      <c r="AU584">
        <f>_xlfn.RANK.AVG(Table2[[#This Row],[Sharpe Ratio Z-Score]],Table2[Sharpe Ratio Z-Score])</f>
        <v>670</v>
      </c>
      <c r="AV584">
        <f>(Table2[[#This Row],[Rank 1Y]]+Table2[[#This Row],[Rank 6M]]+Table2[[#This Row],[Rank Sharpe]])/3</f>
        <v>520</v>
      </c>
    </row>
    <row r="585" spans="1:48" hidden="1" x14ac:dyDescent="0.3">
      <c r="A585" t="s">
        <v>1499</v>
      </c>
      <c r="B585" t="s">
        <v>1500</v>
      </c>
      <c r="C585" t="s">
        <v>3133</v>
      </c>
      <c r="D585" t="s">
        <v>273</v>
      </c>
      <c r="E585">
        <v>6752.3407730999998</v>
      </c>
      <c r="F585">
        <v>175.5</v>
      </c>
      <c r="G585">
        <v>-45.794902078209702</v>
      </c>
      <c r="H585">
        <f>(Table2[[#This Row],[1Y Return vs Nifty]]-AVERAGE(Table2[1Y Return vs Nifty]))/_xlfn.STDEV.P(Table2[1Y Return vs Nifty])</f>
        <v>-1.1643250506480884</v>
      </c>
      <c r="I585">
        <v>-13.0328876074646</v>
      </c>
      <c r="J585">
        <f>(Table2[[#This Row],[1M Return vs Nifty]]-AVERAGE(Table2[1M Return vs Nifty]))/_xlfn.STDEV.P(Table2[1M Return vs Nifty])</f>
        <v>-1.0121550504886936</v>
      </c>
      <c r="K585">
        <v>-22.255137226214899</v>
      </c>
      <c r="L585">
        <f>(Table2[[#This Row],[6M Return vs Nifty]]-AVERAGE(Table2[6M Return vs Nifty]))/_xlfn.STDEV.P(Table2[6M Return vs Nifty])</f>
        <v>-0.8398654103217974</v>
      </c>
      <c r="M585">
        <v>-7.3385328637971199</v>
      </c>
      <c r="N585">
        <f>(Table2[[#This Row],[1W Return vs Nifty]]-AVERAGE(Table2[1W Return vs Nifty]))/_xlfn.STDEV.P(Table2[1W Return vs Nifty])</f>
        <v>-0.86472536942296607</v>
      </c>
      <c r="O585">
        <v>181.18</v>
      </c>
      <c r="P585">
        <v>196.15277356708401</v>
      </c>
      <c r="Q585">
        <v>202.14557336094899</v>
      </c>
      <c r="R585">
        <v>48.536176262683803</v>
      </c>
      <c r="S585" s="1">
        <f>(Table2[[#This Row],[Close Price]]-Table2[[#This Row],[20D EMA]])/Table2[[#This Row],[20D EMA]]</f>
        <v>-3.1350038635611033E-2</v>
      </c>
      <c r="T585" s="1">
        <f>(Table2[[#This Row],[Close Price]]-Table2[[#This Row],[50D EMA]])/Table2[[#This Row],[50D EMA]]</f>
        <v>-0.10528922528857737</v>
      </c>
      <c r="U585" s="1">
        <f>(Table2[[#This Row],[Close Price]]-Table2[[#This Row],[200D EMA]])/Table2[[#This Row],[200D EMA]]</f>
        <v>-0.13181378606481248</v>
      </c>
      <c r="V585">
        <v>1.59577467925789</v>
      </c>
      <c r="W585">
        <v>167.58</v>
      </c>
      <c r="X585">
        <v>176.7</v>
      </c>
      <c r="Y585">
        <v>167.58</v>
      </c>
      <c r="Z585">
        <v>176.7</v>
      </c>
      <c r="AA585">
        <v>153.87</v>
      </c>
      <c r="AB585">
        <v>210.5</v>
      </c>
      <c r="AC585" s="1">
        <f>(Table2[[#This Row],[Close Price]]/Table2[[#This Row],[Day Low]])-1</f>
        <v>4.7261009667024734E-2</v>
      </c>
      <c r="AD585" s="1">
        <f>(Table2[[#This Row],[Day High]]/Table2[[#This Row],[Close Price]])-1</f>
        <v>6.8376068376068133E-3</v>
      </c>
      <c r="AE585" s="1">
        <f>(Table2[[#This Row],[Close Price]]/Table2[[#This Row],[Current Week Low]])-1</f>
        <v>4.7261009667024734E-2</v>
      </c>
      <c r="AF585" s="1">
        <f>(Table2[[#This Row],[Current Week High]]/Table2[[#This Row],[Close Price]])-1</f>
        <v>6.8376068376068133E-3</v>
      </c>
      <c r="AG585" s="1">
        <f>(Table2[[#This Row],[Close Price]]/Table2[[#This Row],[Current Month Low]])-1</f>
        <v>0.14057321115227128</v>
      </c>
      <c r="AH585" s="1">
        <f>(Table2[[#This Row],[Current Month High]]/Table2[[#This Row],[Close Price]])-1</f>
        <v>0.19943019943019946</v>
      </c>
      <c r="AI585">
        <v>49.2877492877492</v>
      </c>
      <c r="AJ585">
        <v>14.057321115227101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-0.15</v>
      </c>
      <c r="AM585" t="s">
        <v>3166</v>
      </c>
      <c r="AN585">
        <v>-12.15</v>
      </c>
      <c r="AO585" t="s">
        <v>3166</v>
      </c>
      <c r="AP585">
        <v>8.8754385911778005E-2</v>
      </c>
      <c r="AQ585">
        <f>(Table2[[#This Row],[Sharpe Ratio]]-AVERAGE(Table2[Sharpe Ratio]))/_xlfn.STDEV.P(Table2[Sharpe Ratio])</f>
        <v>0.38687798274646212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694</v>
      </c>
      <c r="AT585">
        <f>_xlfn.RANK.AVG(Table2[[#This Row],[6M Return vs Nifty Z-Score]],Table2[6M Return vs Nifty Z-Score])</f>
        <v>620</v>
      </c>
      <c r="AU585">
        <f>_xlfn.RANK.AVG(Table2[[#This Row],[Sharpe Ratio Z-Score]],Table2[Sharpe Ratio Z-Score])</f>
        <v>251</v>
      </c>
      <c r="AV585">
        <f>(Table2[[#This Row],[Rank 1Y]]+Table2[[#This Row],[Rank 6M]]+Table2[[#This Row],[Rank Sharpe]])/3</f>
        <v>521.66666666666663</v>
      </c>
    </row>
    <row r="586" spans="1:48" hidden="1" x14ac:dyDescent="0.3">
      <c r="A586" t="s">
        <v>1699</v>
      </c>
      <c r="B586" t="s">
        <v>1700</v>
      </c>
      <c r="C586" t="s">
        <v>3130</v>
      </c>
      <c r="D586" t="s">
        <v>257</v>
      </c>
      <c r="E586">
        <v>5012.5435674199998</v>
      </c>
      <c r="F586">
        <v>632.04999999999995</v>
      </c>
      <c r="G586">
        <v>-23.2904200761818</v>
      </c>
      <c r="H586">
        <f>(Table2[[#This Row],[1Y Return vs Nifty]]-AVERAGE(Table2[1Y Return vs Nifty]))/_xlfn.STDEV.P(Table2[1Y Return vs Nifty])</f>
        <v>-0.71847320778879931</v>
      </c>
      <c r="I586">
        <v>-1.41054745207544</v>
      </c>
      <c r="J586">
        <f>(Table2[[#This Row],[1M Return vs Nifty]]-AVERAGE(Table2[1M Return vs Nifty]))/_xlfn.STDEV.P(Table2[1M Return vs Nifty])</f>
        <v>0.13835821812583635</v>
      </c>
      <c r="K586">
        <v>-9.7297430905386104</v>
      </c>
      <c r="L586">
        <f>(Table2[[#This Row],[6M Return vs Nifty]]-AVERAGE(Table2[6M Return vs Nifty]))/_xlfn.STDEV.P(Table2[6M Return vs Nifty])</f>
        <v>-0.42681864841914952</v>
      </c>
      <c r="M586">
        <v>-4.2277799803376501</v>
      </c>
      <c r="N586">
        <f>(Table2[[#This Row],[1W Return vs Nifty]]-AVERAGE(Table2[1W Return vs Nifty]))/_xlfn.STDEV.P(Table2[1W Return vs Nifty])</f>
        <v>-0.2188081205740412</v>
      </c>
      <c r="O586">
        <v>640.03</v>
      </c>
      <c r="P586">
        <v>665.51461972571201</v>
      </c>
      <c r="Q586">
        <v>688.33310228049595</v>
      </c>
      <c r="R586">
        <v>47.787029391931</v>
      </c>
      <c r="S586" s="1">
        <f>(Table2[[#This Row],[Close Price]]-Table2[[#This Row],[20D EMA]])/Table2[[#This Row],[20D EMA]]</f>
        <v>-1.246816555473965E-2</v>
      </c>
      <c r="T586" s="1">
        <f>(Table2[[#This Row],[Close Price]]-Table2[[#This Row],[50D EMA]])/Table2[[#This Row],[50D EMA]]</f>
        <v>-5.0283823576263889E-2</v>
      </c>
      <c r="U586" s="1">
        <f>(Table2[[#This Row],[Close Price]]-Table2[[#This Row],[200D EMA]])/Table2[[#This Row],[200D EMA]]</f>
        <v>-8.1767246256247331E-2</v>
      </c>
      <c r="V586">
        <v>0.47889838788059103</v>
      </c>
      <c r="W586">
        <v>630.6</v>
      </c>
      <c r="X586">
        <v>646.9</v>
      </c>
      <c r="Y586">
        <v>630.6</v>
      </c>
      <c r="Z586">
        <v>646.9</v>
      </c>
      <c r="AA586">
        <v>611.20000000000005</v>
      </c>
      <c r="AB586">
        <v>668.9</v>
      </c>
      <c r="AC586" s="1">
        <f>(Table2[[#This Row],[Close Price]]/Table2[[#This Row],[Day Low]])-1</f>
        <v>2.2993973993021832E-3</v>
      </c>
      <c r="AD586" s="1">
        <f>(Table2[[#This Row],[Day High]]/Table2[[#This Row],[Close Price]])-1</f>
        <v>2.3494976663238631E-2</v>
      </c>
      <c r="AE586" s="1">
        <f>(Table2[[#This Row],[Close Price]]/Table2[[#This Row],[Current Week Low]])-1</f>
        <v>2.2993973993021832E-3</v>
      </c>
      <c r="AF586" s="1">
        <f>(Table2[[#This Row],[Current Week High]]/Table2[[#This Row],[Close Price]])-1</f>
        <v>2.3494976663238631E-2</v>
      </c>
      <c r="AG586" s="1">
        <f>(Table2[[#This Row],[Close Price]]/Table2[[#This Row],[Current Month Low]])-1</f>
        <v>3.4113219895287816E-2</v>
      </c>
      <c r="AH586" s="1">
        <f>(Table2[[#This Row],[Current Month High]]/Table2[[#This Row],[Close Price]])-1</f>
        <v>5.8302349497666439E-2</v>
      </c>
      <c r="AI586">
        <v>39.830709595759799</v>
      </c>
      <c r="AJ586">
        <v>8.8615225628659804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-0.06</v>
      </c>
      <c r="AM586" t="s">
        <v>3166</v>
      </c>
      <c r="AN586">
        <v>-0.16</v>
      </c>
      <c r="AO586" t="s">
        <v>3166</v>
      </c>
      <c r="AQ586">
        <f>(Table2[[#This Row],[Sharpe Ratio]]-AVERAGE(Table2[Sharpe Ratio]))/_xlfn.STDEV.P(Table2[Sharpe Ratio])</f>
        <v>-0.63775757197390104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570</v>
      </c>
      <c r="AT586">
        <f>_xlfn.RANK.AVG(Table2[[#This Row],[6M Return vs Nifty Z-Score]],Table2[6M Return vs Nifty Z-Score])</f>
        <v>469</v>
      </c>
      <c r="AU586">
        <f>_xlfn.RANK.AVG(Table2[[#This Row],[Sharpe Ratio Z-Score]],Table2[Sharpe Ratio Z-Score])</f>
        <v>529</v>
      </c>
      <c r="AV586">
        <f>(Table2[[#This Row],[Rank 1Y]]+Table2[[#This Row],[Rank 6M]]+Table2[[#This Row],[Rank Sharpe]])/3</f>
        <v>522.66666666666663</v>
      </c>
    </row>
    <row r="587" spans="1:48" hidden="1" x14ac:dyDescent="0.3">
      <c r="A587" t="s">
        <v>487</v>
      </c>
      <c r="B587" t="s">
        <v>488</v>
      </c>
      <c r="C587" t="s">
        <v>3135</v>
      </c>
      <c r="D587" t="s">
        <v>414</v>
      </c>
      <c r="E587">
        <v>42675.797429054997</v>
      </c>
      <c r="F587">
        <v>543.46666666666601</v>
      </c>
      <c r="G587">
        <v>-21.859860055430602</v>
      </c>
      <c r="H587">
        <f>(Table2[[#This Row],[1Y Return vs Nifty]]-AVERAGE(Table2[1Y Return vs Nifty]))/_xlfn.STDEV.P(Table2[1Y Return vs Nifty])</f>
        <v>-0.69013139474394569</v>
      </c>
      <c r="I587">
        <v>9.1560567809925892</v>
      </c>
      <c r="J587">
        <f>(Table2[[#This Row],[1M Return vs Nifty]]-AVERAGE(Table2[1M Return vs Nifty]))/_xlfn.STDEV.P(Table2[1M Return vs Nifty])</f>
        <v>1.1843625693843169</v>
      </c>
      <c r="K587">
        <v>2.3865834183643502</v>
      </c>
      <c r="L587">
        <f>(Table2[[#This Row],[6M Return vs Nifty]]-AVERAGE(Table2[6M Return vs Nifty]))/_xlfn.STDEV.P(Table2[6M Return vs Nifty])</f>
        <v>-2.7261606425327562E-2</v>
      </c>
      <c r="M587">
        <v>3.43488578606659</v>
      </c>
      <c r="N587">
        <f>(Table2[[#This Row],[1W Return vs Nifty]]-AVERAGE(Table2[1W Return vs Nifty]))/_xlfn.STDEV.P(Table2[1W Return vs Nifty])</f>
        <v>1.3722690803832982</v>
      </c>
      <c r="O587">
        <v>550.12</v>
      </c>
      <c r="P587">
        <v>536.259156973019</v>
      </c>
      <c r="Q587">
        <v>537.02835116573499</v>
      </c>
      <c r="R587">
        <v>65.263070063936794</v>
      </c>
      <c r="S587" s="1">
        <f>(Table2[[#This Row],[Close Price]]-Table2[[#This Row],[20D EMA]])/Table2[[#This Row],[20D EMA]]</f>
        <v>-1.2094330933858049E-2</v>
      </c>
      <c r="T587" s="1">
        <f>(Table2[[#This Row],[Close Price]]-Table2[[#This Row],[50D EMA]])/Table2[[#This Row],[50D EMA]]</f>
        <v>1.3440348010709393E-2</v>
      </c>
      <c r="U587" s="1">
        <f>(Table2[[#This Row],[Close Price]]-Table2[[#This Row],[200D EMA]])/Table2[[#This Row],[200D EMA]]</f>
        <v>1.1988781387342556E-2</v>
      </c>
      <c r="V587">
        <v>2.3459943109077899</v>
      </c>
      <c r="W587">
        <v>566.6</v>
      </c>
      <c r="X587">
        <v>578.4</v>
      </c>
      <c r="Y587">
        <v>566.6</v>
      </c>
      <c r="Z587">
        <v>578.4</v>
      </c>
      <c r="AA587">
        <v>504.3</v>
      </c>
      <c r="AB587">
        <v>578.4</v>
      </c>
      <c r="AC587" s="1">
        <f>(Table2[[#This Row],[Close Price]]/Table2[[#This Row],[Day Low]])-1</f>
        <v>-4.082833274503006E-2</v>
      </c>
      <c r="AD587" s="1">
        <f>(Table2[[#This Row],[Day High]]/Table2[[#This Row],[Close Price]])-1</f>
        <v>6.4278704612366289E-2</v>
      </c>
      <c r="AE587" s="1">
        <f>(Table2[[#This Row],[Close Price]]/Table2[[#This Row],[Current Week Low]])-1</f>
        <v>-4.082833274503006E-2</v>
      </c>
      <c r="AF587" s="1">
        <f>(Table2[[#This Row],[Current Week High]]/Table2[[#This Row],[Close Price]])-1</f>
        <v>6.4278704612366289E-2</v>
      </c>
      <c r="AG587" s="1">
        <f>(Table2[[#This Row],[Close Price]]/Table2[[#This Row],[Current Month Low]])-1</f>
        <v>7.7665410800448198E-2</v>
      </c>
      <c r="AH587" s="1">
        <f>(Table2[[#This Row],[Current Month High]]/Table2[[#This Row],[Close Price]])-1</f>
        <v>6.4278704612366289E-2</v>
      </c>
      <c r="AI587">
        <v>10.346045197740001</v>
      </c>
      <c r="AJ587">
        <v>26.485037963376499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0.05</v>
      </c>
      <c r="AM587" t="s">
        <v>3167</v>
      </c>
      <c r="AN587">
        <v>1.7</v>
      </c>
      <c r="AO587" t="s">
        <v>3167</v>
      </c>
      <c r="AP587">
        <v>-9.3046314978143002E-2</v>
      </c>
      <c r="AQ587">
        <f>(Table2[[#This Row],[Sharpe Ratio]]-AVERAGE(Table2[Sharpe Ratio]))/_xlfn.STDEV.P(Table2[Sharpe Ratio])</f>
        <v>-1.7119418118049541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558</v>
      </c>
      <c r="AT587">
        <f>_xlfn.RANK.AVG(Table2[[#This Row],[6M Return vs Nifty Z-Score]],Table2[6M Return vs Nifty Z-Score])</f>
        <v>312</v>
      </c>
      <c r="AU587">
        <f>_xlfn.RANK.AVG(Table2[[#This Row],[Sharpe Ratio Z-Score]],Table2[Sharpe Ratio Z-Score])</f>
        <v>705</v>
      </c>
      <c r="AV587">
        <f>(Table2[[#This Row],[Rank 1Y]]+Table2[[#This Row],[Rank 6M]]+Table2[[#This Row],[Rank Sharpe]])/3</f>
        <v>525</v>
      </c>
    </row>
    <row r="588" spans="1:48" hidden="1" x14ac:dyDescent="0.3">
      <c r="A588" t="s">
        <v>2128</v>
      </c>
      <c r="B588" t="s">
        <v>2129</v>
      </c>
      <c r="C588" t="s">
        <v>3130</v>
      </c>
      <c r="D588" t="s">
        <v>398</v>
      </c>
      <c r="E588">
        <v>2812.4213599999998</v>
      </c>
      <c r="F588">
        <v>324.85000000000002</v>
      </c>
      <c r="G588">
        <v>-39.952948724113703</v>
      </c>
      <c r="H588">
        <f>(Table2[[#This Row],[1Y Return vs Nifty]]-AVERAGE(Table2[1Y Return vs Nifty]))/_xlfn.STDEV.P(Table2[1Y Return vs Nifty])</f>
        <v>-1.0485860761368333</v>
      </c>
      <c r="I588">
        <v>-22.832684148277199</v>
      </c>
      <c r="J588">
        <f>(Table2[[#This Row],[1M Return vs Nifty]]-AVERAGE(Table2[1M Return vs Nifty]))/_xlfn.STDEV.P(Table2[1M Return vs Nifty])</f>
        <v>-1.9822519328019912</v>
      </c>
      <c r="K588">
        <v>-48.1584776032375</v>
      </c>
      <c r="L588">
        <f>(Table2[[#This Row],[6M Return vs Nifty]]-AVERAGE(Table2[6M Return vs Nifty]))/_xlfn.STDEV.P(Table2[6M Return vs Nifty])</f>
        <v>-1.6940733297928767</v>
      </c>
      <c r="M588">
        <v>-15.325510846521</v>
      </c>
      <c r="N588">
        <f>(Table2[[#This Row],[1W Return vs Nifty]]-AVERAGE(Table2[1W Return vs Nifty]))/_xlfn.STDEV.P(Table2[1W Return vs Nifty])</f>
        <v>-2.5231428132029103</v>
      </c>
      <c r="O588">
        <v>366.98</v>
      </c>
      <c r="P588">
        <v>396.80544629966801</v>
      </c>
      <c r="Q588">
        <v>449.70716315491097</v>
      </c>
      <c r="R588">
        <v>30.438480358216001</v>
      </c>
      <c r="S588" s="1">
        <f>(Table2[[#This Row],[Close Price]]-Table2[[#This Row],[20D EMA]])/Table2[[#This Row],[20D EMA]]</f>
        <v>-0.11480189656112048</v>
      </c>
      <c r="T588" s="1">
        <f>(Table2[[#This Row],[Close Price]]-Table2[[#This Row],[50D EMA]])/Table2[[#This Row],[50D EMA]]</f>
        <v>-0.18133684144377174</v>
      </c>
      <c r="U588" s="1">
        <f>(Table2[[#This Row],[Close Price]]-Table2[[#This Row],[200D EMA]])/Table2[[#This Row],[200D EMA]]</f>
        <v>-0.27764103706727328</v>
      </c>
      <c r="V588">
        <v>1.10909522555019</v>
      </c>
      <c r="W588">
        <v>319.3</v>
      </c>
      <c r="X588">
        <v>329.9</v>
      </c>
      <c r="Y588">
        <v>319.3</v>
      </c>
      <c r="Z588">
        <v>329.9</v>
      </c>
      <c r="AA588">
        <v>302</v>
      </c>
      <c r="AB588">
        <v>428.65</v>
      </c>
      <c r="AC588" s="1">
        <f>(Table2[[#This Row],[Close Price]]/Table2[[#This Row],[Day Low]])-1</f>
        <v>1.738177262762286E-2</v>
      </c>
      <c r="AD588" s="1">
        <f>(Table2[[#This Row],[Day High]]/Table2[[#This Row],[Close Price]])-1</f>
        <v>1.5545636447590994E-2</v>
      </c>
      <c r="AE588" s="1">
        <f>(Table2[[#This Row],[Close Price]]/Table2[[#This Row],[Current Week Low]])-1</f>
        <v>1.738177262762286E-2</v>
      </c>
      <c r="AF588" s="1">
        <f>(Table2[[#This Row],[Current Week High]]/Table2[[#This Row],[Close Price]])-1</f>
        <v>1.5545636447590994E-2</v>
      </c>
      <c r="AG588" s="1">
        <f>(Table2[[#This Row],[Close Price]]/Table2[[#This Row],[Current Month Low]])-1</f>
        <v>7.566225165562912E-2</v>
      </c>
      <c r="AH588" s="1">
        <f>(Table2[[#This Row],[Current Month High]]/Table2[[#This Row],[Close Price]])-1</f>
        <v>0.31953209173464669</v>
      </c>
      <c r="AI588">
        <v>130.09850700323199</v>
      </c>
      <c r="AJ588">
        <v>7.5662251655629102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-0.18</v>
      </c>
      <c r="AM588" t="s">
        <v>3166</v>
      </c>
      <c r="AN588">
        <v>-20.190000000000001</v>
      </c>
      <c r="AO588" t="s">
        <v>3166</v>
      </c>
      <c r="AP588">
        <v>0.113544722570855</v>
      </c>
      <c r="AQ588">
        <f>(Table2[[#This Row],[Sharpe Ratio]]-AVERAGE(Table2[Sharpe Ratio]))/_xlfn.STDEV.P(Table2[Sharpe Ratio])</f>
        <v>0.67307297010885125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670</v>
      </c>
      <c r="AT588">
        <f>_xlfn.RANK.AVG(Table2[[#This Row],[6M Return vs Nifty Z-Score]],Table2[6M Return vs Nifty Z-Score])</f>
        <v>730</v>
      </c>
      <c r="AU588">
        <f>_xlfn.RANK.AVG(Table2[[#This Row],[Sharpe Ratio Z-Score]],Table2[Sharpe Ratio Z-Score])</f>
        <v>177</v>
      </c>
      <c r="AV588">
        <f>(Table2[[#This Row],[Rank 1Y]]+Table2[[#This Row],[Rank 6M]]+Table2[[#This Row],[Rank Sharpe]])/3</f>
        <v>525.66666666666663</v>
      </c>
    </row>
    <row r="589" spans="1:48" hidden="1" x14ac:dyDescent="0.3">
      <c r="A589" t="s">
        <v>1637</v>
      </c>
      <c r="B589" t="s">
        <v>1638</v>
      </c>
      <c r="C589" t="s">
        <v>3126</v>
      </c>
      <c r="D589" t="s">
        <v>257</v>
      </c>
      <c r="E589">
        <v>5574.3866332799998</v>
      </c>
      <c r="F589">
        <v>2046.9</v>
      </c>
      <c r="G589">
        <v>-33.916010500104001</v>
      </c>
      <c r="H589">
        <f>(Table2[[#This Row],[1Y Return vs Nifty]]-AVERAGE(Table2[1Y Return vs Nifty]))/_xlfn.STDEV.P(Table2[1Y Return vs Nifty])</f>
        <v>-0.92898412163906396</v>
      </c>
      <c r="I589">
        <v>-6.3927771165427503</v>
      </c>
      <c r="J589">
        <f>(Table2[[#This Row],[1M Return vs Nifty]]-AVERAGE(Table2[1M Return vs Nifty]))/_xlfn.STDEV.P(Table2[1M Return vs Nifty])</f>
        <v>-0.35484033393999975</v>
      </c>
      <c r="K589">
        <v>-21.546078333333298</v>
      </c>
      <c r="L589">
        <f>(Table2[[#This Row],[6M Return vs Nifty]]-AVERAGE(Table2[6M Return vs Nifty]))/_xlfn.STDEV.P(Table2[6M Return vs Nifty])</f>
        <v>-0.81648295412676053</v>
      </c>
      <c r="M589">
        <v>-3.63726788934793</v>
      </c>
      <c r="N589">
        <f>(Table2[[#This Row],[1W Return vs Nifty]]-AVERAGE(Table2[1W Return vs Nifty]))/_xlfn.STDEV.P(Table2[1W Return vs Nifty])</f>
        <v>-9.6194091265507209E-2</v>
      </c>
      <c r="O589">
        <v>2098.9699999999998</v>
      </c>
      <c r="P589">
        <v>2213.08954719751</v>
      </c>
      <c r="Q589">
        <v>2264.7002723993901</v>
      </c>
      <c r="R589">
        <v>45.848505519829402</v>
      </c>
      <c r="S589" s="1">
        <f>(Table2[[#This Row],[Close Price]]-Table2[[#This Row],[20D EMA]])/Table2[[#This Row],[20D EMA]]</f>
        <v>-2.4807405537001344E-2</v>
      </c>
      <c r="T589" s="1">
        <f>(Table2[[#This Row],[Close Price]]-Table2[[#This Row],[50D EMA]])/Table2[[#This Row],[50D EMA]]</f>
        <v>-7.5093909963092023E-2</v>
      </c>
      <c r="U589" s="1">
        <f>(Table2[[#This Row],[Close Price]]-Table2[[#This Row],[200D EMA]])/Table2[[#This Row],[200D EMA]]</f>
        <v>-9.6171787080961649E-2</v>
      </c>
      <c r="V589">
        <v>0.63036597471670697</v>
      </c>
      <c r="W589">
        <v>1991</v>
      </c>
      <c r="X589">
        <v>2070</v>
      </c>
      <c r="Y589">
        <v>1991</v>
      </c>
      <c r="Z589">
        <v>2070</v>
      </c>
      <c r="AA589">
        <v>1910.25</v>
      </c>
      <c r="AB589">
        <v>2319.9499999999998</v>
      </c>
      <c r="AC589" s="1">
        <f>(Table2[[#This Row],[Close Price]]/Table2[[#This Row],[Day Low]])-1</f>
        <v>2.8076343545956783E-2</v>
      </c>
      <c r="AD589" s="1">
        <f>(Table2[[#This Row],[Day High]]/Table2[[#This Row],[Close Price]])-1</f>
        <v>1.1285358346768248E-2</v>
      </c>
      <c r="AE589" s="1">
        <f>(Table2[[#This Row],[Close Price]]/Table2[[#This Row],[Current Week Low]])-1</f>
        <v>2.8076343545956783E-2</v>
      </c>
      <c r="AF589" s="1">
        <f>(Table2[[#This Row],[Current Week High]]/Table2[[#This Row],[Close Price]])-1</f>
        <v>1.1285358346768248E-2</v>
      </c>
      <c r="AG589" s="1">
        <f>(Table2[[#This Row],[Close Price]]/Table2[[#This Row],[Current Month Low]])-1</f>
        <v>7.1535139379662382E-2</v>
      </c>
      <c r="AH589" s="1">
        <f>(Table2[[#This Row],[Current Month High]]/Table2[[#This Row],[Close Price]])-1</f>
        <v>0.13339684400801199</v>
      </c>
      <c r="AI589">
        <v>36.499096194244899</v>
      </c>
      <c r="AJ589">
        <v>19.0058139534883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-0.11</v>
      </c>
      <c r="AM589" t="s">
        <v>3166</v>
      </c>
      <c r="AN589">
        <v>-8.42</v>
      </c>
      <c r="AO589" t="s">
        <v>3166</v>
      </c>
      <c r="AP589">
        <v>6.2713821639698006E-2</v>
      </c>
      <c r="AQ589">
        <f>(Table2[[#This Row],[Sharpe Ratio]]-AVERAGE(Table2[Sharpe Ratio]))/_xlfn.STDEV.P(Table2[Sharpe Ratio])</f>
        <v>8.624959414292882E-2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640</v>
      </c>
      <c r="AT589">
        <f>_xlfn.RANK.AVG(Table2[[#This Row],[6M Return vs Nifty Z-Score]],Table2[6M Return vs Nifty Z-Score])</f>
        <v>612</v>
      </c>
      <c r="AU589">
        <f>_xlfn.RANK.AVG(Table2[[#This Row],[Sharpe Ratio Z-Score]],Table2[Sharpe Ratio Z-Score])</f>
        <v>326</v>
      </c>
      <c r="AV589">
        <f>(Table2[[#This Row],[Rank 1Y]]+Table2[[#This Row],[Rank 6M]]+Table2[[#This Row],[Rank Sharpe]])/3</f>
        <v>526</v>
      </c>
    </row>
    <row r="590" spans="1:48" hidden="1" x14ac:dyDescent="0.3">
      <c r="A590" t="s">
        <v>648</v>
      </c>
      <c r="B590" t="s">
        <v>649</v>
      </c>
      <c r="C590" t="s">
        <v>3121</v>
      </c>
      <c r="D590" t="s">
        <v>54</v>
      </c>
      <c r="E590">
        <v>27826.515197075001</v>
      </c>
      <c r="F590">
        <v>360.05</v>
      </c>
      <c r="G590">
        <v>-23.4235656688343</v>
      </c>
      <c r="H590">
        <f>(Table2[[#This Row],[1Y Return vs Nifty]]-AVERAGE(Table2[1Y Return vs Nifty]))/_xlfn.STDEV.P(Table2[1Y Return vs Nifty])</f>
        <v>-0.72111104712441954</v>
      </c>
      <c r="I590">
        <v>-1.3233881284981399</v>
      </c>
      <c r="J590">
        <f>(Table2[[#This Row],[1M Return vs Nifty]]-AVERAGE(Table2[1M Return vs Nifty]))/_xlfn.STDEV.P(Table2[1M Return vs Nifty])</f>
        <v>0.14698625317888486</v>
      </c>
      <c r="K590">
        <v>-25.329025872010899</v>
      </c>
      <c r="L590">
        <f>(Table2[[#This Row],[6M Return vs Nifty]]-AVERAGE(Table2[6M Return vs Nifty]))/_xlfn.STDEV.P(Table2[6M Return vs Nifty])</f>
        <v>-0.94123226056557208</v>
      </c>
      <c r="M590">
        <v>-3.21868234459042</v>
      </c>
      <c r="N590">
        <f>(Table2[[#This Row],[1W Return vs Nifty]]-AVERAGE(Table2[1W Return vs Nifty]))/_xlfn.STDEV.P(Table2[1W Return vs Nifty])</f>
        <v>-9.2789187632739255E-3</v>
      </c>
      <c r="O590">
        <v>362.3</v>
      </c>
      <c r="P590">
        <v>371.74020660164001</v>
      </c>
      <c r="Q590">
        <v>399.42817312040597</v>
      </c>
      <c r="R590">
        <v>49.3980984710388</v>
      </c>
      <c r="S590" s="1">
        <f>(Table2[[#This Row],[Close Price]]-Table2[[#This Row],[20D EMA]])/Table2[[#This Row],[20D EMA]]</f>
        <v>-6.2103229367927127E-3</v>
      </c>
      <c r="T590" s="1">
        <f>(Table2[[#This Row],[Close Price]]-Table2[[#This Row],[50D EMA]])/Table2[[#This Row],[50D EMA]]</f>
        <v>-3.1447248357956946E-2</v>
      </c>
      <c r="U590" s="1">
        <f>(Table2[[#This Row],[Close Price]]-Table2[[#This Row],[200D EMA]])/Table2[[#This Row],[200D EMA]]</f>
        <v>-9.8586368639889538E-2</v>
      </c>
      <c r="V590">
        <v>0.38880035455718898</v>
      </c>
      <c r="W590">
        <v>355.65</v>
      </c>
      <c r="X590">
        <v>366</v>
      </c>
      <c r="Y590">
        <v>355.65</v>
      </c>
      <c r="Z590">
        <v>366</v>
      </c>
      <c r="AA590">
        <v>340.05</v>
      </c>
      <c r="AB590">
        <v>383.7</v>
      </c>
      <c r="AC590" s="1">
        <f>(Table2[[#This Row],[Close Price]]/Table2[[#This Row],[Day Low]])-1</f>
        <v>1.2371713763531744E-2</v>
      </c>
      <c r="AD590" s="1">
        <f>(Table2[[#This Row],[Day High]]/Table2[[#This Row],[Close Price]])-1</f>
        <v>1.6525482571865036E-2</v>
      </c>
      <c r="AE590" s="1">
        <f>(Table2[[#This Row],[Close Price]]/Table2[[#This Row],[Current Week Low]])-1</f>
        <v>1.2371713763531744E-2</v>
      </c>
      <c r="AF590" s="1">
        <f>(Table2[[#This Row],[Current Week High]]/Table2[[#This Row],[Close Price]])-1</f>
        <v>1.6525482571865036E-2</v>
      </c>
      <c r="AG590" s="1">
        <f>(Table2[[#This Row],[Close Price]]/Table2[[#This Row],[Current Month Low]])-1</f>
        <v>5.8814880164681727E-2</v>
      </c>
      <c r="AH590" s="1">
        <f>(Table2[[#This Row],[Current Month High]]/Table2[[#This Row],[Close Price]])-1</f>
        <v>6.5685321483127224E-2</v>
      </c>
      <c r="AI590">
        <v>44.341063741147003</v>
      </c>
      <c r="AJ590">
        <v>33.327161636733898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-7.0000000000000007E-2</v>
      </c>
      <c r="AM590" t="s">
        <v>3166</v>
      </c>
      <c r="AN590">
        <v>-2.65</v>
      </c>
      <c r="AO590" t="s">
        <v>3166</v>
      </c>
      <c r="AP590">
        <v>5.5764396895986001E-2</v>
      </c>
      <c r="AQ590">
        <f>(Table2[[#This Row],[Sharpe Ratio]]-AVERAGE(Table2[Sharpe Ratio]))/_xlfn.STDEV.P(Table2[Sharpe Ratio])</f>
        <v>6.0211343985429842E-3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571</v>
      </c>
      <c r="AT590">
        <f>_xlfn.RANK.AVG(Table2[[#This Row],[6M Return vs Nifty Z-Score]],Table2[6M Return vs Nifty Z-Score])</f>
        <v>657</v>
      </c>
      <c r="AU590">
        <f>_xlfn.RANK.AVG(Table2[[#This Row],[Sharpe Ratio Z-Score]],Table2[Sharpe Ratio Z-Score])</f>
        <v>351</v>
      </c>
      <c r="AV590">
        <f>(Table2[[#This Row],[Rank 1Y]]+Table2[[#This Row],[Rank 6M]]+Table2[[#This Row],[Rank Sharpe]])/3</f>
        <v>526.33333333333337</v>
      </c>
    </row>
    <row r="591" spans="1:48" hidden="1" x14ac:dyDescent="0.3">
      <c r="A591" t="s">
        <v>142</v>
      </c>
      <c r="B591" t="s">
        <v>143</v>
      </c>
      <c r="C591" t="s">
        <v>3131</v>
      </c>
      <c r="D591" t="s">
        <v>117</v>
      </c>
      <c r="E591">
        <v>179350.897649547</v>
      </c>
      <c r="F591">
        <v>143.66999999999999</v>
      </c>
      <c r="G591">
        <v>-9.1058270896117204</v>
      </c>
      <c r="H591">
        <f>(Table2[[#This Row],[1Y Return vs Nifty]]-AVERAGE(Table2[1Y Return vs Nifty]))/_xlfn.STDEV.P(Table2[1Y Return vs Nifty])</f>
        <v>-0.43745243500667796</v>
      </c>
      <c r="I591">
        <v>-4.4857449278607504</v>
      </c>
      <c r="J591">
        <f>(Table2[[#This Row],[1M Return vs Nifty]]-AVERAGE(Table2[1M Return vs Nifty]))/_xlfn.STDEV.P(Table2[1M Return vs Nifty])</f>
        <v>-0.16606029417010168</v>
      </c>
      <c r="K591">
        <v>-23.646158812682401</v>
      </c>
      <c r="L591">
        <f>(Table2[[#This Row],[6M Return vs Nifty]]-AVERAGE(Table2[6M Return vs Nifty]))/_xlfn.STDEV.P(Table2[6M Return vs Nifty])</f>
        <v>-0.88573677818483054</v>
      </c>
      <c r="M591">
        <v>-0.437150143553592</v>
      </c>
      <c r="N591">
        <f>(Table2[[#This Row],[1W Return vs Nifty]]-AVERAGE(Table2[1W Return vs Nifty]))/_xlfn.STDEV.P(Table2[1W Return vs Nifty])</f>
        <v>0.56827889254070818</v>
      </c>
      <c r="O591">
        <v>145.63999999999999</v>
      </c>
      <c r="P591">
        <v>150.501179713608</v>
      </c>
      <c r="Q591">
        <v>152.32492532790499</v>
      </c>
      <c r="R591">
        <v>48.408464949147699</v>
      </c>
      <c r="S591" s="1">
        <f>(Table2[[#This Row],[Close Price]]-Table2[[#This Row],[20D EMA]])/Table2[[#This Row],[20D EMA]]</f>
        <v>-1.3526503707772584E-2</v>
      </c>
      <c r="T591" s="1">
        <f>(Table2[[#This Row],[Close Price]]-Table2[[#This Row],[50D EMA]])/Table2[[#This Row],[50D EMA]]</f>
        <v>-4.5389542637520923E-2</v>
      </c>
      <c r="U591" s="1">
        <f>(Table2[[#This Row],[Close Price]]-Table2[[#This Row],[200D EMA]])/Table2[[#This Row],[200D EMA]]</f>
        <v>-5.6818838474884031E-2</v>
      </c>
      <c r="V591">
        <v>1.02760023807084</v>
      </c>
      <c r="W591">
        <v>142.84</v>
      </c>
      <c r="X591">
        <v>146.15</v>
      </c>
      <c r="Y591">
        <v>142.84</v>
      </c>
      <c r="Z591">
        <v>146.15</v>
      </c>
      <c r="AA591">
        <v>137.25</v>
      </c>
      <c r="AB591">
        <v>156.91999999999999</v>
      </c>
      <c r="AC591" s="1">
        <f>(Table2[[#This Row],[Close Price]]/Table2[[#This Row],[Day Low]])-1</f>
        <v>5.8106972836740045E-3</v>
      </c>
      <c r="AD591" s="1">
        <f>(Table2[[#This Row],[Day High]]/Table2[[#This Row],[Close Price]])-1</f>
        <v>1.726178046913085E-2</v>
      </c>
      <c r="AE591" s="1">
        <f>(Table2[[#This Row],[Close Price]]/Table2[[#This Row],[Current Week Low]])-1</f>
        <v>5.8106972836740045E-3</v>
      </c>
      <c r="AF591" s="1">
        <f>(Table2[[#This Row],[Current Week High]]/Table2[[#This Row],[Close Price]])-1</f>
        <v>1.726178046913085E-2</v>
      </c>
      <c r="AG591" s="1">
        <f>(Table2[[#This Row],[Close Price]]/Table2[[#This Row],[Current Month Low]])-1</f>
        <v>4.6775956284152986E-2</v>
      </c>
      <c r="AH591" s="1">
        <f>(Table2[[#This Row],[Current Month High]]/Table2[[#This Row],[Close Price]])-1</f>
        <v>9.2225238393540687E-2</v>
      </c>
      <c r="AI591">
        <v>28.488898169416</v>
      </c>
      <c r="AJ591">
        <v>14.023809523809501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-0.02</v>
      </c>
      <c r="AM591" t="s">
        <v>3166</v>
      </c>
      <c r="AN591">
        <v>-5.66</v>
      </c>
      <c r="AO591" t="s">
        <v>3166</v>
      </c>
      <c r="AP591">
        <v>8.2398954798410008E-3</v>
      </c>
      <c r="AQ591">
        <f>(Table2[[#This Row],[Sharpe Ratio]]-AVERAGE(Table2[Sharpe Ratio]))/_xlfn.STDEV.P(Table2[Sharpe Ratio])</f>
        <v>-0.54263111947140785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460</v>
      </c>
      <c r="AT591">
        <f>_xlfn.RANK.AVG(Table2[[#This Row],[6M Return vs Nifty Z-Score]],Table2[6M Return vs Nifty Z-Score])</f>
        <v>640</v>
      </c>
      <c r="AU591">
        <f>_xlfn.RANK.AVG(Table2[[#This Row],[Sharpe Ratio Z-Score]],Table2[Sharpe Ratio Z-Score])</f>
        <v>480</v>
      </c>
      <c r="AV591">
        <f>(Table2[[#This Row],[Rank 1Y]]+Table2[[#This Row],[Rank 6M]]+Table2[[#This Row],[Rank Sharpe]])/3</f>
        <v>526.66666666666663</v>
      </c>
    </row>
    <row r="592" spans="1:48" hidden="1" x14ac:dyDescent="0.3">
      <c r="A592" t="s">
        <v>1382</v>
      </c>
      <c r="B592" t="s">
        <v>1383</v>
      </c>
      <c r="C592" t="s">
        <v>3132</v>
      </c>
      <c r="D592" t="s">
        <v>458</v>
      </c>
      <c r="E592">
        <v>7824.3898021719997</v>
      </c>
      <c r="F592">
        <v>178.49</v>
      </c>
      <c r="G592">
        <v>-36.284078004287601</v>
      </c>
      <c r="H592">
        <f>(Table2[[#This Row],[1Y Return vs Nifty]]-AVERAGE(Table2[1Y Return vs Nifty]))/_xlfn.STDEV.P(Table2[1Y Return vs Nifty])</f>
        <v>-0.97589954322754202</v>
      </c>
      <c r="I592">
        <v>-0.33218010071971399</v>
      </c>
      <c r="J592">
        <f>(Table2[[#This Row],[1M Return vs Nifty]]-AVERAGE(Table2[1M Return vs Nifty]))/_xlfn.STDEV.P(Table2[1M Return vs Nifty])</f>
        <v>0.2451074553351931</v>
      </c>
      <c r="K592">
        <v>-5.3466681798584901</v>
      </c>
      <c r="L592">
        <f>(Table2[[#This Row],[6M Return vs Nifty]]-AVERAGE(Table2[6M Return vs Nifty]))/_xlfn.STDEV.P(Table2[6M Return vs Nifty])</f>
        <v>-0.28227909306284132</v>
      </c>
      <c r="M592">
        <v>-3.8653138496593402</v>
      </c>
      <c r="N592">
        <f>(Table2[[#This Row],[1W Return vs Nifty]]-AVERAGE(Table2[1W Return vs Nifty]))/_xlfn.STDEV.P(Table2[1W Return vs Nifty])</f>
        <v>-0.14354559259455077</v>
      </c>
      <c r="O592">
        <v>182.99</v>
      </c>
      <c r="P592">
        <v>187.45765458130401</v>
      </c>
      <c r="Q592">
        <v>191.04755168760801</v>
      </c>
      <c r="R592">
        <v>35.688204596811701</v>
      </c>
      <c r="S592" s="1">
        <f>(Table2[[#This Row],[Close Price]]-Table2[[#This Row],[20D EMA]])/Table2[[#This Row],[20D EMA]]</f>
        <v>-2.4591507732662984E-2</v>
      </c>
      <c r="T592" s="1">
        <f>(Table2[[#This Row],[Close Price]]-Table2[[#This Row],[50D EMA]])/Table2[[#This Row],[50D EMA]]</f>
        <v>-4.7838295007657627E-2</v>
      </c>
      <c r="U592" s="1">
        <f>(Table2[[#This Row],[Close Price]]-Table2[[#This Row],[200D EMA]])/Table2[[#This Row],[200D EMA]]</f>
        <v>-6.5729979665698712E-2</v>
      </c>
      <c r="V592">
        <v>0.43361921037378498</v>
      </c>
      <c r="W592">
        <v>176.5</v>
      </c>
      <c r="X592">
        <v>183.28</v>
      </c>
      <c r="Y592">
        <v>176.5</v>
      </c>
      <c r="Z592">
        <v>183.28</v>
      </c>
      <c r="AA592">
        <v>175.29</v>
      </c>
      <c r="AB592">
        <v>194.35</v>
      </c>
      <c r="AC592" s="1">
        <f>(Table2[[#This Row],[Close Price]]/Table2[[#This Row],[Day Low]])-1</f>
        <v>1.1274787535410891E-2</v>
      </c>
      <c r="AD592" s="1">
        <f>(Table2[[#This Row],[Day High]]/Table2[[#This Row],[Close Price]])-1</f>
        <v>2.6836237324219692E-2</v>
      </c>
      <c r="AE592" s="1">
        <f>(Table2[[#This Row],[Close Price]]/Table2[[#This Row],[Current Week Low]])-1</f>
        <v>1.1274787535410891E-2</v>
      </c>
      <c r="AF592" s="1">
        <f>(Table2[[#This Row],[Current Week High]]/Table2[[#This Row],[Close Price]])-1</f>
        <v>2.6836237324219692E-2</v>
      </c>
      <c r="AG592" s="1">
        <f>(Table2[[#This Row],[Close Price]]/Table2[[#This Row],[Current Month Low]])-1</f>
        <v>1.8255462376633114E-2</v>
      </c>
      <c r="AH592" s="1">
        <f>(Table2[[#This Row],[Current Month High]]/Table2[[#This Row],[Close Price]])-1</f>
        <v>8.8856518572469012E-2</v>
      </c>
      <c r="AI592">
        <v>21.900386576278699</v>
      </c>
      <c r="AJ592">
        <v>23.0965517241379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-0.03</v>
      </c>
      <c r="AM592" t="s">
        <v>3166</v>
      </c>
      <c r="AN592">
        <v>-7.24</v>
      </c>
      <c r="AO592" t="s">
        <v>3166</v>
      </c>
      <c r="AQ592">
        <f>(Table2[[#This Row],[Sharpe Ratio]]-AVERAGE(Table2[Sharpe Ratio]))/_xlfn.STDEV.P(Table2[Sharpe Ratio])</f>
        <v>-0.63775757197390104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647</v>
      </c>
      <c r="AT592">
        <f>_xlfn.RANK.AVG(Table2[[#This Row],[6M Return vs Nifty Z-Score]],Table2[6M Return vs Nifty Z-Score])</f>
        <v>407</v>
      </c>
      <c r="AU592">
        <f>_xlfn.RANK.AVG(Table2[[#This Row],[Sharpe Ratio Z-Score]],Table2[Sharpe Ratio Z-Score])</f>
        <v>529</v>
      </c>
      <c r="AV592">
        <f>(Table2[[#This Row],[Rank 1Y]]+Table2[[#This Row],[Rank 6M]]+Table2[[#This Row],[Rank Sharpe]])/3</f>
        <v>527.66666666666663</v>
      </c>
    </row>
    <row r="593" spans="1:48" hidden="1" x14ac:dyDescent="0.3">
      <c r="A593" t="s">
        <v>63</v>
      </c>
      <c r="B593" t="s">
        <v>64</v>
      </c>
      <c r="C593" t="s">
        <v>3121</v>
      </c>
      <c r="D593" t="s">
        <v>24</v>
      </c>
      <c r="E593">
        <v>356030.49516125</v>
      </c>
      <c r="F593">
        <v>1790.75</v>
      </c>
      <c r="G593">
        <v>-19.5818260699488</v>
      </c>
      <c r="H593">
        <f>(Table2[[#This Row],[1Y Return vs Nifty]]-AVERAGE(Table2[1Y Return vs Nifty]))/_xlfn.STDEV.P(Table2[1Y Return vs Nifty])</f>
        <v>-0.64499968940491026</v>
      </c>
      <c r="I593">
        <v>-0.80739728791377996</v>
      </c>
      <c r="J593">
        <f>(Table2[[#This Row],[1M Return vs Nifty]]-AVERAGE(Table2[1M Return vs Nifty]))/_xlfn.STDEV.P(Table2[1M Return vs Nifty])</f>
        <v>0.19806497748386914</v>
      </c>
      <c r="K593">
        <v>-0.84838972677779201</v>
      </c>
      <c r="L593">
        <f>(Table2[[#This Row],[6M Return vs Nifty]]-AVERAGE(Table2[6M Return vs Nifty]))/_xlfn.STDEV.P(Table2[6M Return vs Nifty])</f>
        <v>-0.13394049955788612</v>
      </c>
      <c r="M593">
        <v>-0.50357298762291802</v>
      </c>
      <c r="N593">
        <f>(Table2[[#This Row],[1W Return vs Nifty]]-AVERAGE(Table2[1W Return vs Nifty]))/_xlfn.STDEV.P(Table2[1W Return vs Nifty])</f>
        <v>0.55448684209205057</v>
      </c>
      <c r="O593">
        <v>1753.35</v>
      </c>
      <c r="P593">
        <v>1778.69270735912</v>
      </c>
      <c r="Q593">
        <v>1782.9521099912999</v>
      </c>
      <c r="R593">
        <v>69.104195761930399</v>
      </c>
      <c r="S593" s="1">
        <f>(Table2[[#This Row],[Close Price]]-Table2[[#This Row],[20D EMA]])/Table2[[#This Row],[20D EMA]]</f>
        <v>2.1330595716770807E-2</v>
      </c>
      <c r="T593" s="1">
        <f>(Table2[[#This Row],[Close Price]]-Table2[[#This Row],[50D EMA]])/Table2[[#This Row],[50D EMA]]</f>
        <v>6.7787384470596864E-3</v>
      </c>
      <c r="U593" s="1">
        <f>(Table2[[#This Row],[Close Price]]-Table2[[#This Row],[200D EMA]])/Table2[[#This Row],[200D EMA]]</f>
        <v>4.3735835443937422E-3</v>
      </c>
      <c r="V593">
        <v>0.80954212666856096</v>
      </c>
      <c r="W593">
        <v>1766.9</v>
      </c>
      <c r="X593">
        <v>1794.6</v>
      </c>
      <c r="Y593">
        <v>1766.9</v>
      </c>
      <c r="Z593">
        <v>1794.6</v>
      </c>
      <c r="AA593">
        <v>1679.05</v>
      </c>
      <c r="AB593">
        <v>1794.6</v>
      </c>
      <c r="AC593" s="1">
        <f>(Table2[[#This Row],[Close Price]]/Table2[[#This Row],[Day Low]])-1</f>
        <v>1.3498217216594055E-2</v>
      </c>
      <c r="AD593" s="1">
        <f>(Table2[[#This Row],[Day High]]/Table2[[#This Row],[Close Price]])-1</f>
        <v>2.1499371771602771E-3</v>
      </c>
      <c r="AE593" s="1">
        <f>(Table2[[#This Row],[Close Price]]/Table2[[#This Row],[Current Week Low]])-1</f>
        <v>1.3498217216594055E-2</v>
      </c>
      <c r="AF593" s="1">
        <f>(Table2[[#This Row],[Current Week High]]/Table2[[#This Row],[Close Price]])-1</f>
        <v>2.1499371771602771E-3</v>
      </c>
      <c r="AG593" s="1">
        <f>(Table2[[#This Row],[Close Price]]/Table2[[#This Row],[Current Month Low]])-1</f>
        <v>6.6525713945385867E-2</v>
      </c>
      <c r="AH593" s="1">
        <f>(Table2[[#This Row],[Current Month High]]/Table2[[#This Row],[Close Price]])-1</f>
        <v>2.1499371771602771E-3</v>
      </c>
      <c r="AI593">
        <v>8.4461817674158901</v>
      </c>
      <c r="AJ593">
        <v>15.9924863166758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-0.01</v>
      </c>
      <c r="AM593" t="s">
        <v>3166</v>
      </c>
      <c r="AN593">
        <v>1.91</v>
      </c>
      <c r="AO593" t="s">
        <v>3167</v>
      </c>
      <c r="AP593">
        <v>-0.102649585573763</v>
      </c>
      <c r="AQ593">
        <f>(Table2[[#This Row],[Sharpe Ratio]]-AVERAGE(Table2[Sharpe Ratio]))/_xlfn.STDEV.P(Table2[Sharpe Ratio])</f>
        <v>-1.8228079103395514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538</v>
      </c>
      <c r="AT593">
        <f>_xlfn.RANK.AVG(Table2[[#This Row],[6M Return vs Nifty Z-Score]],Table2[6M Return vs Nifty Z-Score])</f>
        <v>346</v>
      </c>
      <c r="AU593">
        <f>_xlfn.RANK.AVG(Table2[[#This Row],[Sharpe Ratio Z-Score]],Table2[Sharpe Ratio Z-Score])</f>
        <v>710</v>
      </c>
      <c r="AV593">
        <f>(Table2[[#This Row],[Rank 1Y]]+Table2[[#This Row],[Rank 6M]]+Table2[[#This Row],[Rank Sharpe]])/3</f>
        <v>531.33333333333337</v>
      </c>
    </row>
    <row r="594" spans="1:48" hidden="1" x14ac:dyDescent="0.3">
      <c r="A594" t="s">
        <v>1787</v>
      </c>
      <c r="B594" t="s">
        <v>1788</v>
      </c>
      <c r="C594" t="s">
        <v>3121</v>
      </c>
      <c r="D594" t="s">
        <v>54</v>
      </c>
      <c r="E594">
        <v>4382.4546223999996</v>
      </c>
      <c r="F594">
        <v>48.8</v>
      </c>
      <c r="G594">
        <v>-5.3392038095995602</v>
      </c>
      <c r="H594">
        <f>(Table2[[#This Row],[1Y Return vs Nifty]]-AVERAGE(Table2[1Y Return vs Nifty]))/_xlfn.STDEV.P(Table2[1Y Return vs Nifty])</f>
        <v>-0.36282925858347503</v>
      </c>
      <c r="I594">
        <v>8.8159394232807706</v>
      </c>
      <c r="J594">
        <f>(Table2[[#This Row],[1M Return vs Nifty]]-AVERAGE(Table2[1M Return vs Nifty]))/_xlfn.STDEV.P(Table2[1M Return vs Nifty])</f>
        <v>1.1506938307566565</v>
      </c>
      <c r="K594">
        <v>-29.674130840654499</v>
      </c>
      <c r="L594">
        <f>(Table2[[#This Row],[6M Return vs Nifty]]-AVERAGE(Table2[6M Return vs Nifty]))/_xlfn.STDEV.P(Table2[6M Return vs Nifty])</f>
        <v>-1.0845196907242274</v>
      </c>
      <c r="M594">
        <v>3.1061107032047102</v>
      </c>
      <c r="N594">
        <f>(Table2[[#This Row],[1W Return vs Nifty]]-AVERAGE(Table2[1W Return vs Nifty]))/_xlfn.STDEV.P(Table2[1W Return vs Nifty])</f>
        <v>1.3040021672056576</v>
      </c>
      <c r="O594">
        <v>46</v>
      </c>
      <c r="P594">
        <v>50.609467132309199</v>
      </c>
      <c r="Q594">
        <v>57.661889631051103</v>
      </c>
      <c r="R594">
        <v>70.221792782856994</v>
      </c>
      <c r="S594" s="1">
        <f>(Table2[[#This Row],[Close Price]]-Table2[[#This Row],[20D EMA]])/Table2[[#This Row],[20D EMA]]</f>
        <v>6.0869565217391244E-2</v>
      </c>
      <c r="T594" s="1">
        <f>(Table2[[#This Row],[Close Price]]-Table2[[#This Row],[50D EMA]])/Table2[[#This Row],[50D EMA]]</f>
        <v>-3.5753530610758665E-2</v>
      </c>
      <c r="U594" s="1">
        <f>(Table2[[#This Row],[Close Price]]-Table2[[#This Row],[200D EMA]])/Table2[[#This Row],[200D EMA]]</f>
        <v>-0.15368711791711648</v>
      </c>
      <c r="V594">
        <v>0.71146152913497995</v>
      </c>
      <c r="W594">
        <v>46.75</v>
      </c>
      <c r="X594">
        <v>49.49</v>
      </c>
      <c r="Y594">
        <v>46.75</v>
      </c>
      <c r="Z594">
        <v>49.49</v>
      </c>
      <c r="AA594">
        <v>41.31</v>
      </c>
      <c r="AB594">
        <v>49.49</v>
      </c>
      <c r="AC594" s="1">
        <f>(Table2[[#This Row],[Close Price]]/Table2[[#This Row],[Day Low]])-1</f>
        <v>4.3850267379679009E-2</v>
      </c>
      <c r="AD594" s="1">
        <f>(Table2[[#This Row],[Day High]]/Table2[[#This Row],[Close Price]])-1</f>
        <v>1.4139344262295239E-2</v>
      </c>
      <c r="AE594" s="1">
        <f>(Table2[[#This Row],[Close Price]]/Table2[[#This Row],[Current Week Low]])-1</f>
        <v>4.3850267379679009E-2</v>
      </c>
      <c r="AF594" s="1">
        <f>(Table2[[#This Row],[Current Week High]]/Table2[[#This Row],[Close Price]])-1</f>
        <v>1.4139344262295239E-2</v>
      </c>
      <c r="AG594" s="1">
        <f>(Table2[[#This Row],[Close Price]]/Table2[[#This Row],[Current Month Low]])-1</f>
        <v>0.18131203098523341</v>
      </c>
      <c r="AH594" s="1">
        <f>(Table2[[#This Row],[Current Month High]]/Table2[[#This Row],[Close Price]])-1</f>
        <v>1.4139344262295239E-2</v>
      </c>
      <c r="AI594">
        <v>104.159836065573</v>
      </c>
      <c r="AJ594">
        <v>21.468574984442998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-0.21</v>
      </c>
      <c r="AM594" t="s">
        <v>3166</v>
      </c>
      <c r="AN594">
        <v>7.32</v>
      </c>
      <c r="AO594" t="s">
        <v>3167</v>
      </c>
      <c r="AP594">
        <v>1.0972334330512999E-2</v>
      </c>
      <c r="AQ594">
        <f>(Table2[[#This Row],[Sharpe Ratio]]-AVERAGE(Table2[Sharpe Ratio]))/_xlfn.STDEV.P(Table2[Sharpe Ratio])</f>
        <v>-0.5110861544678672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434</v>
      </c>
      <c r="AT594">
        <f>_xlfn.RANK.AVG(Table2[[#This Row],[6M Return vs Nifty Z-Score]],Table2[6M Return vs Nifty Z-Score])</f>
        <v>687</v>
      </c>
      <c r="AU594">
        <f>_xlfn.RANK.AVG(Table2[[#This Row],[Sharpe Ratio Z-Score]],Table2[Sharpe Ratio Z-Score])</f>
        <v>474</v>
      </c>
      <c r="AV594">
        <f>(Table2[[#This Row],[Rank 1Y]]+Table2[[#This Row],[Rank 6M]]+Table2[[#This Row],[Rank Sharpe]])/3</f>
        <v>531.66666666666663</v>
      </c>
    </row>
    <row r="595" spans="1:48" hidden="1" x14ac:dyDescent="0.3">
      <c r="A595" t="s">
        <v>38</v>
      </c>
      <c r="B595" t="s">
        <v>39</v>
      </c>
      <c r="C595" t="s">
        <v>3123</v>
      </c>
      <c r="D595" t="s">
        <v>40</v>
      </c>
      <c r="E595">
        <v>580689.73244698998</v>
      </c>
      <c r="F595">
        <v>2471.4499999999998</v>
      </c>
      <c r="G595">
        <v>-23.923010361776701</v>
      </c>
      <c r="H595">
        <f>(Table2[[#This Row],[1Y Return vs Nifty]]-AVERAGE(Table2[1Y Return vs Nifty]))/_xlfn.STDEV.P(Table2[1Y Return vs Nifty])</f>
        <v>-0.73100589103749414</v>
      </c>
      <c r="I595">
        <v>-2.4440138845113899</v>
      </c>
      <c r="J595">
        <f>(Table2[[#This Row],[1M Return vs Nifty]]-AVERAGE(Table2[1M Return vs Nifty]))/_xlfn.STDEV.P(Table2[1M Return vs Nifty])</f>
        <v>3.6053791711854043E-2</v>
      </c>
      <c r="K595">
        <v>-1.86293991140947</v>
      </c>
      <c r="L595">
        <f>(Table2[[#This Row],[6M Return vs Nifty]]-AVERAGE(Table2[6M Return vs Nifty]))/_xlfn.STDEV.P(Table2[6M Return vs Nifty])</f>
        <v>-0.16739706499691226</v>
      </c>
      <c r="M595">
        <v>-0.87754536367609903</v>
      </c>
      <c r="N595">
        <f>(Table2[[#This Row],[1W Return vs Nifty]]-AVERAGE(Table2[1W Return vs Nifty]))/_xlfn.STDEV.P(Table2[1W Return vs Nifty])</f>
        <v>0.47683515539904248</v>
      </c>
      <c r="O595">
        <v>2502.0300000000002</v>
      </c>
      <c r="P595">
        <v>2619.6385772260001</v>
      </c>
      <c r="Q595">
        <v>2601.1246611070201</v>
      </c>
      <c r="R595">
        <v>50.845151448158802</v>
      </c>
      <c r="S595" s="1">
        <f>(Table2[[#This Row],[Close Price]]-Table2[[#This Row],[20D EMA]])/Table2[[#This Row],[20D EMA]]</f>
        <v>-1.2222075674552415E-2</v>
      </c>
      <c r="T595" s="1">
        <f>(Table2[[#This Row],[Close Price]]-Table2[[#This Row],[50D EMA]])/Table2[[#This Row],[50D EMA]]</f>
        <v>-5.6568329125356205E-2</v>
      </c>
      <c r="U595" s="1">
        <f>(Table2[[#This Row],[Close Price]]-Table2[[#This Row],[200D EMA]])/Table2[[#This Row],[200D EMA]]</f>
        <v>-4.9853305013006048E-2</v>
      </c>
      <c r="V595">
        <v>1.04209929917418</v>
      </c>
      <c r="W595">
        <v>2457.6</v>
      </c>
      <c r="X595">
        <v>2505.6999999999998</v>
      </c>
      <c r="Y595">
        <v>2457.6</v>
      </c>
      <c r="Z595">
        <v>2505.6999999999998</v>
      </c>
      <c r="AA595">
        <v>2375.75</v>
      </c>
      <c r="AB595">
        <v>2547</v>
      </c>
      <c r="AC595" s="1">
        <f>(Table2[[#This Row],[Close Price]]/Table2[[#This Row],[Day Low]])-1</f>
        <v>5.6355794270832593E-3</v>
      </c>
      <c r="AD595" s="1">
        <f>(Table2[[#This Row],[Day High]]/Table2[[#This Row],[Close Price]])-1</f>
        <v>1.3858261344554812E-2</v>
      </c>
      <c r="AE595" s="1">
        <f>(Table2[[#This Row],[Close Price]]/Table2[[#This Row],[Current Week Low]])-1</f>
        <v>5.6355794270832593E-3</v>
      </c>
      <c r="AF595" s="1">
        <f>(Table2[[#This Row],[Current Week High]]/Table2[[#This Row],[Close Price]])-1</f>
        <v>1.3858261344554812E-2</v>
      </c>
      <c r="AG595" s="1">
        <f>(Table2[[#This Row],[Close Price]]/Table2[[#This Row],[Current Month Low]])-1</f>
        <v>4.0282016205408722E-2</v>
      </c>
      <c r="AH595" s="1">
        <f>(Table2[[#This Row],[Current Month High]]/Table2[[#This Row],[Close Price]])-1</f>
        <v>3.0569099111857456E-2</v>
      </c>
      <c r="AI595">
        <v>22.802403447368899</v>
      </c>
      <c r="AJ595">
        <v>13.7842130706014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-0.03</v>
      </c>
      <c r="AM595" t="s">
        <v>3166</v>
      </c>
      <c r="AN595">
        <v>-1.98</v>
      </c>
      <c r="AO595" t="s">
        <v>3166</v>
      </c>
      <c r="AP595">
        <v>-5.5168918542466E-2</v>
      </c>
      <c r="AQ595">
        <f>(Table2[[#This Row],[Sharpe Ratio]]-AVERAGE(Table2[Sharpe Ratio]))/_xlfn.STDEV.P(Table2[Sharpe Ratio])</f>
        <v>-1.2746617077342579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572</v>
      </c>
      <c r="AT595">
        <f>_xlfn.RANK.AVG(Table2[[#This Row],[6M Return vs Nifty Z-Score]],Table2[6M Return vs Nifty Z-Score])</f>
        <v>356</v>
      </c>
      <c r="AU595">
        <f>_xlfn.RANK.AVG(Table2[[#This Row],[Sharpe Ratio Z-Score]],Table2[Sharpe Ratio Z-Score])</f>
        <v>668</v>
      </c>
      <c r="AV595">
        <f>(Table2[[#This Row],[Rank 1Y]]+Table2[[#This Row],[Rank 6M]]+Table2[[#This Row],[Rank Sharpe]])/3</f>
        <v>532</v>
      </c>
    </row>
    <row r="596" spans="1:48" hidden="1" x14ac:dyDescent="0.3">
      <c r="A596" t="s">
        <v>383</v>
      </c>
      <c r="B596" t="s">
        <v>384</v>
      </c>
      <c r="C596" t="s">
        <v>3121</v>
      </c>
      <c r="D596" t="s">
        <v>24</v>
      </c>
      <c r="E596">
        <v>60129.081472669997</v>
      </c>
      <c r="F596">
        <v>19.21</v>
      </c>
      <c r="G596">
        <v>-25.0997599216719</v>
      </c>
      <c r="H596">
        <f>(Table2[[#This Row],[1Y Return vs Nifty]]-AVERAGE(Table2[1Y Return vs Nifty]))/_xlfn.STDEV.P(Table2[1Y Return vs Nifty])</f>
        <v>-0.75431928966696959</v>
      </c>
      <c r="I596">
        <v>-4.50263888533736</v>
      </c>
      <c r="J596">
        <f>(Table2[[#This Row],[1M Return vs Nifty]]-AVERAGE(Table2[1M Return vs Nifty]))/_xlfn.STDEV.P(Table2[1M Return vs Nifty])</f>
        <v>-0.167732652918545</v>
      </c>
      <c r="K596">
        <v>-22.1688426846071</v>
      </c>
      <c r="L596">
        <f>(Table2[[#This Row],[6M Return vs Nifty]]-AVERAGE(Table2[6M Return vs Nifty]))/_xlfn.STDEV.P(Table2[6M Return vs Nifty])</f>
        <v>-0.83701969699773915</v>
      </c>
      <c r="M596">
        <v>-4.1521420312243498</v>
      </c>
      <c r="N596">
        <f>(Table2[[#This Row],[1W Return vs Nifty]]-AVERAGE(Table2[1W Return vs Nifty]))/_xlfn.STDEV.P(Table2[1W Return vs Nifty])</f>
        <v>-0.20310264417325899</v>
      </c>
      <c r="O596">
        <v>19.920000000000002</v>
      </c>
      <c r="P596">
        <v>21.0677835883093</v>
      </c>
      <c r="Q596">
        <v>22.328180209985899</v>
      </c>
      <c r="R596">
        <v>34.389853624476402</v>
      </c>
      <c r="S596" s="1">
        <f>(Table2[[#This Row],[Close Price]]-Table2[[#This Row],[20D EMA]])/Table2[[#This Row],[20D EMA]]</f>
        <v>-3.5642570281124539E-2</v>
      </c>
      <c r="T596" s="1">
        <f>(Table2[[#This Row],[Close Price]]-Table2[[#This Row],[50D EMA]])/Table2[[#This Row],[50D EMA]]</f>
        <v>-8.8181254592922628E-2</v>
      </c>
      <c r="U596" s="1">
        <f>(Table2[[#This Row],[Close Price]]-Table2[[#This Row],[200D EMA]])/Table2[[#This Row],[200D EMA]]</f>
        <v>-0.13965223232081156</v>
      </c>
      <c r="V596">
        <v>0.76986317732474197</v>
      </c>
      <c r="W596">
        <v>19.059999999999999</v>
      </c>
      <c r="X596">
        <v>19.72</v>
      </c>
      <c r="Y596">
        <v>19.059999999999999</v>
      </c>
      <c r="Z596">
        <v>19.72</v>
      </c>
      <c r="AA596">
        <v>19.02</v>
      </c>
      <c r="AB596">
        <v>21.14</v>
      </c>
      <c r="AC596" s="1">
        <f>(Table2[[#This Row],[Close Price]]/Table2[[#This Row],[Day Low]])-1</f>
        <v>7.8698845750262425E-3</v>
      </c>
      <c r="AD596" s="1">
        <f>(Table2[[#This Row],[Day High]]/Table2[[#This Row],[Close Price]])-1</f>
        <v>2.6548672566371501E-2</v>
      </c>
      <c r="AE596" s="1">
        <f>(Table2[[#This Row],[Close Price]]/Table2[[#This Row],[Current Week Low]])-1</f>
        <v>7.8698845750262425E-3</v>
      </c>
      <c r="AF596" s="1">
        <f>(Table2[[#This Row],[Current Week High]]/Table2[[#This Row],[Close Price]])-1</f>
        <v>2.6548672566371501E-2</v>
      </c>
      <c r="AG596" s="1">
        <f>(Table2[[#This Row],[Close Price]]/Table2[[#This Row],[Current Month Low]])-1</f>
        <v>9.9894847528918529E-3</v>
      </c>
      <c r="AH596" s="1">
        <f>(Table2[[#This Row],[Current Month High]]/Table2[[#This Row],[Close Price]])-1</f>
        <v>0.1004685059864654</v>
      </c>
      <c r="AI596">
        <v>71.004685059864599</v>
      </c>
      <c r="AJ596">
        <v>0.99894847528918496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-0.2</v>
      </c>
      <c r="AM596" t="s">
        <v>3166</v>
      </c>
      <c r="AN596">
        <v>-6.98</v>
      </c>
      <c r="AO596" t="s">
        <v>3166</v>
      </c>
      <c r="AP596">
        <v>4.0500578189048002E-2</v>
      </c>
      <c r="AQ596">
        <f>(Table2[[#This Row],[Sharpe Ratio]]-AVERAGE(Table2[Sharpe Ratio]))/_xlfn.STDEV.P(Table2[Sharpe Ratio])</f>
        <v>-0.17019383444232655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583</v>
      </c>
      <c r="AT596">
        <f>_xlfn.RANK.AVG(Table2[[#This Row],[6M Return vs Nifty Z-Score]],Table2[6M Return vs Nifty Z-Score])</f>
        <v>618</v>
      </c>
      <c r="AU596">
        <f>_xlfn.RANK.AVG(Table2[[#This Row],[Sharpe Ratio Z-Score]],Table2[Sharpe Ratio Z-Score])</f>
        <v>395</v>
      </c>
      <c r="AV596">
        <f>(Table2[[#This Row],[Rank 1Y]]+Table2[[#This Row],[Rank 6M]]+Table2[[#This Row],[Rank Sharpe]])/3</f>
        <v>532</v>
      </c>
    </row>
    <row r="597" spans="1:48" hidden="1" x14ac:dyDescent="0.3">
      <c r="A597" t="s">
        <v>1062</v>
      </c>
      <c r="B597" t="s">
        <v>1063</v>
      </c>
      <c r="C597" t="s">
        <v>3128</v>
      </c>
      <c r="D597" t="s">
        <v>69</v>
      </c>
      <c r="E597">
        <v>12352.245551505001</v>
      </c>
      <c r="F597">
        <v>345.85</v>
      </c>
      <c r="G597">
        <v>-27.2342390123546</v>
      </c>
      <c r="H597">
        <f>(Table2[[#This Row],[1Y Return vs Nifty]]-AVERAGE(Table2[1Y Return vs Nifty]))/_xlfn.STDEV.P(Table2[1Y Return vs Nifty])</f>
        <v>-0.79660692979304515</v>
      </c>
      <c r="I597">
        <v>-0.62638887947155797</v>
      </c>
      <c r="J597">
        <f>(Table2[[#This Row],[1M Return vs Nifty]]-AVERAGE(Table2[1M Return vs Nifty]))/_xlfn.STDEV.P(Table2[1M Return vs Nifty])</f>
        <v>0.21598327731499309</v>
      </c>
      <c r="K597">
        <v>3.9021719384322</v>
      </c>
      <c r="L597">
        <f>(Table2[[#This Row],[6M Return vs Nifty]]-AVERAGE(Table2[6M Return vs Nifty]))/_xlfn.STDEV.P(Table2[6M Return vs Nifty])</f>
        <v>2.2717573775300214E-2</v>
      </c>
      <c r="M597">
        <v>-1.8498065345168</v>
      </c>
      <c r="N597">
        <f>(Table2[[#This Row],[1W Return vs Nifty]]-AVERAGE(Table2[1W Return vs Nifty]))/_xlfn.STDEV.P(Table2[1W Return vs Nifty])</f>
        <v>0.27495468332063661</v>
      </c>
      <c r="O597">
        <v>343.35</v>
      </c>
      <c r="P597">
        <v>346.49290457148101</v>
      </c>
      <c r="Q597">
        <v>345.24147794069199</v>
      </c>
      <c r="R597">
        <v>56.261111286236897</v>
      </c>
      <c r="S597" s="1">
        <f>(Table2[[#This Row],[Close Price]]-Table2[[#This Row],[20D EMA]])/Table2[[#This Row],[20D EMA]]</f>
        <v>7.2811999417504002E-3</v>
      </c>
      <c r="T597" s="1">
        <f>(Table2[[#This Row],[Close Price]]-Table2[[#This Row],[50D EMA]])/Table2[[#This Row],[50D EMA]]</f>
        <v>-1.8554624438156505E-3</v>
      </c>
      <c r="U597" s="1">
        <f>(Table2[[#This Row],[Close Price]]-Table2[[#This Row],[200D EMA]])/Table2[[#This Row],[200D EMA]]</f>
        <v>1.7625983498210072E-3</v>
      </c>
      <c r="V597">
        <v>0.19219788108450001</v>
      </c>
      <c r="W597">
        <v>338.05</v>
      </c>
      <c r="X597">
        <v>347.3</v>
      </c>
      <c r="Y597">
        <v>338.05</v>
      </c>
      <c r="Z597">
        <v>347.3</v>
      </c>
      <c r="AA597">
        <v>327.39999999999998</v>
      </c>
      <c r="AB597">
        <v>362.65</v>
      </c>
      <c r="AC597" s="1">
        <f>(Table2[[#This Row],[Close Price]]/Table2[[#This Row],[Day Low]])-1</f>
        <v>2.3073509835823236E-2</v>
      </c>
      <c r="AD597" s="1">
        <f>(Table2[[#This Row],[Day High]]/Table2[[#This Row],[Close Price]])-1</f>
        <v>4.1925690328177279E-3</v>
      </c>
      <c r="AE597" s="1">
        <f>(Table2[[#This Row],[Close Price]]/Table2[[#This Row],[Current Week Low]])-1</f>
        <v>2.3073509835823236E-2</v>
      </c>
      <c r="AF597" s="1">
        <f>(Table2[[#This Row],[Current Week High]]/Table2[[#This Row],[Close Price]])-1</f>
        <v>4.1925690328177279E-3</v>
      </c>
      <c r="AG597" s="1">
        <f>(Table2[[#This Row],[Close Price]]/Table2[[#This Row],[Current Month Low]])-1</f>
        <v>5.6353084911423545E-2</v>
      </c>
      <c r="AH597" s="1">
        <f>(Table2[[#This Row],[Current Month High]]/Table2[[#This Row],[Close Price]])-1</f>
        <v>4.8575972242301368E-2</v>
      </c>
      <c r="AI597">
        <v>15.078791383547699</v>
      </c>
      <c r="AJ597">
        <v>18.726398901476099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7.0000000000000007E-2</v>
      </c>
      <c r="AM597" t="s">
        <v>3167</v>
      </c>
      <c r="AN597">
        <v>-2.4500000000000002</v>
      </c>
      <c r="AO597" t="s">
        <v>3166</v>
      </c>
      <c r="AP597">
        <v>-9.9207452215746006E-2</v>
      </c>
      <c r="AQ597">
        <f>(Table2[[#This Row],[Sharpe Ratio]]-AVERAGE(Table2[Sharpe Ratio]))/_xlfn.STDEV.P(Table2[Sharpe Ratio])</f>
        <v>-1.7830697927639423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596</v>
      </c>
      <c r="AT597">
        <f>_xlfn.RANK.AVG(Table2[[#This Row],[6M Return vs Nifty Z-Score]],Table2[6M Return vs Nifty Z-Score])</f>
        <v>291</v>
      </c>
      <c r="AU597">
        <f>_xlfn.RANK.AVG(Table2[[#This Row],[Sharpe Ratio Z-Score]],Table2[Sharpe Ratio Z-Score])</f>
        <v>709</v>
      </c>
      <c r="AV597">
        <f>(Table2[[#This Row],[Rank 1Y]]+Table2[[#This Row],[Rank 6M]]+Table2[[#This Row],[Rank Sharpe]])/3</f>
        <v>532</v>
      </c>
    </row>
    <row r="598" spans="1:48" hidden="1" x14ac:dyDescent="0.3">
      <c r="A598" t="s">
        <v>1595</v>
      </c>
      <c r="B598" t="s">
        <v>1596</v>
      </c>
      <c r="C598" t="s">
        <v>3133</v>
      </c>
      <c r="D598" t="s">
        <v>438</v>
      </c>
      <c r="E598">
        <v>5879.6880431600002</v>
      </c>
      <c r="F598">
        <v>1088.6500000000001</v>
      </c>
      <c r="G598">
        <v>-39.025833688081804</v>
      </c>
      <c r="H598">
        <f>(Table2[[#This Row],[1Y Return vs Nifty]]-AVERAGE(Table2[1Y Return vs Nifty]))/_xlfn.STDEV.P(Table2[1Y Return vs Nifty])</f>
        <v>-1.0302183595495273</v>
      </c>
      <c r="I598">
        <v>-10.633162283885399</v>
      </c>
      <c r="J598">
        <f>(Table2[[#This Row],[1M Return vs Nifty]]-AVERAGE(Table2[1M Return vs Nifty]))/_xlfn.STDEV.P(Table2[1M Return vs Nifty])</f>
        <v>-0.77460256201433431</v>
      </c>
      <c r="K598">
        <v>6.2157575276821504</v>
      </c>
      <c r="L598">
        <f>(Table2[[#This Row],[6M Return vs Nifty]]-AVERAGE(Table2[6M Return vs Nifty]))/_xlfn.STDEV.P(Table2[6M Return vs Nifty])</f>
        <v>9.901210196922075E-2</v>
      </c>
      <c r="M598">
        <v>-4.5337285799184501</v>
      </c>
      <c r="N598">
        <f>(Table2[[#This Row],[1W Return vs Nifty]]-AVERAGE(Table2[1W Return vs Nifty]))/_xlfn.STDEV.P(Table2[1W Return vs Nifty])</f>
        <v>-0.28233533894654056</v>
      </c>
      <c r="O598">
        <v>1139.1500000000001</v>
      </c>
      <c r="P598">
        <v>1174.9754811067501</v>
      </c>
      <c r="Q598">
        <v>1158.20745538553</v>
      </c>
      <c r="R598">
        <v>37.551198356999301</v>
      </c>
      <c r="S598" s="1">
        <f>(Table2[[#This Row],[Close Price]]-Table2[[#This Row],[20D EMA]])/Table2[[#This Row],[20D EMA]]</f>
        <v>-4.4331299653250229E-2</v>
      </c>
      <c r="T598" s="1">
        <f>(Table2[[#This Row],[Close Price]]-Table2[[#This Row],[50D EMA]])/Table2[[#This Row],[50D EMA]]</f>
        <v>-7.3470027668523785E-2</v>
      </c>
      <c r="U598" s="1">
        <f>(Table2[[#This Row],[Close Price]]-Table2[[#This Row],[200D EMA]])/Table2[[#This Row],[200D EMA]]</f>
        <v>-6.0056128167795708E-2</v>
      </c>
      <c r="V598">
        <v>0.53331176124816704</v>
      </c>
      <c r="W598">
        <v>1071.45</v>
      </c>
      <c r="X598">
        <v>1111</v>
      </c>
      <c r="Y598">
        <v>1071.45</v>
      </c>
      <c r="Z598">
        <v>1111</v>
      </c>
      <c r="AA598">
        <v>1050.7</v>
      </c>
      <c r="AB598">
        <v>1252</v>
      </c>
      <c r="AC598" s="1">
        <f>(Table2[[#This Row],[Close Price]]/Table2[[#This Row],[Day Low]])-1</f>
        <v>1.6053012273087974E-2</v>
      </c>
      <c r="AD598" s="1">
        <f>(Table2[[#This Row],[Day High]]/Table2[[#This Row],[Close Price]])-1</f>
        <v>2.0530014237817307E-2</v>
      </c>
      <c r="AE598" s="1">
        <f>(Table2[[#This Row],[Close Price]]/Table2[[#This Row],[Current Week Low]])-1</f>
        <v>1.6053012273087974E-2</v>
      </c>
      <c r="AF598" s="1">
        <f>(Table2[[#This Row],[Current Week High]]/Table2[[#This Row],[Close Price]])-1</f>
        <v>2.0530014237817307E-2</v>
      </c>
      <c r="AG598" s="1">
        <f>(Table2[[#This Row],[Close Price]]/Table2[[#This Row],[Current Month Low]])-1</f>
        <v>3.6118777957552251E-2</v>
      </c>
      <c r="AH598" s="1">
        <f>(Table2[[#This Row],[Current Month High]]/Table2[[#This Row],[Close Price]])-1</f>
        <v>0.15004822486565916</v>
      </c>
      <c r="AI598">
        <v>29.316125476507501</v>
      </c>
      <c r="AJ598">
        <v>16.645237329904599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0.01</v>
      </c>
      <c r="AM598" t="s">
        <v>3167</v>
      </c>
      <c r="AN598">
        <v>-6.36</v>
      </c>
      <c r="AO598" t="s">
        <v>3166</v>
      </c>
      <c r="AP598">
        <v>-5.4193565385388998E-2</v>
      </c>
      <c r="AQ598">
        <f>(Table2[[#This Row],[Sharpe Ratio]]-AVERAGE(Table2[Sharpe Ratio]))/_xlfn.STDEV.P(Table2[Sharpe Ratio])</f>
        <v>-1.2634016273125057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663</v>
      </c>
      <c r="AT598">
        <f>_xlfn.RANK.AVG(Table2[[#This Row],[6M Return vs Nifty Z-Score]],Table2[6M Return vs Nifty Z-Score])</f>
        <v>267</v>
      </c>
      <c r="AU598">
        <f>_xlfn.RANK.AVG(Table2[[#This Row],[Sharpe Ratio Z-Score]],Table2[Sharpe Ratio Z-Score])</f>
        <v>666</v>
      </c>
      <c r="AV598">
        <f>(Table2[[#This Row],[Rank 1Y]]+Table2[[#This Row],[Rank 6M]]+Table2[[#This Row],[Rank Sharpe]])/3</f>
        <v>532</v>
      </c>
    </row>
    <row r="599" spans="1:48" hidden="1" x14ac:dyDescent="0.3">
      <c r="A599" t="s">
        <v>728</v>
      </c>
      <c r="B599" t="s">
        <v>729</v>
      </c>
      <c r="C599" t="s">
        <v>3130</v>
      </c>
      <c r="D599" t="s">
        <v>257</v>
      </c>
      <c r="E599">
        <v>23273.344000000001</v>
      </c>
      <c r="F599">
        <v>2102</v>
      </c>
      <c r="G599">
        <v>-21.716776175322501</v>
      </c>
      <c r="H599">
        <f>(Table2[[#This Row],[1Y Return vs Nifty]]-AVERAGE(Table2[1Y Return vs Nifty]))/_xlfn.STDEV.P(Table2[1Y Return vs Nifty])</f>
        <v>-0.68729666112848609</v>
      </c>
      <c r="I599">
        <v>-4.2195966623703196</v>
      </c>
      <c r="J599">
        <f>(Table2[[#This Row],[1M Return vs Nifty]]-AVERAGE(Table2[1M Return vs Nifty]))/_xlfn.STDEV.P(Table2[1M Return vs Nifty])</f>
        <v>-0.13971386937341407</v>
      </c>
      <c r="K599">
        <v>-15.329647784515</v>
      </c>
      <c r="L599">
        <f>(Table2[[#This Row],[6M Return vs Nifty]]-AVERAGE(Table2[6M Return vs Nifty]))/_xlfn.STDEV.P(Table2[6M Return vs Nifty])</f>
        <v>-0.6114852924988089</v>
      </c>
      <c r="M599">
        <v>-5.6921887170180296</v>
      </c>
      <c r="N599">
        <f>(Table2[[#This Row],[1W Return vs Nifty]]-AVERAGE(Table2[1W Return vs Nifty]))/_xlfn.STDEV.P(Table2[1W Return vs Nifty])</f>
        <v>-0.5228781955119769</v>
      </c>
      <c r="O599">
        <v>2152.71</v>
      </c>
      <c r="P599">
        <v>2262.0334486719798</v>
      </c>
      <c r="Q599">
        <v>2329.6055433227102</v>
      </c>
      <c r="R599">
        <v>44.902320341193601</v>
      </c>
      <c r="S599" s="1">
        <f>(Table2[[#This Row],[Close Price]]-Table2[[#This Row],[20D EMA]])/Table2[[#This Row],[20D EMA]]</f>
        <v>-2.3556354548452896E-2</v>
      </c>
      <c r="T599" s="1">
        <f>(Table2[[#This Row],[Close Price]]-Table2[[#This Row],[50D EMA]])/Table2[[#This Row],[50D EMA]]</f>
        <v>-7.0747604888837551E-2</v>
      </c>
      <c r="U599" s="1">
        <f>(Table2[[#This Row],[Close Price]]-Table2[[#This Row],[200D EMA]])/Table2[[#This Row],[200D EMA]]</f>
        <v>-9.770132285918115E-2</v>
      </c>
      <c r="V599">
        <v>1.4666735035928999</v>
      </c>
      <c r="W599">
        <v>2079.1999999999998</v>
      </c>
      <c r="X599">
        <v>2146</v>
      </c>
      <c r="Y599">
        <v>2079.1999999999998</v>
      </c>
      <c r="Z599">
        <v>2146</v>
      </c>
      <c r="AA599">
        <v>2015.6</v>
      </c>
      <c r="AB599">
        <v>2304.75</v>
      </c>
      <c r="AC599" s="1">
        <f>(Table2[[#This Row],[Close Price]]/Table2[[#This Row],[Day Low]])-1</f>
        <v>1.0965756060023146E-2</v>
      </c>
      <c r="AD599" s="1">
        <f>(Table2[[#This Row],[Day High]]/Table2[[#This Row],[Close Price]])-1</f>
        <v>2.0932445290199775E-2</v>
      </c>
      <c r="AE599" s="1">
        <f>(Table2[[#This Row],[Close Price]]/Table2[[#This Row],[Current Week Low]])-1</f>
        <v>1.0965756060023146E-2</v>
      </c>
      <c r="AF599" s="1">
        <f>(Table2[[#This Row],[Current Week High]]/Table2[[#This Row],[Close Price]])-1</f>
        <v>2.0932445290199775E-2</v>
      </c>
      <c r="AG599" s="1">
        <f>(Table2[[#This Row],[Close Price]]/Table2[[#This Row],[Current Month Low]])-1</f>
        <v>4.286564794602099E-2</v>
      </c>
      <c r="AH599" s="1">
        <f>(Table2[[#This Row],[Current Month High]]/Table2[[#This Row],[Close Price]])-1</f>
        <v>9.6455756422454852E-2</v>
      </c>
      <c r="AI599">
        <v>40.818268315889597</v>
      </c>
      <c r="AJ599">
        <v>12.094709897610899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-0.08</v>
      </c>
      <c r="AM599" t="s">
        <v>3166</v>
      </c>
      <c r="AN599">
        <v>-3.3</v>
      </c>
      <c r="AO599" t="s">
        <v>3166</v>
      </c>
      <c r="AP599">
        <v>3.5583264465999997E-5</v>
      </c>
      <c r="AQ599">
        <f>(Table2[[#This Row],[Sharpe Ratio]]-AVERAGE(Table2[Sharpe Ratio]))/_xlfn.STDEV.P(Table2[Sharpe Ratio])</f>
        <v>-0.63734677674896278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557</v>
      </c>
      <c r="AT599">
        <f>_xlfn.RANK.AVG(Table2[[#This Row],[6M Return vs Nifty Z-Score]],Table2[6M Return vs Nifty Z-Score])</f>
        <v>536</v>
      </c>
      <c r="AU599">
        <f>_xlfn.RANK.AVG(Table2[[#This Row],[Sharpe Ratio Z-Score]],Table2[Sharpe Ratio Z-Score])</f>
        <v>506</v>
      </c>
      <c r="AV599">
        <f>(Table2[[#This Row],[Rank 1Y]]+Table2[[#This Row],[Rank 6M]]+Table2[[#This Row],[Rank Sharpe]])/3</f>
        <v>533</v>
      </c>
    </row>
    <row r="600" spans="1:48" hidden="1" x14ac:dyDescent="0.3">
      <c r="A600" t="s">
        <v>1462</v>
      </c>
      <c r="B600" t="s">
        <v>1463</v>
      </c>
      <c r="C600" t="s">
        <v>3133</v>
      </c>
      <c r="D600" t="s">
        <v>218</v>
      </c>
      <c r="E600">
        <v>7023.1916814799997</v>
      </c>
      <c r="F600">
        <v>348.4</v>
      </c>
      <c r="G600">
        <v>-32.917572436905601</v>
      </c>
      <c r="H600">
        <f>(Table2[[#This Row],[1Y Return vs Nifty]]-AVERAGE(Table2[1Y Return vs Nifty]))/_xlfn.STDEV.P(Table2[1Y Return vs Nifty])</f>
        <v>-0.90920337527850559</v>
      </c>
      <c r="I600">
        <v>-4.7493961151489197</v>
      </c>
      <c r="J600">
        <f>(Table2[[#This Row],[1M Return vs Nifty]]-AVERAGE(Table2[1M Return vs Nifty]))/_xlfn.STDEV.P(Table2[1M Return vs Nifty])</f>
        <v>-0.19215952936761571</v>
      </c>
      <c r="K600">
        <v>-19.3570822446741</v>
      </c>
      <c r="L600">
        <f>(Table2[[#This Row],[6M Return vs Nifty]]-AVERAGE(Table2[6M Return vs Nifty]))/_xlfn.STDEV.P(Table2[6M Return vs Nifty])</f>
        <v>-0.74429698245638287</v>
      </c>
      <c r="M600">
        <v>-3.9679203399575802</v>
      </c>
      <c r="N600">
        <f>(Table2[[#This Row],[1W Return vs Nifty]]-AVERAGE(Table2[1W Return vs Nifty]))/_xlfn.STDEV.P(Table2[1W Return vs Nifty])</f>
        <v>-0.16485082139619647</v>
      </c>
      <c r="O600">
        <v>363.65</v>
      </c>
      <c r="P600">
        <v>379.68488543181201</v>
      </c>
      <c r="Q600">
        <v>398.16651453713501</v>
      </c>
      <c r="R600">
        <v>27.5886462766018</v>
      </c>
      <c r="S600" s="1">
        <f>(Table2[[#This Row],[Close Price]]-Table2[[#This Row],[20D EMA]])/Table2[[#This Row],[20D EMA]]</f>
        <v>-4.1935927402722402E-2</v>
      </c>
      <c r="T600" s="1">
        <f>(Table2[[#This Row],[Close Price]]-Table2[[#This Row],[50D EMA]])/Table2[[#This Row],[50D EMA]]</f>
        <v>-8.2396973469807802E-2</v>
      </c>
      <c r="U600" s="1">
        <f>(Table2[[#This Row],[Close Price]]-Table2[[#This Row],[200D EMA]])/Table2[[#This Row],[200D EMA]]</f>
        <v>-0.12498920105069147</v>
      </c>
      <c r="V600">
        <v>0.51285899870222695</v>
      </c>
      <c r="W600">
        <v>347</v>
      </c>
      <c r="X600">
        <v>357.15</v>
      </c>
      <c r="Y600">
        <v>347</v>
      </c>
      <c r="Z600">
        <v>357.15</v>
      </c>
      <c r="AA600">
        <v>347</v>
      </c>
      <c r="AB600">
        <v>383.5</v>
      </c>
      <c r="AC600" s="1">
        <f>(Table2[[#This Row],[Close Price]]/Table2[[#This Row],[Day Low]])-1</f>
        <v>4.0345821325646902E-3</v>
      </c>
      <c r="AD600" s="1">
        <f>(Table2[[#This Row],[Day High]]/Table2[[#This Row],[Close Price]])-1</f>
        <v>2.511481056257181E-2</v>
      </c>
      <c r="AE600" s="1">
        <f>(Table2[[#This Row],[Close Price]]/Table2[[#This Row],[Current Week Low]])-1</f>
        <v>4.0345821325646902E-3</v>
      </c>
      <c r="AF600" s="1">
        <f>(Table2[[#This Row],[Current Week High]]/Table2[[#This Row],[Close Price]])-1</f>
        <v>2.511481056257181E-2</v>
      </c>
      <c r="AG600" s="1">
        <f>(Table2[[#This Row],[Close Price]]/Table2[[#This Row],[Current Month Low]])-1</f>
        <v>4.0345821325646902E-3</v>
      </c>
      <c r="AH600" s="1">
        <f>(Table2[[#This Row],[Current Month High]]/Table2[[#This Row],[Close Price]])-1</f>
        <v>0.10074626865671643</v>
      </c>
      <c r="AI600">
        <v>44.948335246842703</v>
      </c>
      <c r="AJ600">
        <v>0.40345821325646902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-0.18</v>
      </c>
      <c r="AM600" t="s">
        <v>3166</v>
      </c>
      <c r="AN600">
        <v>-5.47</v>
      </c>
      <c r="AO600" t="s">
        <v>3166</v>
      </c>
      <c r="AP600">
        <v>4.7449068307201997E-2</v>
      </c>
      <c r="AQ600">
        <f>(Table2[[#This Row],[Sharpe Ratio]]-AVERAGE(Table2[Sharpe Ratio]))/_xlfn.STDEV.P(Table2[Sharpe Ratio])</f>
        <v>-8.9976164593755445E-2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636</v>
      </c>
      <c r="AT600">
        <f>_xlfn.RANK.AVG(Table2[[#This Row],[6M Return vs Nifty Z-Score]],Table2[6M Return vs Nifty Z-Score])</f>
        <v>587</v>
      </c>
      <c r="AU600">
        <f>_xlfn.RANK.AVG(Table2[[#This Row],[Sharpe Ratio Z-Score]],Table2[Sharpe Ratio Z-Score])</f>
        <v>378</v>
      </c>
      <c r="AV600">
        <f>(Table2[[#This Row],[Rank 1Y]]+Table2[[#This Row],[Rank 6M]]+Table2[[#This Row],[Rank Sharpe]])/3</f>
        <v>533.66666666666663</v>
      </c>
    </row>
    <row r="601" spans="1:48" hidden="1" x14ac:dyDescent="0.3">
      <c r="A601" t="s">
        <v>1705</v>
      </c>
      <c r="B601" t="s">
        <v>1706</v>
      </c>
      <c r="C601" t="s">
        <v>3127</v>
      </c>
      <c r="D601" t="s">
        <v>981</v>
      </c>
      <c r="E601">
        <v>4973.5318094419999</v>
      </c>
      <c r="F601">
        <v>168.02</v>
      </c>
      <c r="G601">
        <v>-13.4031961954573</v>
      </c>
      <c r="H601">
        <f>(Table2[[#This Row],[1Y Return vs Nifty]]-AVERAGE(Table2[1Y Return vs Nifty]))/_xlfn.STDEV.P(Table2[1Y Return vs Nifty])</f>
        <v>-0.52259058371479639</v>
      </c>
      <c r="I601">
        <v>-4.9569878182063096</v>
      </c>
      <c r="J601">
        <f>(Table2[[#This Row],[1M Return vs Nifty]]-AVERAGE(Table2[1M Return vs Nifty]))/_xlfn.STDEV.P(Table2[1M Return vs Nifty])</f>
        <v>-0.21270935028393678</v>
      </c>
      <c r="K601">
        <v>-32.074091990615599</v>
      </c>
      <c r="L601">
        <f>(Table2[[#This Row],[6M Return vs Nifty]]-AVERAGE(Table2[6M Return vs Nifty]))/_xlfn.STDEV.P(Table2[6M Return vs Nifty])</f>
        <v>-1.1636626039887339</v>
      </c>
      <c r="M601">
        <v>-4.5133019192220898</v>
      </c>
      <c r="N601">
        <f>(Table2[[#This Row],[1W Return vs Nifty]]-AVERAGE(Table2[1W Return vs Nifty]))/_xlfn.STDEV.P(Table2[1W Return vs Nifty])</f>
        <v>-0.27809394370414808</v>
      </c>
      <c r="O601">
        <v>174.83</v>
      </c>
      <c r="P601">
        <v>186.781806364766</v>
      </c>
      <c r="Q601">
        <v>194.42230741443001</v>
      </c>
      <c r="R601">
        <v>42.085564207802001</v>
      </c>
      <c r="S601" s="1">
        <f>(Table2[[#This Row],[Close Price]]-Table2[[#This Row],[20D EMA]])/Table2[[#This Row],[20D EMA]]</f>
        <v>-3.895212492135218E-2</v>
      </c>
      <c r="T601" s="1">
        <f>(Table2[[#This Row],[Close Price]]-Table2[[#This Row],[50D EMA]])/Table2[[#This Row],[50D EMA]]</f>
        <v>-0.10044771881114628</v>
      </c>
      <c r="U601" s="1">
        <f>(Table2[[#This Row],[Close Price]]-Table2[[#This Row],[200D EMA]])/Table2[[#This Row],[200D EMA]]</f>
        <v>-0.13579875563430546</v>
      </c>
      <c r="V601">
        <v>0.90323364071995604</v>
      </c>
      <c r="W601">
        <v>166.21</v>
      </c>
      <c r="X601">
        <v>173.45</v>
      </c>
      <c r="Y601">
        <v>166.21</v>
      </c>
      <c r="Z601">
        <v>173.45</v>
      </c>
      <c r="AA601">
        <v>158.01</v>
      </c>
      <c r="AB601">
        <v>189.78</v>
      </c>
      <c r="AC601" s="1">
        <f>(Table2[[#This Row],[Close Price]]/Table2[[#This Row],[Day Low]])-1</f>
        <v>1.0889838156548981E-2</v>
      </c>
      <c r="AD601" s="1">
        <f>(Table2[[#This Row],[Day High]]/Table2[[#This Row],[Close Price]])-1</f>
        <v>3.2317581240328463E-2</v>
      </c>
      <c r="AE601" s="1">
        <f>(Table2[[#This Row],[Close Price]]/Table2[[#This Row],[Current Week Low]])-1</f>
        <v>1.0889838156548981E-2</v>
      </c>
      <c r="AF601" s="1">
        <f>(Table2[[#This Row],[Current Week High]]/Table2[[#This Row],[Close Price]])-1</f>
        <v>3.2317581240328463E-2</v>
      </c>
      <c r="AG601" s="1">
        <f>(Table2[[#This Row],[Close Price]]/Table2[[#This Row],[Current Month Low]])-1</f>
        <v>6.3350420859439316E-2</v>
      </c>
      <c r="AH601" s="1">
        <f>(Table2[[#This Row],[Current Month High]]/Table2[[#This Row],[Close Price]])-1</f>
        <v>0.12950839185811214</v>
      </c>
      <c r="AI601">
        <v>51.5295798119271</v>
      </c>
      <c r="AJ601">
        <v>9.6020874103065896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-0.09</v>
      </c>
      <c r="AM601" t="s">
        <v>3166</v>
      </c>
      <c r="AN601">
        <v>-6.93</v>
      </c>
      <c r="AO601" t="s">
        <v>3166</v>
      </c>
      <c r="AP601">
        <v>3.5828702050741998E-2</v>
      </c>
      <c r="AQ601">
        <f>(Table2[[#This Row],[Sharpe Ratio]]-AVERAGE(Table2[Sharpe Ratio]))/_xlfn.STDEV.P(Table2[Sharpe Ratio])</f>
        <v>-0.2241288636736285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497</v>
      </c>
      <c r="AT601">
        <f>_xlfn.RANK.AVG(Table2[[#This Row],[6M Return vs Nifty Z-Score]],Table2[6M Return vs Nifty Z-Score])</f>
        <v>696</v>
      </c>
      <c r="AU601">
        <f>_xlfn.RANK.AVG(Table2[[#This Row],[Sharpe Ratio Z-Score]],Table2[Sharpe Ratio Z-Score])</f>
        <v>408</v>
      </c>
      <c r="AV601">
        <f>(Table2[[#This Row],[Rank 1Y]]+Table2[[#This Row],[Rank 6M]]+Table2[[#This Row],[Rank Sharpe]])/3</f>
        <v>533.66666666666663</v>
      </c>
    </row>
    <row r="602" spans="1:48" hidden="1" x14ac:dyDescent="0.3">
      <c r="A602" t="s">
        <v>508</v>
      </c>
      <c r="B602" t="s">
        <v>509</v>
      </c>
      <c r="C602" t="s">
        <v>3130</v>
      </c>
      <c r="D602" t="s">
        <v>470</v>
      </c>
      <c r="E602">
        <v>40443.654711720003</v>
      </c>
      <c r="F602">
        <v>1457.3</v>
      </c>
      <c r="G602">
        <v>-34.668877425904299</v>
      </c>
      <c r="H602">
        <f>(Table2[[#This Row],[1Y Return vs Nifty]]-AVERAGE(Table2[1Y Return vs Nifty]))/_xlfn.STDEV.P(Table2[1Y Return vs Nifty])</f>
        <v>-0.94389968851439232</v>
      </c>
      <c r="I602">
        <v>-5.3481470046286104</v>
      </c>
      <c r="J602">
        <f>(Table2[[#This Row],[1M Return vs Nifty]]-AVERAGE(Table2[1M Return vs Nifty]))/_xlfn.STDEV.P(Table2[1M Return vs Nifty])</f>
        <v>-0.25143079778094929</v>
      </c>
      <c r="K602">
        <v>-17.9496986818185</v>
      </c>
      <c r="L602">
        <f>(Table2[[#This Row],[6M Return vs Nifty]]-AVERAGE(Table2[6M Return vs Nifty]))/_xlfn.STDEV.P(Table2[6M Return vs Nifty])</f>
        <v>-0.69788604982658664</v>
      </c>
      <c r="M602">
        <v>-7.9272062674982697</v>
      </c>
      <c r="N602">
        <f>(Table2[[#This Row],[1W Return vs Nifty]]-AVERAGE(Table2[1W Return vs Nifty]))/_xlfn.STDEV.P(Table2[1W Return vs Nifty])</f>
        <v>-0.98695761339546739</v>
      </c>
      <c r="O602">
        <v>1488.91</v>
      </c>
      <c r="P602">
        <v>1499.2134184639899</v>
      </c>
      <c r="Q602">
        <v>1505.7743995293899</v>
      </c>
      <c r="R602">
        <v>41.264240011284798</v>
      </c>
      <c r="S602" s="1">
        <f>(Table2[[#This Row],[Close Price]]-Table2[[#This Row],[20D EMA]])/Table2[[#This Row],[20D EMA]]</f>
        <v>-2.1230295988340548E-2</v>
      </c>
      <c r="T602" s="1">
        <f>(Table2[[#This Row],[Close Price]]-Table2[[#This Row],[50D EMA]])/Table2[[#This Row],[50D EMA]]</f>
        <v>-2.7956939250805331E-2</v>
      </c>
      <c r="U602" s="1">
        <f>(Table2[[#This Row],[Close Price]]-Table2[[#This Row],[200D EMA]])/Table2[[#This Row],[200D EMA]]</f>
        <v>-3.2192338735829232E-2</v>
      </c>
      <c r="V602">
        <v>1.1152432720159</v>
      </c>
      <c r="W602">
        <v>1435.05</v>
      </c>
      <c r="X602">
        <v>1490</v>
      </c>
      <c r="Y602">
        <v>1435.05</v>
      </c>
      <c r="Z602">
        <v>1490</v>
      </c>
      <c r="AA602">
        <v>1400</v>
      </c>
      <c r="AB602">
        <v>1556.7</v>
      </c>
      <c r="AC602" s="1">
        <f>(Table2[[#This Row],[Close Price]]/Table2[[#This Row],[Day Low]])-1</f>
        <v>1.5504686247865829E-2</v>
      </c>
      <c r="AD602" s="1">
        <f>(Table2[[#This Row],[Day High]]/Table2[[#This Row],[Close Price]])-1</f>
        <v>2.2438756604679977E-2</v>
      </c>
      <c r="AE602" s="1">
        <f>(Table2[[#This Row],[Close Price]]/Table2[[#This Row],[Current Week Low]])-1</f>
        <v>1.5504686247865829E-2</v>
      </c>
      <c r="AF602" s="1">
        <f>(Table2[[#This Row],[Current Week High]]/Table2[[#This Row],[Close Price]])-1</f>
        <v>2.2438756604679977E-2</v>
      </c>
      <c r="AG602" s="1">
        <f>(Table2[[#This Row],[Close Price]]/Table2[[#This Row],[Current Month Low]])-1</f>
        <v>4.0928571428571425E-2</v>
      </c>
      <c r="AH602" s="1">
        <f>(Table2[[#This Row],[Current Month High]]/Table2[[#This Row],[Close Price]])-1</f>
        <v>6.8208330474164525E-2</v>
      </c>
      <c r="AI602">
        <v>21.731970081657799</v>
      </c>
      <c r="AJ602">
        <v>11.670498084291101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0.04</v>
      </c>
      <c r="AM602" t="s">
        <v>3167</v>
      </c>
      <c r="AN602">
        <v>-3.9</v>
      </c>
      <c r="AO602" t="s">
        <v>3166</v>
      </c>
      <c r="AP602">
        <v>4.0277110476982E-2</v>
      </c>
      <c r="AQ602">
        <f>(Table2[[#This Row],[Sharpe Ratio]]-AVERAGE(Table2[Sharpe Ratio]))/_xlfn.STDEV.P(Table2[Sharpe Ratio])</f>
        <v>-0.17277368399863399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644</v>
      </c>
      <c r="AT602">
        <f>_xlfn.RANK.AVG(Table2[[#This Row],[6M Return vs Nifty Z-Score]],Table2[6M Return vs Nifty Z-Score])</f>
        <v>569</v>
      </c>
      <c r="AU602">
        <f>_xlfn.RANK.AVG(Table2[[#This Row],[Sharpe Ratio Z-Score]],Table2[Sharpe Ratio Z-Score])</f>
        <v>397</v>
      </c>
      <c r="AV602">
        <f>(Table2[[#This Row],[Rank 1Y]]+Table2[[#This Row],[Rank 6M]]+Table2[[#This Row],[Rank Sharpe]])/3</f>
        <v>536.66666666666663</v>
      </c>
    </row>
    <row r="603" spans="1:48" x14ac:dyDescent="0.3">
      <c r="A603" t="s">
        <v>1466</v>
      </c>
      <c r="B603" t="s">
        <v>1467</v>
      </c>
      <c r="C603" t="s">
        <v>3129</v>
      </c>
      <c r="D603" t="s">
        <v>111</v>
      </c>
      <c r="E603">
        <v>7015.4014734250004</v>
      </c>
      <c r="F603">
        <v>1472.75</v>
      </c>
      <c r="G603">
        <v>-24.142960324195698</v>
      </c>
      <c r="H603">
        <f>(Table2[[#This Row],[1Y Return vs Nifty]]-AVERAGE(Table2[1Y Return vs Nifty]))/_xlfn.STDEV.P(Table2[1Y Return vs Nifty])</f>
        <v>-0.73536347172175531</v>
      </c>
      <c r="I603">
        <v>-9.8438989390369205</v>
      </c>
      <c r="J603">
        <f>(Table2[[#This Row],[1M Return vs Nifty]]-AVERAGE(Table2[1M Return vs Nifty]))/_xlfn.STDEV.P(Table2[1M Return vs Nifty])</f>
        <v>-0.69647217359525126</v>
      </c>
      <c r="K603">
        <v>1.0224751281132001</v>
      </c>
      <c r="L603">
        <f>(Table2[[#This Row],[6M Return vs Nifty]]-AVERAGE(Table2[6M Return vs Nifty]))/_xlfn.STDEV.P(Table2[6M Return vs Nifty])</f>
        <v>-7.2245461310016412E-2</v>
      </c>
      <c r="M603">
        <v>-2.5645885072858499</v>
      </c>
      <c r="N603">
        <f>(Table2[[#This Row],[1W Return vs Nifty]]-AVERAGE(Table2[1W Return vs Nifty]))/_xlfn.STDEV.P(Table2[1W Return vs Nifty])</f>
        <v>0.12653723498113806</v>
      </c>
      <c r="O603">
        <v>1537.55</v>
      </c>
      <c r="P603">
        <v>1532.8573875822699</v>
      </c>
      <c r="Q603">
        <v>1470.2428700001001</v>
      </c>
      <c r="R603">
        <v>27.940466308900501</v>
      </c>
      <c r="S603" s="1">
        <f>(Table2[[#This Row],[Close Price]]-Table2[[#This Row],[20D EMA]])/Table2[[#This Row],[20D EMA]]</f>
        <v>-4.2144970895255408E-2</v>
      </c>
      <c r="T603" s="1">
        <f>(Table2[[#This Row],[Close Price]]-Table2[[#This Row],[50D EMA]])/Table2[[#This Row],[50D EMA]]</f>
        <v>-3.9212641742931792E-2</v>
      </c>
      <c r="U603" s="1">
        <f>(Table2[[#This Row],[Close Price]]-Table2[[#This Row],[200D EMA]])/Table2[[#This Row],[200D EMA]]</f>
        <v>1.7052488749016996E-3</v>
      </c>
      <c r="V603">
        <v>0.182318716137291</v>
      </c>
      <c r="W603">
        <v>1442.3</v>
      </c>
      <c r="X603">
        <v>1521</v>
      </c>
      <c r="Y603">
        <v>1442.3</v>
      </c>
      <c r="Z603">
        <v>1521</v>
      </c>
      <c r="AA603">
        <v>1442.3</v>
      </c>
      <c r="AB603">
        <v>1686.05</v>
      </c>
      <c r="AC603" s="1">
        <f>(Table2[[#This Row],[Close Price]]/Table2[[#This Row],[Day Low]])-1</f>
        <v>2.1112112597933885E-2</v>
      </c>
      <c r="AD603" s="1">
        <f>(Table2[[#This Row],[Day High]]/Table2[[#This Row],[Close Price]])-1</f>
        <v>3.2761840095060224E-2</v>
      </c>
      <c r="AE603" s="1">
        <f>(Table2[[#This Row],[Close Price]]/Table2[[#This Row],[Current Week Low]])-1</f>
        <v>2.1112112597933885E-2</v>
      </c>
      <c r="AF603" s="1">
        <f>(Table2[[#This Row],[Current Week High]]/Table2[[#This Row],[Close Price]])-1</f>
        <v>3.2761840095060224E-2</v>
      </c>
      <c r="AG603" s="1">
        <f>(Table2[[#This Row],[Close Price]]/Table2[[#This Row],[Current Month Low]])-1</f>
        <v>2.1112112597933885E-2</v>
      </c>
      <c r="AH603" s="1">
        <f>(Table2[[#This Row],[Current Month High]]/Table2[[#This Row],[Close Price]])-1</f>
        <v>0.14483109828552032</v>
      </c>
      <c r="AI603">
        <v>16.808691223900802</v>
      </c>
      <c r="AJ603">
        <v>17.819999999999901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0.08</v>
      </c>
      <c r="AM603" t="s">
        <v>3167</v>
      </c>
      <c r="AN603">
        <v>-9.2100000000000009</v>
      </c>
      <c r="AO603" t="s">
        <v>3166</v>
      </c>
      <c r="AP603">
        <v>-0.102920940189131</v>
      </c>
      <c r="AQ603">
        <f>(Table2[[#This Row],[Sharpe Ratio]]-AVERAGE(Table2[Sharpe Ratio]))/_xlfn.STDEV.P(Table2[Sharpe Ratio])</f>
        <v>-1.8259405959413637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-3.2034844675872489</v>
      </c>
      <c r="AS603">
        <f>_xlfn.RANK.AVG(Table2[[#This Row],[1Y Return vs Nifty Z-Score]],Table2[1Y Return vs Nifty Z-Score])</f>
        <v>574</v>
      </c>
      <c r="AT603">
        <f>_xlfn.RANK.AVG(Table2[[#This Row],[6M Return vs Nifty Z-Score]],Table2[6M Return vs Nifty Z-Score])</f>
        <v>325</v>
      </c>
      <c r="AU603">
        <f>_xlfn.RANK.AVG(Table2[[#This Row],[Sharpe Ratio Z-Score]],Table2[Sharpe Ratio Z-Score])</f>
        <v>711</v>
      </c>
      <c r="AV603">
        <f>(Table2[[#This Row],[Rank 1Y]]+Table2[[#This Row],[Rank 6M]]+Table2[[#This Row],[Rank Sharpe]])/3</f>
        <v>536.66666666666663</v>
      </c>
    </row>
    <row r="604" spans="1:48" hidden="1" x14ac:dyDescent="0.3">
      <c r="A604" t="s">
        <v>814</v>
      </c>
      <c r="B604" t="s">
        <v>815</v>
      </c>
      <c r="C604" t="s">
        <v>3121</v>
      </c>
      <c r="D604" t="s">
        <v>54</v>
      </c>
      <c r="E604">
        <v>18986.969524650001</v>
      </c>
      <c r="F604">
        <v>649.15</v>
      </c>
      <c r="G604">
        <v>-36.900504699767502</v>
      </c>
      <c r="H604">
        <f>(Table2[[#This Row],[1Y Return vs Nifty]]-AVERAGE(Table2[1Y Return vs Nifty]))/_xlfn.STDEV.P(Table2[1Y Return vs Nifty])</f>
        <v>-0.98811199842391628</v>
      </c>
      <c r="I604">
        <v>-28.455781217745699</v>
      </c>
      <c r="J604">
        <f>(Table2[[#This Row],[1M Return vs Nifty]]-AVERAGE(Table2[1M Return vs Nifty]))/_xlfn.STDEV.P(Table2[1M Return vs Nifty])</f>
        <v>-2.5388909317157489</v>
      </c>
      <c r="K604">
        <v>-13.3071483135981</v>
      </c>
      <c r="L604">
        <f>(Table2[[#This Row],[6M Return vs Nifty]]-AVERAGE(Table2[6M Return vs Nifty]))/_xlfn.STDEV.P(Table2[6M Return vs Nifty])</f>
        <v>-0.54478983777993517</v>
      </c>
      <c r="M604">
        <v>-5.8521095425953904</v>
      </c>
      <c r="N604">
        <f>(Table2[[#This Row],[1W Return vs Nifty]]-AVERAGE(Table2[1W Return vs Nifty]))/_xlfn.STDEV.P(Table2[1W Return vs Nifty])</f>
        <v>-0.55608418247411151</v>
      </c>
      <c r="O604">
        <v>687.32</v>
      </c>
      <c r="P604">
        <v>735.65324688487306</v>
      </c>
      <c r="Q604">
        <v>744.01710539737405</v>
      </c>
      <c r="R604">
        <v>38.921895110272999</v>
      </c>
      <c r="S604" s="1">
        <f>(Table2[[#This Row],[Close Price]]-Table2[[#This Row],[20D EMA]])/Table2[[#This Row],[20D EMA]]</f>
        <v>-5.5534539952278514E-2</v>
      </c>
      <c r="T604" s="1">
        <f>(Table2[[#This Row],[Close Price]]-Table2[[#This Row],[50D EMA]])/Table2[[#This Row],[50D EMA]]</f>
        <v>-0.11758698442665952</v>
      </c>
      <c r="U604" s="1">
        <f>(Table2[[#This Row],[Close Price]]-Table2[[#This Row],[200D EMA]])/Table2[[#This Row],[200D EMA]]</f>
        <v>-0.12750661874461375</v>
      </c>
      <c r="V604">
        <v>0.39861820001063902</v>
      </c>
      <c r="W604">
        <v>633.25</v>
      </c>
      <c r="X604">
        <v>654</v>
      </c>
      <c r="Y604">
        <v>633.25</v>
      </c>
      <c r="Z604">
        <v>654</v>
      </c>
      <c r="AA604">
        <v>626</v>
      </c>
      <c r="AB604">
        <v>729</v>
      </c>
      <c r="AC604" s="1">
        <f>(Table2[[#This Row],[Close Price]]/Table2[[#This Row],[Day Low]])-1</f>
        <v>2.5108566916699493E-2</v>
      </c>
      <c r="AD604" s="1">
        <f>(Table2[[#This Row],[Day High]]/Table2[[#This Row],[Close Price]])-1</f>
        <v>7.4713086343680679E-3</v>
      </c>
      <c r="AE604" s="1">
        <f>(Table2[[#This Row],[Close Price]]/Table2[[#This Row],[Current Week Low]])-1</f>
        <v>2.5108566916699493E-2</v>
      </c>
      <c r="AF604" s="1">
        <f>(Table2[[#This Row],[Current Week High]]/Table2[[#This Row],[Close Price]])-1</f>
        <v>7.4713086343680679E-3</v>
      </c>
      <c r="AG604" s="1">
        <f>(Table2[[#This Row],[Close Price]]/Table2[[#This Row],[Current Month Low]])-1</f>
        <v>3.6980830670926501E-2</v>
      </c>
      <c r="AH604" s="1">
        <f>(Table2[[#This Row],[Current Month High]]/Table2[[#This Row],[Close Price]])-1</f>
        <v>0.12300700916583218</v>
      </c>
      <c r="AI604">
        <v>45.382423168759097</v>
      </c>
      <c r="AJ604">
        <v>8.1826514457128603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-0.15</v>
      </c>
      <c r="AM604" t="s">
        <v>3166</v>
      </c>
      <c r="AN604">
        <v>-3.57</v>
      </c>
      <c r="AO604" t="s">
        <v>3166</v>
      </c>
      <c r="AP604">
        <v>1.9815840700851999E-2</v>
      </c>
      <c r="AQ604">
        <f>(Table2[[#This Row],[Sharpe Ratio]]-AVERAGE(Table2[Sharpe Ratio]))/_xlfn.STDEV.P(Table2[Sharpe Ratio])</f>
        <v>-0.40899124431376638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653</v>
      </c>
      <c r="AT604">
        <f>_xlfn.RANK.AVG(Table2[[#This Row],[6M Return vs Nifty Z-Score]],Table2[6M Return vs Nifty Z-Score])</f>
        <v>510</v>
      </c>
      <c r="AU604">
        <f>_xlfn.RANK.AVG(Table2[[#This Row],[Sharpe Ratio Z-Score]],Table2[Sharpe Ratio Z-Score])</f>
        <v>449</v>
      </c>
      <c r="AV604">
        <f>(Table2[[#This Row],[Rank 1Y]]+Table2[[#This Row],[Rank 6M]]+Table2[[#This Row],[Rank Sharpe]])/3</f>
        <v>537.33333333333337</v>
      </c>
    </row>
    <row r="605" spans="1:48" hidden="1" x14ac:dyDescent="0.3">
      <c r="A605" t="s">
        <v>1715</v>
      </c>
      <c r="B605" t="s">
        <v>1716</v>
      </c>
      <c r="C605" t="s">
        <v>3129</v>
      </c>
      <c r="D605" t="s">
        <v>273</v>
      </c>
      <c r="E605">
        <v>4890.9865027769902</v>
      </c>
      <c r="F605">
        <v>229.23</v>
      </c>
      <c r="G605">
        <v>-16.656567258015301</v>
      </c>
      <c r="H605">
        <f>(Table2[[#This Row],[1Y Return vs Nifty]]-AVERAGE(Table2[1Y Return vs Nifty]))/_xlfn.STDEV.P(Table2[1Y Return vs Nifty])</f>
        <v>-0.58704536581624012</v>
      </c>
      <c r="I605">
        <v>6.0181608619554101</v>
      </c>
      <c r="J605">
        <f>(Table2[[#This Row],[1M Return vs Nifty]]-AVERAGE(Table2[1M Return vs Nifty]))/_xlfn.STDEV.P(Table2[1M Return vs Nifty])</f>
        <v>0.87373744207640125</v>
      </c>
      <c r="K605">
        <v>-2.87676732065834</v>
      </c>
      <c r="L605">
        <f>(Table2[[#This Row],[6M Return vs Nifty]]-AVERAGE(Table2[6M Return vs Nifty]))/_xlfn.STDEV.P(Table2[6M Return vs Nifty])</f>
        <v>-0.20082979565451614</v>
      </c>
      <c r="M605">
        <v>-3.2793669855917198</v>
      </c>
      <c r="N605">
        <f>(Table2[[#This Row],[1W Return vs Nifty]]-AVERAGE(Table2[1W Return vs Nifty]))/_xlfn.STDEV.P(Table2[1W Return vs Nifty])</f>
        <v>-2.1879487767441474E-2</v>
      </c>
      <c r="O605">
        <v>232.69</v>
      </c>
      <c r="P605">
        <v>238.847639006565</v>
      </c>
      <c r="Q605">
        <v>240.66533838346101</v>
      </c>
      <c r="R605">
        <v>44.999172009340697</v>
      </c>
      <c r="S605" s="1">
        <f>(Table2[[#This Row],[Close Price]]-Table2[[#This Row],[20D EMA]])/Table2[[#This Row],[20D EMA]]</f>
        <v>-1.4869568954402888E-2</v>
      </c>
      <c r="T605" s="1">
        <f>(Table2[[#This Row],[Close Price]]-Table2[[#This Row],[50D EMA]])/Table2[[#This Row],[50D EMA]]</f>
        <v>-4.0266837246403182E-2</v>
      </c>
      <c r="U605" s="1">
        <f>(Table2[[#This Row],[Close Price]]-Table2[[#This Row],[200D EMA]])/Table2[[#This Row],[200D EMA]]</f>
        <v>-4.7515518687783226E-2</v>
      </c>
      <c r="V605">
        <v>0.31638599262615202</v>
      </c>
      <c r="W605">
        <v>225.82</v>
      </c>
      <c r="X605">
        <v>233.09</v>
      </c>
      <c r="Y605">
        <v>225.82</v>
      </c>
      <c r="Z605">
        <v>233.09</v>
      </c>
      <c r="AA605">
        <v>221.61</v>
      </c>
      <c r="AB605">
        <v>251.5</v>
      </c>
      <c r="AC605" s="1">
        <f>(Table2[[#This Row],[Close Price]]/Table2[[#This Row],[Day Low]])-1</f>
        <v>1.5100522540076211E-2</v>
      </c>
      <c r="AD605" s="1">
        <f>(Table2[[#This Row],[Day High]]/Table2[[#This Row],[Close Price]])-1</f>
        <v>1.6838982681149917E-2</v>
      </c>
      <c r="AE605" s="1">
        <f>(Table2[[#This Row],[Close Price]]/Table2[[#This Row],[Current Week Low]])-1</f>
        <v>1.5100522540076211E-2</v>
      </c>
      <c r="AF605" s="1">
        <f>(Table2[[#This Row],[Current Week High]]/Table2[[#This Row],[Close Price]])-1</f>
        <v>1.6838982681149917E-2</v>
      </c>
      <c r="AG605" s="1">
        <f>(Table2[[#This Row],[Close Price]]/Table2[[#This Row],[Current Month Low]])-1</f>
        <v>3.4384729930959645E-2</v>
      </c>
      <c r="AH605" s="1">
        <f>(Table2[[#This Row],[Current Month High]]/Table2[[#This Row],[Close Price]])-1</f>
        <v>9.715133272259302E-2</v>
      </c>
      <c r="AI605">
        <v>29.607817475897502</v>
      </c>
      <c r="AJ605">
        <v>21.285714285714199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-7.0000000000000007E-2</v>
      </c>
      <c r="AM605" t="s">
        <v>3166</v>
      </c>
      <c r="AN605">
        <v>-4.04</v>
      </c>
      <c r="AO605" t="s">
        <v>3166</v>
      </c>
      <c r="AP605">
        <v>-0.12392400115586499</v>
      </c>
      <c r="AQ605">
        <f>(Table2[[#This Row],[Sharpe Ratio]]-AVERAGE(Table2[Sharpe Ratio]))/_xlfn.STDEV.P(Table2[Sharpe Ratio])</f>
        <v>-2.0684129290367275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516</v>
      </c>
      <c r="AT605">
        <f>_xlfn.RANK.AVG(Table2[[#This Row],[6M Return vs Nifty Z-Score]],Table2[6M Return vs Nifty Z-Score])</f>
        <v>372</v>
      </c>
      <c r="AU605">
        <f>_xlfn.RANK.AVG(Table2[[#This Row],[Sharpe Ratio Z-Score]],Table2[Sharpe Ratio Z-Score])</f>
        <v>725</v>
      </c>
      <c r="AV605">
        <f>(Table2[[#This Row],[Rank 1Y]]+Table2[[#This Row],[Rank 6M]]+Table2[[#This Row],[Rank Sharpe]])/3</f>
        <v>537.66666666666663</v>
      </c>
    </row>
    <row r="606" spans="1:48" hidden="1" x14ac:dyDescent="0.3">
      <c r="A606" t="s">
        <v>1348</v>
      </c>
      <c r="B606" t="s">
        <v>1349</v>
      </c>
      <c r="C606" t="s">
        <v>3129</v>
      </c>
      <c r="D606" t="s">
        <v>438</v>
      </c>
      <c r="E606">
        <v>8181.62203761</v>
      </c>
      <c r="F606">
        <v>267.89999999999998</v>
      </c>
      <c r="G606">
        <v>-27.533724299402401</v>
      </c>
      <c r="H606">
        <f>(Table2[[#This Row],[1Y Return vs Nifty]]-AVERAGE(Table2[1Y Return vs Nifty]))/_xlfn.STDEV.P(Table2[1Y Return vs Nifty])</f>
        <v>-0.80254023975003386</v>
      </c>
      <c r="I606">
        <v>-8.6098224780545891</v>
      </c>
      <c r="J606">
        <f>(Table2[[#This Row],[1M Return vs Nifty]]-AVERAGE(Table2[1M Return vs Nifty]))/_xlfn.STDEV.P(Table2[1M Return vs Nifty])</f>
        <v>-0.57430905292745038</v>
      </c>
      <c r="K606">
        <v>-0.26485747145185701</v>
      </c>
      <c r="L606">
        <f>(Table2[[#This Row],[6M Return vs Nifty]]-AVERAGE(Table2[6M Return vs Nifty]))/_xlfn.STDEV.P(Table2[6M Return vs Nifty])</f>
        <v>-0.11469750361561808</v>
      </c>
      <c r="M606">
        <v>-8.8545806847378792</v>
      </c>
      <c r="N606">
        <f>(Table2[[#This Row],[1W Return vs Nifty]]-AVERAGE(Table2[1W Return vs Nifty]))/_xlfn.STDEV.P(Table2[1W Return vs Nifty])</f>
        <v>-1.1795177924509399</v>
      </c>
      <c r="O606">
        <v>283.39999999999998</v>
      </c>
      <c r="P606">
        <v>294.62899136236399</v>
      </c>
      <c r="Q606">
        <v>290.92130901637699</v>
      </c>
      <c r="R606">
        <v>38.263060405905698</v>
      </c>
      <c r="S606" s="1">
        <f>(Table2[[#This Row],[Close Price]]-Table2[[#This Row],[20D EMA]])/Table2[[#This Row],[20D EMA]]</f>
        <v>-5.4693013408609742E-2</v>
      </c>
      <c r="T606" s="1">
        <f>(Table2[[#This Row],[Close Price]]-Table2[[#This Row],[50D EMA]])/Table2[[#This Row],[50D EMA]]</f>
        <v>-9.0720846033410352E-2</v>
      </c>
      <c r="U606" s="1">
        <f>(Table2[[#This Row],[Close Price]]-Table2[[#This Row],[200D EMA]])/Table2[[#This Row],[200D EMA]]</f>
        <v>-7.9132426202169551E-2</v>
      </c>
      <c r="V606">
        <v>0.58116788377150996</v>
      </c>
      <c r="W606">
        <v>263.75</v>
      </c>
      <c r="X606">
        <v>271</v>
      </c>
      <c r="Y606">
        <v>263.75</v>
      </c>
      <c r="Z606">
        <v>271</v>
      </c>
      <c r="AA606">
        <v>255.25</v>
      </c>
      <c r="AB606">
        <v>323</v>
      </c>
      <c r="AC606" s="1">
        <f>(Table2[[#This Row],[Close Price]]/Table2[[#This Row],[Day Low]])-1</f>
        <v>1.5734597156398022E-2</v>
      </c>
      <c r="AD606" s="1">
        <f>(Table2[[#This Row],[Day High]]/Table2[[#This Row],[Close Price]])-1</f>
        <v>1.1571481896230029E-2</v>
      </c>
      <c r="AE606" s="1">
        <f>(Table2[[#This Row],[Close Price]]/Table2[[#This Row],[Current Week Low]])-1</f>
        <v>1.5734597156398022E-2</v>
      </c>
      <c r="AF606" s="1">
        <f>(Table2[[#This Row],[Current Week High]]/Table2[[#This Row],[Close Price]])-1</f>
        <v>1.1571481896230029E-2</v>
      </c>
      <c r="AG606" s="1">
        <f>(Table2[[#This Row],[Close Price]]/Table2[[#This Row],[Current Month Low]])-1</f>
        <v>4.9559255631733468E-2</v>
      </c>
      <c r="AH606" s="1">
        <f>(Table2[[#This Row],[Current Month High]]/Table2[[#This Row],[Close Price]])-1</f>
        <v>0.20567375886524841</v>
      </c>
      <c r="AI606">
        <v>38.820455393803599</v>
      </c>
      <c r="AJ606">
        <v>25.774647887323901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0.03</v>
      </c>
      <c r="AM606" t="s">
        <v>3167</v>
      </c>
      <c r="AN606">
        <v>-7.73</v>
      </c>
      <c r="AO606" t="s">
        <v>3166</v>
      </c>
      <c r="AP606">
        <v>-6.9386407985937995E-2</v>
      </c>
      <c r="AQ606">
        <f>(Table2[[#This Row],[Sharpe Ratio]]-AVERAGE(Table2[Sharpe Ratio]))/_xlfn.STDEV.P(Table2[Sharpe Ratio])</f>
        <v>-1.4387972040591741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597</v>
      </c>
      <c r="AT606">
        <f>_xlfn.RANK.AVG(Table2[[#This Row],[6M Return vs Nifty Z-Score]],Table2[6M Return vs Nifty Z-Score])</f>
        <v>340</v>
      </c>
      <c r="AU606">
        <f>_xlfn.RANK.AVG(Table2[[#This Row],[Sharpe Ratio Z-Score]],Table2[Sharpe Ratio Z-Score])</f>
        <v>684</v>
      </c>
      <c r="AV606">
        <f>(Table2[[#This Row],[Rank 1Y]]+Table2[[#This Row],[Rank 6M]]+Table2[[#This Row],[Rank Sharpe]])/3</f>
        <v>540.33333333333337</v>
      </c>
    </row>
    <row r="607" spans="1:48" hidden="1" x14ac:dyDescent="0.3">
      <c r="A607" t="s">
        <v>1563</v>
      </c>
      <c r="B607" t="s">
        <v>1564</v>
      </c>
      <c r="C607" t="s">
        <v>3131</v>
      </c>
      <c r="D607" t="s">
        <v>1425</v>
      </c>
      <c r="E607">
        <v>6178.8284320149996</v>
      </c>
      <c r="F607">
        <v>303.64999999999998</v>
      </c>
      <c r="G607">
        <v>-20.7084015883032</v>
      </c>
      <c r="H607">
        <f>(Table2[[#This Row],[1Y Return vs Nifty]]-AVERAGE(Table2[1Y Return vs Nifty]))/_xlfn.STDEV.P(Table2[1Y Return vs Nifty])</f>
        <v>-0.66731905542867409</v>
      </c>
      <c r="I607">
        <v>-14.082759412416699</v>
      </c>
      <c r="J607">
        <f>(Table2[[#This Row],[1M Return vs Nifty]]-AVERAGE(Table2[1M Return vs Nifty]))/_xlfn.STDEV.P(Table2[1M Return vs Nifty])</f>
        <v>-1.1160834698769</v>
      </c>
      <c r="K607">
        <v>-44.190747548305097</v>
      </c>
      <c r="L607">
        <f>(Table2[[#This Row],[6M Return vs Nifty]]-AVERAGE(Table2[6M Return vs Nifty]))/_xlfn.STDEV.P(Table2[6M Return vs Nifty])</f>
        <v>-1.5632304969413613</v>
      </c>
      <c r="M607">
        <v>-4.62855867443667</v>
      </c>
      <c r="N607">
        <f>(Table2[[#This Row],[1W Return vs Nifty]]-AVERAGE(Table2[1W Return vs Nifty]))/_xlfn.STDEV.P(Table2[1W Return vs Nifty])</f>
        <v>-0.30202587562818567</v>
      </c>
      <c r="O607">
        <v>317.06</v>
      </c>
      <c r="P607">
        <v>349.37438705150203</v>
      </c>
      <c r="Q607">
        <v>373.72944022789397</v>
      </c>
      <c r="R607">
        <v>43.374922533292398</v>
      </c>
      <c r="S607" s="1">
        <f>(Table2[[#This Row],[Close Price]]-Table2[[#This Row],[20D EMA]])/Table2[[#This Row],[20D EMA]]</f>
        <v>-4.2294833785403475E-2</v>
      </c>
      <c r="T607" s="1">
        <f>(Table2[[#This Row],[Close Price]]-Table2[[#This Row],[50D EMA]])/Table2[[#This Row],[50D EMA]]</f>
        <v>-0.13087504048990781</v>
      </c>
      <c r="U607" s="1">
        <f>(Table2[[#This Row],[Close Price]]-Table2[[#This Row],[200D EMA]])/Table2[[#This Row],[200D EMA]]</f>
        <v>-0.18751383403234362</v>
      </c>
      <c r="V607">
        <v>0.87002586681230099</v>
      </c>
      <c r="W607">
        <v>299.45</v>
      </c>
      <c r="X607">
        <v>306.64999999999998</v>
      </c>
      <c r="Y607">
        <v>299.45</v>
      </c>
      <c r="Z607">
        <v>306.64999999999998</v>
      </c>
      <c r="AA607">
        <v>280.7</v>
      </c>
      <c r="AB607">
        <v>345.3</v>
      </c>
      <c r="AC607" s="1">
        <f>(Table2[[#This Row],[Close Price]]/Table2[[#This Row],[Day Low]])-1</f>
        <v>1.4025713808649254E-2</v>
      </c>
      <c r="AD607" s="1">
        <f>(Table2[[#This Row],[Day High]]/Table2[[#This Row],[Close Price]])-1</f>
        <v>9.8797958175531608E-3</v>
      </c>
      <c r="AE607" s="1">
        <f>(Table2[[#This Row],[Close Price]]/Table2[[#This Row],[Current Week Low]])-1</f>
        <v>1.4025713808649254E-2</v>
      </c>
      <c r="AF607" s="1">
        <f>(Table2[[#This Row],[Current Week High]]/Table2[[#This Row],[Close Price]])-1</f>
        <v>9.8797958175531608E-3</v>
      </c>
      <c r="AG607" s="1">
        <f>(Table2[[#This Row],[Close Price]]/Table2[[#This Row],[Current Month Low]])-1</f>
        <v>8.1759885999287407E-2</v>
      </c>
      <c r="AH607" s="1">
        <f>(Table2[[#This Row],[Current Month High]]/Table2[[#This Row],[Close Price]])-1</f>
        <v>0.13716449860036239</v>
      </c>
      <c r="AI607">
        <v>93.643998024040798</v>
      </c>
      <c r="AJ607">
        <v>17.013487475915198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-0.2</v>
      </c>
      <c r="AM607" t="s">
        <v>3166</v>
      </c>
      <c r="AN607">
        <v>-8.0399999999999991</v>
      </c>
      <c r="AO607" t="s">
        <v>3166</v>
      </c>
      <c r="AP607">
        <v>5.5743130251215002E-2</v>
      </c>
      <c r="AQ607">
        <f>(Table2[[#This Row],[Sharpe Ratio]]-AVERAGE(Table2[Sharpe Ratio]))/_xlfn.STDEV.P(Table2[Sharpe Ratio])</f>
        <v>5.7756190908979767E-3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546</v>
      </c>
      <c r="AT607">
        <f>_xlfn.RANK.AVG(Table2[[#This Row],[6M Return vs Nifty Z-Score]],Table2[6M Return vs Nifty Z-Score])</f>
        <v>727</v>
      </c>
      <c r="AU607">
        <f>_xlfn.RANK.AVG(Table2[[#This Row],[Sharpe Ratio Z-Score]],Table2[Sharpe Ratio Z-Score])</f>
        <v>354</v>
      </c>
      <c r="AV607">
        <f>(Table2[[#This Row],[Rank 1Y]]+Table2[[#This Row],[Rank 6M]]+Table2[[#This Row],[Rank Sharpe]])/3</f>
        <v>542.33333333333337</v>
      </c>
    </row>
    <row r="608" spans="1:48" hidden="1" x14ac:dyDescent="0.3">
      <c r="A608" t="s">
        <v>417</v>
      </c>
      <c r="B608" t="s">
        <v>418</v>
      </c>
      <c r="C608" t="s">
        <v>3126</v>
      </c>
      <c r="D608" t="s">
        <v>419</v>
      </c>
      <c r="E608">
        <v>53080.067444250002</v>
      </c>
      <c r="F608">
        <v>2745.75</v>
      </c>
      <c r="G608">
        <v>-17.563964354986702</v>
      </c>
      <c r="H608">
        <f>(Table2[[#This Row],[1Y Return vs Nifty]]-AVERAGE(Table2[1Y Return vs Nifty]))/_xlfn.STDEV.P(Table2[1Y Return vs Nifty])</f>
        <v>-0.60502243668831845</v>
      </c>
      <c r="I608">
        <v>-6.7416537571621999</v>
      </c>
      <c r="J608">
        <f>(Table2[[#This Row],[1M Return vs Nifty]]-AVERAGE(Table2[1M Return vs Nifty]))/_xlfn.STDEV.P(Table2[1M Return vs Nifty])</f>
        <v>-0.38937616741035475</v>
      </c>
      <c r="K608">
        <v>-16.992506016667601</v>
      </c>
      <c r="L608">
        <f>(Table2[[#This Row],[6M Return vs Nifty]]-AVERAGE(Table2[6M Return vs Nifty]))/_xlfn.STDEV.P(Table2[6M Return vs Nifty])</f>
        <v>-0.66632094883456128</v>
      </c>
      <c r="M608">
        <v>-1.7505979527396001</v>
      </c>
      <c r="N608">
        <f>(Table2[[#This Row],[1W Return vs Nifty]]-AVERAGE(Table2[1W Return vs Nifty]))/_xlfn.STDEV.P(Table2[1W Return vs Nifty])</f>
        <v>0.29555436982883282</v>
      </c>
      <c r="O608">
        <v>2805.14</v>
      </c>
      <c r="P608">
        <v>2886.2592826519099</v>
      </c>
      <c r="Q608">
        <v>2828.6293552371499</v>
      </c>
      <c r="R608">
        <v>43.258653985119203</v>
      </c>
      <c r="S608" s="1">
        <f>(Table2[[#This Row],[Close Price]]-Table2[[#This Row],[20D EMA]])/Table2[[#This Row],[20D EMA]]</f>
        <v>-2.1171848820379688E-2</v>
      </c>
      <c r="T608" s="1">
        <f>(Table2[[#This Row],[Close Price]]-Table2[[#This Row],[50D EMA]])/Table2[[#This Row],[50D EMA]]</f>
        <v>-4.8682141447392496E-2</v>
      </c>
      <c r="U608" s="1">
        <f>(Table2[[#This Row],[Close Price]]-Table2[[#This Row],[200D EMA]])/Table2[[#This Row],[200D EMA]]</f>
        <v>-2.9300182112478052E-2</v>
      </c>
      <c r="V608">
        <v>1.0558844054901499</v>
      </c>
      <c r="W608">
        <v>2735</v>
      </c>
      <c r="X608">
        <v>2804.85</v>
      </c>
      <c r="Y608">
        <v>2735</v>
      </c>
      <c r="Z608">
        <v>2804.85</v>
      </c>
      <c r="AA608">
        <v>2644.35</v>
      </c>
      <c r="AB608">
        <v>2893.3</v>
      </c>
      <c r="AC608" s="1">
        <f>(Table2[[#This Row],[Close Price]]/Table2[[#This Row],[Day Low]])-1</f>
        <v>3.9305301645338186E-3</v>
      </c>
      <c r="AD608" s="1">
        <f>(Table2[[#This Row],[Day High]]/Table2[[#This Row],[Close Price]])-1</f>
        <v>2.1524173723026507E-2</v>
      </c>
      <c r="AE608" s="1">
        <f>(Table2[[#This Row],[Close Price]]/Table2[[#This Row],[Current Week Low]])-1</f>
        <v>3.9305301645338186E-3</v>
      </c>
      <c r="AF608" s="1">
        <f>(Table2[[#This Row],[Current Week High]]/Table2[[#This Row],[Close Price]])-1</f>
        <v>2.1524173723026507E-2</v>
      </c>
      <c r="AG608" s="1">
        <f>(Table2[[#This Row],[Close Price]]/Table2[[#This Row],[Current Month Low]])-1</f>
        <v>3.8345907311815752E-2</v>
      </c>
      <c r="AH608" s="1">
        <f>(Table2[[#This Row],[Current Month High]]/Table2[[#This Row],[Close Price]])-1</f>
        <v>5.3737594464172034E-2</v>
      </c>
      <c r="AI608">
        <v>22.917235727943101</v>
      </c>
      <c r="AJ608">
        <v>25.1595405232929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0.02</v>
      </c>
      <c r="AM608" t="s">
        <v>3167</v>
      </c>
      <c r="AN608">
        <v>-1.68</v>
      </c>
      <c r="AO608" t="s">
        <v>3166</v>
      </c>
      <c r="AP608">
        <v>-1.21822116308E-4</v>
      </c>
      <c r="AQ608">
        <f>(Table2[[#This Row],[Sharpe Ratio]]-AVERAGE(Table2[Sharpe Ratio]))/_xlfn.STDEV.P(Table2[Sharpe Ratio])</f>
        <v>-0.63916396187157354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524</v>
      </c>
      <c r="AT608">
        <f>_xlfn.RANK.AVG(Table2[[#This Row],[6M Return vs Nifty Z-Score]],Table2[6M Return vs Nifty Z-Score])</f>
        <v>558</v>
      </c>
      <c r="AU608">
        <f>_xlfn.RANK.AVG(Table2[[#This Row],[Sharpe Ratio Z-Score]],Table2[Sharpe Ratio Z-Score])</f>
        <v>552</v>
      </c>
      <c r="AV608">
        <f>(Table2[[#This Row],[Rank 1Y]]+Table2[[#This Row],[Rank 6M]]+Table2[[#This Row],[Rank Sharpe]])/3</f>
        <v>544.66666666666663</v>
      </c>
    </row>
    <row r="609" spans="1:48" hidden="1" x14ac:dyDescent="0.3">
      <c r="A609" t="s">
        <v>1271</v>
      </c>
      <c r="B609" t="s">
        <v>1272</v>
      </c>
      <c r="C609" t="s">
        <v>3133</v>
      </c>
      <c r="D609" t="s">
        <v>108</v>
      </c>
      <c r="E609">
        <v>8922.5577247950005</v>
      </c>
      <c r="F609">
        <v>746.85</v>
      </c>
      <c r="G609">
        <v>-28.927574449256898</v>
      </c>
      <c r="H609">
        <f>(Table2[[#This Row],[1Y Return vs Nifty]]-AVERAGE(Table2[1Y Return vs Nifty]))/_xlfn.STDEV.P(Table2[1Y Return vs Nifty])</f>
        <v>-0.83015476817714107</v>
      </c>
      <c r="I609">
        <v>9.3531368894609592</v>
      </c>
      <c r="J609">
        <f>(Table2[[#This Row],[1M Return vs Nifty]]-AVERAGE(Table2[1M Return vs Nifty]))/_xlfn.STDEV.P(Table2[1M Return vs Nifty])</f>
        <v>1.2038718314383718</v>
      </c>
      <c r="K609">
        <v>-0.95249781410756196</v>
      </c>
      <c r="L609">
        <f>(Table2[[#This Row],[6M Return vs Nifty]]-AVERAGE(Table2[6M Return vs Nifty]))/_xlfn.STDEV.P(Table2[6M Return vs Nifty])</f>
        <v>-0.1373736456843587</v>
      </c>
      <c r="M609">
        <v>0.91044420965873396</v>
      </c>
      <c r="N609">
        <f>(Table2[[#This Row],[1W Return vs Nifty]]-AVERAGE(Table2[1W Return vs Nifty]))/_xlfn.STDEV.P(Table2[1W Return vs Nifty])</f>
        <v>0.84809360936361489</v>
      </c>
      <c r="O609">
        <v>699.5</v>
      </c>
      <c r="P609">
        <v>685.05846399036704</v>
      </c>
      <c r="Q609">
        <v>693.63969659926499</v>
      </c>
      <c r="R609">
        <v>82.258557108022799</v>
      </c>
      <c r="S609" s="1">
        <f>(Table2[[#This Row],[Close Price]]-Table2[[#This Row],[20D EMA]])/Table2[[#This Row],[20D EMA]]</f>
        <v>6.7691208005718401E-2</v>
      </c>
      <c r="T609" s="1">
        <f>(Table2[[#This Row],[Close Price]]-Table2[[#This Row],[50D EMA]])/Table2[[#This Row],[50D EMA]]</f>
        <v>9.0198923533775732E-2</v>
      </c>
      <c r="U609" s="1">
        <f>(Table2[[#This Row],[Close Price]]-Table2[[#This Row],[200D EMA]])/Table2[[#This Row],[200D EMA]]</f>
        <v>7.671173328402528E-2</v>
      </c>
      <c r="V609">
        <v>1.2336967719233201</v>
      </c>
      <c r="W609">
        <v>742.55</v>
      </c>
      <c r="X609">
        <v>764.4</v>
      </c>
      <c r="Y609">
        <v>742.55</v>
      </c>
      <c r="Z609">
        <v>764.4</v>
      </c>
      <c r="AA609">
        <v>651</v>
      </c>
      <c r="AB609">
        <v>764.4</v>
      </c>
      <c r="AC609" s="1">
        <f>(Table2[[#This Row],[Close Price]]/Table2[[#This Row],[Day Low]])-1</f>
        <v>5.7908558346240202E-3</v>
      </c>
      <c r="AD609" s="1">
        <f>(Table2[[#This Row],[Day High]]/Table2[[#This Row],[Close Price]])-1</f>
        <v>2.3498694516971286E-2</v>
      </c>
      <c r="AE609" s="1">
        <f>(Table2[[#This Row],[Close Price]]/Table2[[#This Row],[Current Week Low]])-1</f>
        <v>5.7908558346240202E-3</v>
      </c>
      <c r="AF609" s="1">
        <f>(Table2[[#This Row],[Current Week High]]/Table2[[#This Row],[Close Price]])-1</f>
        <v>2.3498694516971286E-2</v>
      </c>
      <c r="AG609" s="1">
        <f>(Table2[[#This Row],[Close Price]]/Table2[[#This Row],[Current Month Low]])-1</f>
        <v>0.14723502304147473</v>
      </c>
      <c r="AH609" s="1">
        <f>(Table2[[#This Row],[Current Month High]]/Table2[[#This Row],[Close Price]])-1</f>
        <v>2.3498694516971286E-2</v>
      </c>
      <c r="AI609">
        <v>9.5132891477538895</v>
      </c>
      <c r="AJ609">
        <v>24.766120948880701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0.09</v>
      </c>
      <c r="AM609" t="s">
        <v>3167</v>
      </c>
      <c r="AN609">
        <v>13.78</v>
      </c>
      <c r="AO609" t="s">
        <v>3167</v>
      </c>
      <c r="AP609">
        <v>-7.7726302404968001E-2</v>
      </c>
      <c r="AQ609">
        <f>(Table2[[#This Row],[Sharpe Ratio]]-AVERAGE(Table2[Sharpe Ratio]))/_xlfn.STDEV.P(Table2[Sharpe Ratio])</f>
        <v>-1.5350781061978716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608</v>
      </c>
      <c r="AT609">
        <f>_xlfn.RANK.AVG(Table2[[#This Row],[6M Return vs Nifty Z-Score]],Table2[6M Return vs Nifty Z-Score])</f>
        <v>347</v>
      </c>
      <c r="AU609">
        <f>_xlfn.RANK.AVG(Table2[[#This Row],[Sharpe Ratio Z-Score]],Table2[Sharpe Ratio Z-Score])</f>
        <v>692</v>
      </c>
      <c r="AV609">
        <f>(Table2[[#This Row],[Rank 1Y]]+Table2[[#This Row],[Rank 6M]]+Table2[[#This Row],[Rank Sharpe]])/3</f>
        <v>549</v>
      </c>
    </row>
    <row r="610" spans="1:48" hidden="1" x14ac:dyDescent="0.3">
      <c r="A610" t="s">
        <v>278</v>
      </c>
      <c r="B610" t="s">
        <v>279</v>
      </c>
      <c r="C610" t="s">
        <v>3128</v>
      </c>
      <c r="D610" t="s">
        <v>69</v>
      </c>
      <c r="E610">
        <v>91887.923354040002</v>
      </c>
      <c r="F610">
        <v>25467.3</v>
      </c>
      <c r="G610">
        <v>-24.667879248721501</v>
      </c>
      <c r="H610">
        <f>(Table2[[#This Row],[1Y Return vs Nifty]]-AVERAGE(Table2[1Y Return vs Nifty]))/_xlfn.STDEV.P(Table2[1Y Return vs Nifty])</f>
        <v>-0.74576300323865308</v>
      </c>
      <c r="I610">
        <v>-1.3855146754476</v>
      </c>
      <c r="J610">
        <f>(Table2[[#This Row],[1M Return vs Nifty]]-AVERAGE(Table2[1M Return vs Nifty]))/_xlfn.STDEV.P(Table2[1M Return vs Nifty])</f>
        <v>0.14083625105857916</v>
      </c>
      <c r="K610">
        <v>-5.3044112401281396</v>
      </c>
      <c r="L610">
        <f>(Table2[[#This Row],[6M Return vs Nifty]]-AVERAGE(Table2[6M Return vs Nifty]))/_xlfn.STDEV.P(Table2[6M Return vs Nifty])</f>
        <v>-0.280885596623969</v>
      </c>
      <c r="M610">
        <v>-8.0873975830356395E-2</v>
      </c>
      <c r="N610">
        <f>(Table2[[#This Row],[1W Return vs Nifty]]-AVERAGE(Table2[1W Return vs Nifty]))/_xlfn.STDEV.P(Table2[1W Return vs Nifty])</f>
        <v>0.64225613557722627</v>
      </c>
      <c r="O610">
        <v>24639.62</v>
      </c>
      <c r="P610">
        <v>24967.306934763499</v>
      </c>
      <c r="Q610">
        <v>25645.296263582899</v>
      </c>
      <c r="R610">
        <v>72.681070913565605</v>
      </c>
      <c r="S610" s="1">
        <f>(Table2[[#This Row],[Close Price]]-Table2[[#This Row],[20D EMA]])/Table2[[#This Row],[20D EMA]]</f>
        <v>3.3591427140515981E-2</v>
      </c>
      <c r="T610" s="1">
        <f>(Table2[[#This Row],[Close Price]]-Table2[[#This Row],[50D EMA]])/Table2[[#This Row],[50D EMA]]</f>
        <v>2.0025910945979095E-2</v>
      </c>
      <c r="U610" s="1">
        <f>(Table2[[#This Row],[Close Price]]-Table2[[#This Row],[200D EMA]])/Table2[[#This Row],[200D EMA]]</f>
        <v>-6.9406982767307628E-3</v>
      </c>
      <c r="V610">
        <v>1.2487754855401101</v>
      </c>
      <c r="W610">
        <v>24962.45</v>
      </c>
      <c r="X610">
        <v>25763</v>
      </c>
      <c r="Y610">
        <v>24962.45</v>
      </c>
      <c r="Z610">
        <v>25763</v>
      </c>
      <c r="AA610">
        <v>23500</v>
      </c>
      <c r="AB610">
        <v>25763</v>
      </c>
      <c r="AC610" s="1">
        <f>(Table2[[#This Row],[Close Price]]/Table2[[#This Row],[Day Low]])-1</f>
        <v>2.0224377014275374E-2</v>
      </c>
      <c r="AD610" s="1">
        <f>(Table2[[#This Row],[Day High]]/Table2[[#This Row],[Close Price]])-1</f>
        <v>1.1610967790067983E-2</v>
      </c>
      <c r="AE610" s="1">
        <f>(Table2[[#This Row],[Close Price]]/Table2[[#This Row],[Current Week Low]])-1</f>
        <v>2.0224377014275374E-2</v>
      </c>
      <c r="AF610" s="1">
        <f>(Table2[[#This Row],[Current Week High]]/Table2[[#This Row],[Close Price]])-1</f>
        <v>1.1610967790067983E-2</v>
      </c>
      <c r="AG610" s="1">
        <f>(Table2[[#This Row],[Close Price]]/Table2[[#This Row],[Current Month Low]])-1</f>
        <v>8.3714893617021335E-2</v>
      </c>
      <c r="AH610" s="1">
        <f>(Table2[[#This Row],[Current Month High]]/Table2[[#This Row],[Close Price]])-1</f>
        <v>1.1610967790067983E-2</v>
      </c>
      <c r="AI610">
        <v>20.694969627718599</v>
      </c>
      <c r="AJ610">
        <v>8.37148936170213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0.06</v>
      </c>
      <c r="AM610" t="s">
        <v>3167</v>
      </c>
      <c r="AN610">
        <v>3.12</v>
      </c>
      <c r="AO610" t="s">
        <v>3167</v>
      </c>
      <c r="AP610">
        <v>-5.4265317474866001E-2</v>
      </c>
      <c r="AQ610">
        <f>(Table2[[#This Row],[Sharpe Ratio]]-AVERAGE(Table2[Sharpe Ratio]))/_xlfn.STDEV.P(Table2[Sharpe Ratio])</f>
        <v>-1.2642299778356754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578</v>
      </c>
      <c r="AT610">
        <f>_xlfn.RANK.AVG(Table2[[#This Row],[6M Return vs Nifty Z-Score]],Table2[6M Return vs Nifty Z-Score])</f>
        <v>406</v>
      </c>
      <c r="AU610">
        <f>_xlfn.RANK.AVG(Table2[[#This Row],[Sharpe Ratio Z-Score]],Table2[Sharpe Ratio Z-Score])</f>
        <v>667</v>
      </c>
      <c r="AV610">
        <f>(Table2[[#This Row],[Rank 1Y]]+Table2[[#This Row],[Rank 6M]]+Table2[[#This Row],[Rank Sharpe]])/3</f>
        <v>550.33333333333337</v>
      </c>
    </row>
    <row r="611" spans="1:48" hidden="1" x14ac:dyDescent="0.3">
      <c r="A611" t="s">
        <v>931</v>
      </c>
      <c r="B611" t="s">
        <v>932</v>
      </c>
      <c r="C611" t="s">
        <v>3120</v>
      </c>
      <c r="D611" t="s">
        <v>21</v>
      </c>
      <c r="E611">
        <v>15741.34822722</v>
      </c>
      <c r="F611">
        <v>569.1</v>
      </c>
      <c r="G611">
        <v>-29.3297808428233</v>
      </c>
      <c r="H611">
        <f>(Table2[[#This Row],[1Y Return vs Nifty]]-AVERAGE(Table2[1Y Return vs Nifty]))/_xlfn.STDEV.P(Table2[1Y Return vs Nifty])</f>
        <v>-0.8381231569525508</v>
      </c>
      <c r="I611">
        <v>-0.64835368736242804</v>
      </c>
      <c r="J611">
        <f>(Table2[[#This Row],[1M Return vs Nifty]]-AVERAGE(Table2[1M Return vs Nifty]))/_xlfn.STDEV.P(Table2[1M Return vs Nifty])</f>
        <v>0.21380894731060945</v>
      </c>
      <c r="K611">
        <v>-15.9085249944377</v>
      </c>
      <c r="L611">
        <f>(Table2[[#This Row],[6M Return vs Nifty]]-AVERAGE(Table2[6M Return vs Nifty]))/_xlfn.STDEV.P(Table2[6M Return vs Nifty])</f>
        <v>-0.63057478018341351</v>
      </c>
      <c r="M611">
        <v>-2.5757737171081101</v>
      </c>
      <c r="N611">
        <f>(Table2[[#This Row],[1W Return vs Nifty]]-AVERAGE(Table2[1W Return vs Nifty]))/_xlfn.STDEV.P(Table2[1W Return vs Nifty])</f>
        <v>0.12421473614344265</v>
      </c>
      <c r="O611">
        <v>565.27</v>
      </c>
      <c r="P611">
        <v>585.58839492975699</v>
      </c>
      <c r="Q611">
        <v>622.61613302944204</v>
      </c>
      <c r="R611">
        <v>55.829626585959602</v>
      </c>
      <c r="S611" s="1">
        <f>(Table2[[#This Row],[Close Price]]-Table2[[#This Row],[20D EMA]])/Table2[[#This Row],[20D EMA]]</f>
        <v>6.7755232013021055E-3</v>
      </c>
      <c r="T611" s="1">
        <f>(Table2[[#This Row],[Close Price]]-Table2[[#This Row],[50D EMA]])/Table2[[#This Row],[50D EMA]]</f>
        <v>-2.8156970104803381E-2</v>
      </c>
      <c r="U611" s="1">
        <f>(Table2[[#This Row],[Close Price]]-Table2[[#This Row],[200D EMA]])/Table2[[#This Row],[200D EMA]]</f>
        <v>-8.5953656178246449E-2</v>
      </c>
      <c r="V611">
        <v>0.45399051345466401</v>
      </c>
      <c r="W611">
        <v>565.25</v>
      </c>
      <c r="X611">
        <v>573.54999999999995</v>
      </c>
      <c r="Y611">
        <v>565.25</v>
      </c>
      <c r="Z611">
        <v>573.54999999999995</v>
      </c>
      <c r="AA611">
        <v>536.29999999999995</v>
      </c>
      <c r="AB611">
        <v>585</v>
      </c>
      <c r="AC611" s="1">
        <f>(Table2[[#This Row],[Close Price]]/Table2[[#This Row],[Day Low]])-1</f>
        <v>6.8111455108359475E-3</v>
      </c>
      <c r="AD611" s="1">
        <f>(Table2[[#This Row],[Day High]]/Table2[[#This Row],[Close Price]])-1</f>
        <v>7.8193639079247035E-3</v>
      </c>
      <c r="AE611" s="1">
        <f>(Table2[[#This Row],[Close Price]]/Table2[[#This Row],[Current Week Low]])-1</f>
        <v>6.8111455108359475E-3</v>
      </c>
      <c r="AF611" s="1">
        <f>(Table2[[#This Row],[Current Week High]]/Table2[[#This Row],[Close Price]])-1</f>
        <v>7.8193639079247035E-3</v>
      </c>
      <c r="AG611" s="1">
        <f>(Table2[[#This Row],[Close Price]]/Table2[[#This Row],[Current Month Low]])-1</f>
        <v>6.1159798620175509E-2</v>
      </c>
      <c r="AH611" s="1">
        <f>(Table2[[#This Row],[Current Month High]]/Table2[[#This Row],[Close Price]])-1</f>
        <v>2.7938850817079475E-2</v>
      </c>
      <c r="AI611">
        <v>51.440871551572599</v>
      </c>
      <c r="AJ611">
        <v>6.1159798620175501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-0.16</v>
      </c>
      <c r="AM611" t="s">
        <v>3166</v>
      </c>
      <c r="AN611">
        <v>2.09</v>
      </c>
      <c r="AO611" t="s">
        <v>3167</v>
      </c>
      <c r="AP611">
        <v>1.576200927299E-3</v>
      </c>
      <c r="AQ611">
        <f>(Table2[[#This Row],[Sharpe Ratio]]-AVERAGE(Table2[Sharpe Ratio]))/_xlfn.STDEV.P(Table2[Sharpe Ratio])</f>
        <v>-0.61956093307090521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611</v>
      </c>
      <c r="AT611">
        <f>_xlfn.RANK.AVG(Table2[[#This Row],[6M Return vs Nifty Z-Score]],Table2[6M Return vs Nifty Z-Score])</f>
        <v>545</v>
      </c>
      <c r="AU611">
        <f>_xlfn.RANK.AVG(Table2[[#This Row],[Sharpe Ratio Z-Score]],Table2[Sharpe Ratio Z-Score])</f>
        <v>499</v>
      </c>
      <c r="AV611">
        <f>(Table2[[#This Row],[Rank 1Y]]+Table2[[#This Row],[Rank 6M]]+Table2[[#This Row],[Rank Sharpe]])/3</f>
        <v>551.66666666666663</v>
      </c>
    </row>
    <row r="612" spans="1:48" hidden="1" x14ac:dyDescent="0.3">
      <c r="A612" t="s">
        <v>1122</v>
      </c>
      <c r="B612" t="s">
        <v>1123</v>
      </c>
      <c r="C612" t="s">
        <v>3135</v>
      </c>
      <c r="D612" t="s">
        <v>491</v>
      </c>
      <c r="E612">
        <v>10841.972535299999</v>
      </c>
      <c r="F612">
        <v>817.75</v>
      </c>
      <c r="G612">
        <v>-32.061347711175301</v>
      </c>
      <c r="H612">
        <f>(Table2[[#This Row],[1Y Return vs Nifty]]-AVERAGE(Table2[1Y Return vs Nifty]))/_xlfn.STDEV.P(Table2[1Y Return vs Nifty])</f>
        <v>-0.89224011561164707</v>
      </c>
      <c r="I612">
        <v>0.58544839402813897</v>
      </c>
      <c r="J612">
        <f>(Table2[[#This Row],[1M Return vs Nifty]]-AVERAGE(Table2[1M Return vs Nifty]))/_xlfn.STDEV.P(Table2[1M Return vs Nifty])</f>
        <v>0.3359449067220075</v>
      </c>
      <c r="K612">
        <v>-5.1288751593281097</v>
      </c>
      <c r="L612">
        <f>(Table2[[#This Row],[6M Return vs Nifty]]-AVERAGE(Table2[6M Return vs Nifty]))/_xlfn.STDEV.P(Table2[6M Return vs Nifty])</f>
        <v>-0.27509698758012119</v>
      </c>
      <c r="M612">
        <v>-3.35477711140254</v>
      </c>
      <c r="N612">
        <f>(Table2[[#This Row],[1W Return vs Nifty]]-AVERAGE(Table2[1W Return vs Nifty]))/_xlfn.STDEV.P(Table2[1W Return vs Nifty])</f>
        <v>-3.7537658899603962E-2</v>
      </c>
      <c r="O612">
        <v>838.24</v>
      </c>
      <c r="P612">
        <v>870.88509094135497</v>
      </c>
      <c r="Q612">
        <v>884.28239102273005</v>
      </c>
      <c r="R612">
        <v>39.807569891646096</v>
      </c>
      <c r="S612" s="1">
        <f>(Table2[[#This Row],[Close Price]]-Table2[[#This Row],[20D EMA]])/Table2[[#This Row],[20D EMA]]</f>
        <v>-2.4444073296430627E-2</v>
      </c>
      <c r="T612" s="1">
        <f>(Table2[[#This Row],[Close Price]]-Table2[[#This Row],[50D EMA]])/Table2[[#This Row],[50D EMA]]</f>
        <v>-6.1012746106286334E-2</v>
      </c>
      <c r="U612" s="1">
        <f>(Table2[[#This Row],[Close Price]]-Table2[[#This Row],[200D EMA]])/Table2[[#This Row],[200D EMA]]</f>
        <v>-7.5238850957759118E-2</v>
      </c>
      <c r="V612">
        <v>0.131446951186803</v>
      </c>
      <c r="W612">
        <v>815</v>
      </c>
      <c r="X612">
        <v>825</v>
      </c>
      <c r="Y612">
        <v>815</v>
      </c>
      <c r="Z612">
        <v>825</v>
      </c>
      <c r="AA612">
        <v>800</v>
      </c>
      <c r="AB612">
        <v>878.25</v>
      </c>
      <c r="AC612" s="1">
        <f>(Table2[[#This Row],[Close Price]]/Table2[[#This Row],[Day Low]])-1</f>
        <v>3.3742331288344474E-3</v>
      </c>
      <c r="AD612" s="1">
        <f>(Table2[[#This Row],[Day High]]/Table2[[#This Row],[Close Price]])-1</f>
        <v>8.8657902782023346E-3</v>
      </c>
      <c r="AE612" s="1">
        <f>(Table2[[#This Row],[Close Price]]/Table2[[#This Row],[Current Week Low]])-1</f>
        <v>3.3742331288344474E-3</v>
      </c>
      <c r="AF612" s="1">
        <f>(Table2[[#This Row],[Current Week High]]/Table2[[#This Row],[Close Price]])-1</f>
        <v>8.8657902782023346E-3</v>
      </c>
      <c r="AG612" s="1">
        <f>(Table2[[#This Row],[Close Price]]/Table2[[#This Row],[Current Month Low]])-1</f>
        <v>2.2187500000000027E-2</v>
      </c>
      <c r="AH612" s="1">
        <f>(Table2[[#This Row],[Current Month High]]/Table2[[#This Row],[Close Price]])-1</f>
        <v>7.398349128706827E-2</v>
      </c>
      <c r="AI612">
        <v>30.969122592479302</v>
      </c>
      <c r="AJ612">
        <v>7.3796861663712097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-0.01</v>
      </c>
      <c r="AM612" t="s">
        <v>3166</v>
      </c>
      <c r="AN612">
        <v>-3.99</v>
      </c>
      <c r="AO612" t="s">
        <v>3166</v>
      </c>
      <c r="AP612">
        <v>-3.3213327289747997E-2</v>
      </c>
      <c r="AQ612">
        <f>(Table2[[#This Row],[Sharpe Ratio]]-AVERAGE(Table2[Sharpe Ratio]))/_xlfn.STDEV.P(Table2[Sharpe Ratio])</f>
        <v>-1.0211927755644854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633</v>
      </c>
      <c r="AT612">
        <f>_xlfn.RANK.AVG(Table2[[#This Row],[6M Return vs Nifty Z-Score]],Table2[6M Return vs Nifty Z-Score])</f>
        <v>404</v>
      </c>
      <c r="AU612">
        <f>_xlfn.RANK.AVG(Table2[[#This Row],[Sharpe Ratio Z-Score]],Table2[Sharpe Ratio Z-Score])</f>
        <v>621</v>
      </c>
      <c r="AV612">
        <f>(Table2[[#This Row],[Rank 1Y]]+Table2[[#This Row],[Rank 6M]]+Table2[[#This Row],[Rank Sharpe]])/3</f>
        <v>552.66666666666663</v>
      </c>
    </row>
    <row r="613" spans="1:48" hidden="1" x14ac:dyDescent="0.3">
      <c r="A613" t="s">
        <v>2009</v>
      </c>
      <c r="B613" t="s">
        <v>2010</v>
      </c>
      <c r="C613" t="s">
        <v>3126</v>
      </c>
      <c r="D613" t="s">
        <v>215</v>
      </c>
      <c r="E613">
        <v>3282.6476203500001</v>
      </c>
      <c r="F613">
        <v>209.18</v>
      </c>
      <c r="G613">
        <v>-47.685111446217803</v>
      </c>
      <c r="H613">
        <f>(Table2[[#This Row],[1Y Return vs Nifty]]-AVERAGE(Table2[1Y Return vs Nifty]))/_xlfn.STDEV.P(Table2[1Y Return vs Nifty])</f>
        <v>-1.2017732945152597</v>
      </c>
      <c r="I613">
        <v>1.95130320102998</v>
      </c>
      <c r="J613">
        <f>(Table2[[#This Row],[1M Return vs Nifty]]-AVERAGE(Table2[1M Return vs Nifty]))/_xlfn.STDEV.P(Table2[1M Return vs Nifty])</f>
        <v>0.47115296787377975</v>
      </c>
      <c r="K613">
        <v>-9.0908770608116303</v>
      </c>
      <c r="L613">
        <f>(Table2[[#This Row],[6M Return vs Nifty]]-AVERAGE(Table2[6M Return vs Nifty]))/_xlfn.STDEV.P(Table2[6M Return vs Nifty])</f>
        <v>-0.40575092456072726</v>
      </c>
      <c r="M613">
        <v>-2.4251466772267198</v>
      </c>
      <c r="N613">
        <f>(Table2[[#This Row],[1W Return vs Nifty]]-AVERAGE(Table2[1W Return vs Nifty]))/_xlfn.STDEV.P(Table2[1W Return vs Nifty])</f>
        <v>0.15549095988971648</v>
      </c>
      <c r="O613">
        <v>205.57</v>
      </c>
      <c r="P613">
        <v>209.476914418386</v>
      </c>
      <c r="Q613">
        <v>221.964334887175</v>
      </c>
      <c r="R613">
        <v>57.321319201940703</v>
      </c>
      <c r="S613" s="1">
        <f>(Table2[[#This Row],[Close Price]]-Table2[[#This Row],[20D EMA]])/Table2[[#This Row],[20D EMA]]</f>
        <v>1.7560928150994862E-2</v>
      </c>
      <c r="T613" s="1">
        <f>(Table2[[#This Row],[Close Price]]-Table2[[#This Row],[50D EMA]])/Table2[[#This Row],[50D EMA]]</f>
        <v>-1.4174087832560457E-3</v>
      </c>
      <c r="U613" s="1">
        <f>(Table2[[#This Row],[Close Price]]-Table2[[#This Row],[200D EMA]])/Table2[[#This Row],[200D EMA]]</f>
        <v>-5.7596347150425317E-2</v>
      </c>
      <c r="V613">
        <v>0.52538867916616705</v>
      </c>
      <c r="W613">
        <v>204.6</v>
      </c>
      <c r="X613">
        <v>209.7</v>
      </c>
      <c r="Y613">
        <v>204.6</v>
      </c>
      <c r="Z613">
        <v>209.7</v>
      </c>
      <c r="AA613">
        <v>195</v>
      </c>
      <c r="AB613">
        <v>216.99</v>
      </c>
      <c r="AC613" s="1">
        <f>(Table2[[#This Row],[Close Price]]/Table2[[#This Row],[Day Low]])-1</f>
        <v>2.2385141739980519E-2</v>
      </c>
      <c r="AD613" s="1">
        <f>(Table2[[#This Row],[Day High]]/Table2[[#This Row],[Close Price]])-1</f>
        <v>2.485897313318608E-3</v>
      </c>
      <c r="AE613" s="1">
        <f>(Table2[[#This Row],[Close Price]]/Table2[[#This Row],[Current Week Low]])-1</f>
        <v>2.2385141739980519E-2</v>
      </c>
      <c r="AF613" s="1">
        <f>(Table2[[#This Row],[Current Week High]]/Table2[[#This Row],[Close Price]])-1</f>
        <v>2.485897313318608E-3</v>
      </c>
      <c r="AG613" s="1">
        <f>(Table2[[#This Row],[Close Price]]/Table2[[#This Row],[Current Month Low]])-1</f>
        <v>7.2717948717948788E-2</v>
      </c>
      <c r="AH613" s="1">
        <f>(Table2[[#This Row],[Current Month High]]/Table2[[#This Row],[Close Price]])-1</f>
        <v>3.7336265417343917E-2</v>
      </c>
      <c r="AI613">
        <v>38.397552347260699</v>
      </c>
      <c r="AJ613">
        <v>10.765157532433101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0.01</v>
      </c>
      <c r="AM613" t="s">
        <v>3167</v>
      </c>
      <c r="AN613">
        <v>-2.4300000000000002</v>
      </c>
      <c r="AO613" t="s">
        <v>3166</v>
      </c>
      <c r="AP613">
        <v>3.1226622937979998E-3</v>
      </c>
      <c r="AQ613">
        <f>(Table2[[#This Row],[Sharpe Ratio]]-AVERAGE(Table2[Sharpe Ratio]))/_xlfn.STDEV.P(Table2[Sharpe Ratio])</f>
        <v>-0.60170762606147621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701</v>
      </c>
      <c r="AT613">
        <f>_xlfn.RANK.AVG(Table2[[#This Row],[6M Return vs Nifty Z-Score]],Table2[6M Return vs Nifty Z-Score])</f>
        <v>462</v>
      </c>
      <c r="AU613">
        <f>_xlfn.RANK.AVG(Table2[[#This Row],[Sharpe Ratio Z-Score]],Table2[Sharpe Ratio Z-Score])</f>
        <v>498</v>
      </c>
      <c r="AV613">
        <f>(Table2[[#This Row],[Rank 1Y]]+Table2[[#This Row],[Rank 6M]]+Table2[[#This Row],[Rank Sharpe]])/3</f>
        <v>553.66666666666663</v>
      </c>
    </row>
    <row r="614" spans="1:48" hidden="1" x14ac:dyDescent="0.3">
      <c r="A614" t="s">
        <v>475</v>
      </c>
      <c r="B614" t="s">
        <v>476</v>
      </c>
      <c r="C614" t="s">
        <v>3131</v>
      </c>
      <c r="D614" t="s">
        <v>117</v>
      </c>
      <c r="E614">
        <v>47125.163022200999</v>
      </c>
      <c r="F614">
        <v>114.09</v>
      </c>
      <c r="G614">
        <v>3.0769681456344999</v>
      </c>
      <c r="H614">
        <f>(Table2[[#This Row],[1Y Return vs Nifty]]-AVERAGE(Table2[1Y Return vs Nifty]))/_xlfn.STDEV.P(Table2[1Y Return vs Nifty])</f>
        <v>-0.19609066065779768</v>
      </c>
      <c r="I614">
        <v>-4.3483135116727896</v>
      </c>
      <c r="J614">
        <f>(Table2[[#This Row],[1M Return vs Nifty]]-AVERAGE(Table2[1M Return vs Nifty]))/_xlfn.STDEV.P(Table2[1M Return vs Nifty])</f>
        <v>-0.15245574760420053</v>
      </c>
      <c r="K614">
        <v>-37.048560591321802</v>
      </c>
      <c r="L614">
        <f>(Table2[[#This Row],[6M Return vs Nifty]]-AVERAGE(Table2[6M Return vs Nifty]))/_xlfn.STDEV.P(Table2[6M Return vs Nifty])</f>
        <v>-1.3277043998357556</v>
      </c>
      <c r="M614">
        <v>-2.7582452625766898</v>
      </c>
      <c r="N614">
        <f>(Table2[[#This Row],[1W Return vs Nifty]]-AVERAGE(Table2[1W Return vs Nifty]))/_xlfn.STDEV.P(Table2[1W Return vs Nifty])</f>
        <v>8.6326313932546014E-2</v>
      </c>
      <c r="O614">
        <v>116.28</v>
      </c>
      <c r="P614">
        <v>122.862280462009</v>
      </c>
      <c r="Q614">
        <v>129.54218841334301</v>
      </c>
      <c r="R614">
        <v>47.330172640927003</v>
      </c>
      <c r="S614" s="1">
        <f>(Table2[[#This Row],[Close Price]]-Table2[[#This Row],[20D EMA]])/Table2[[#This Row],[20D EMA]]</f>
        <v>-1.8833849329205347E-2</v>
      </c>
      <c r="T614" s="1">
        <f>(Table2[[#This Row],[Close Price]]-Table2[[#This Row],[50D EMA]])/Table2[[#This Row],[50D EMA]]</f>
        <v>-7.1399297074918974E-2</v>
      </c>
      <c r="U614" s="1">
        <f>(Table2[[#This Row],[Close Price]]-Table2[[#This Row],[200D EMA]])/Table2[[#This Row],[200D EMA]]</f>
        <v>-0.11928305830404988</v>
      </c>
      <c r="V614">
        <v>0.78794065776995303</v>
      </c>
      <c r="W614">
        <v>113.85</v>
      </c>
      <c r="X614">
        <v>115.85</v>
      </c>
      <c r="Y614">
        <v>113.85</v>
      </c>
      <c r="Z614">
        <v>115.85</v>
      </c>
      <c r="AA614">
        <v>108.65</v>
      </c>
      <c r="AB614">
        <v>126.85</v>
      </c>
      <c r="AC614" s="1">
        <f>(Table2[[#This Row],[Close Price]]/Table2[[#This Row],[Day Low]])-1</f>
        <v>2.1080368906456481E-3</v>
      </c>
      <c r="AD614" s="1">
        <f>(Table2[[#This Row],[Day High]]/Table2[[#This Row],[Close Price]])-1</f>
        <v>1.5426417740380227E-2</v>
      </c>
      <c r="AE614" s="1">
        <f>(Table2[[#This Row],[Close Price]]/Table2[[#This Row],[Current Week Low]])-1</f>
        <v>2.1080368906456481E-3</v>
      </c>
      <c r="AF614" s="1">
        <f>(Table2[[#This Row],[Current Week High]]/Table2[[#This Row],[Close Price]])-1</f>
        <v>1.5426417740380227E-2</v>
      </c>
      <c r="AG614" s="1">
        <f>(Table2[[#This Row],[Close Price]]/Table2[[#This Row],[Current Month Low]])-1</f>
        <v>5.0069028992176801E-2</v>
      </c>
      <c r="AH614" s="1">
        <f>(Table2[[#This Row],[Current Month High]]/Table2[[#This Row],[Close Price]])-1</f>
        <v>0.11184152861775787</v>
      </c>
      <c r="AI614">
        <v>53.6944517486195</v>
      </c>
      <c r="AJ614">
        <v>27.6174496644295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</v>
      </c>
      <c r="AM614" t="s">
        <v>3166</v>
      </c>
      <c r="AN614">
        <v>-3.75</v>
      </c>
      <c r="AO614" t="s">
        <v>3166</v>
      </c>
      <c r="AP614">
        <v>-9.4046375099239993E-3</v>
      </c>
      <c r="AQ614">
        <f>(Table2[[#This Row],[Sharpe Ratio]]-AVERAGE(Table2[Sharpe Ratio]))/_xlfn.STDEV.P(Table2[Sharpe Ratio])</f>
        <v>-0.7463305272473838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376</v>
      </c>
      <c r="AT614">
        <f>_xlfn.RANK.AVG(Table2[[#This Row],[6M Return vs Nifty Z-Score]],Table2[6M Return vs Nifty Z-Score])</f>
        <v>713</v>
      </c>
      <c r="AU614">
        <f>_xlfn.RANK.AVG(Table2[[#This Row],[Sharpe Ratio Z-Score]],Table2[Sharpe Ratio Z-Score])</f>
        <v>573</v>
      </c>
      <c r="AV614">
        <f>(Table2[[#This Row],[Rank 1Y]]+Table2[[#This Row],[Rank 6M]]+Table2[[#This Row],[Rank Sharpe]])/3</f>
        <v>554</v>
      </c>
    </row>
    <row r="615" spans="1:48" hidden="1" x14ac:dyDescent="0.3">
      <c r="A615" t="s">
        <v>871</v>
      </c>
      <c r="B615" t="s">
        <v>872</v>
      </c>
      <c r="C615" t="s">
        <v>3135</v>
      </c>
      <c r="D615" t="s">
        <v>491</v>
      </c>
      <c r="E615">
        <v>17013.9163644</v>
      </c>
      <c r="F615">
        <v>3430.95</v>
      </c>
      <c r="G615">
        <v>-29.453892073611701</v>
      </c>
      <c r="H615">
        <f>(Table2[[#This Row],[1Y Return vs Nifty]]-AVERAGE(Table2[1Y Return vs Nifty]))/_xlfn.STDEV.P(Table2[1Y Return vs Nifty])</f>
        <v>-0.84058201030281043</v>
      </c>
      <c r="I615">
        <v>-3.70173515546028</v>
      </c>
      <c r="J615">
        <f>(Table2[[#This Row],[1M Return vs Nifty]]-AVERAGE(Table2[1M Return vs Nifty]))/_xlfn.STDEV.P(Table2[1M Return vs Nifty])</f>
        <v>-8.8449964941186079E-2</v>
      </c>
      <c r="K615">
        <v>-3.6055499552567101</v>
      </c>
      <c r="L615">
        <f>(Table2[[#This Row],[6M Return vs Nifty]]-AVERAGE(Table2[6M Return vs Nifty]))/_xlfn.STDEV.P(Table2[6M Return vs Nifty])</f>
        <v>-0.22486267670329155</v>
      </c>
      <c r="M615">
        <v>-2.76285672108955</v>
      </c>
      <c r="N615">
        <f>(Table2[[#This Row],[1W Return vs Nifty]]-AVERAGE(Table2[1W Return vs Nifty]))/_xlfn.STDEV.P(Table2[1W Return vs Nifty])</f>
        <v>8.5368789915885743E-2</v>
      </c>
      <c r="O615">
        <v>3357.83</v>
      </c>
      <c r="P615">
        <v>3368.0491566140699</v>
      </c>
      <c r="Q615">
        <v>3452.2064517418798</v>
      </c>
      <c r="R615">
        <v>58.463142638436203</v>
      </c>
      <c r="S615" s="1">
        <f>(Table2[[#This Row],[Close Price]]-Table2[[#This Row],[20D EMA]])/Table2[[#This Row],[20D EMA]]</f>
        <v>2.1775968408168339E-2</v>
      </c>
      <c r="T615" s="1">
        <f>(Table2[[#This Row],[Close Price]]-Table2[[#This Row],[50D EMA]])/Table2[[#This Row],[50D EMA]]</f>
        <v>1.8675749806800521E-2</v>
      </c>
      <c r="U615" s="1">
        <f>(Table2[[#This Row],[Close Price]]-Table2[[#This Row],[200D EMA]])/Table2[[#This Row],[200D EMA]]</f>
        <v>-6.1573524176558618E-3</v>
      </c>
      <c r="V615">
        <v>0.52503118124053705</v>
      </c>
      <c r="W615">
        <v>3342.7</v>
      </c>
      <c r="X615">
        <v>3453.55</v>
      </c>
      <c r="Y615">
        <v>3342.7</v>
      </c>
      <c r="Z615">
        <v>3453.55</v>
      </c>
      <c r="AA615">
        <v>3204.6</v>
      </c>
      <c r="AB615">
        <v>3560.25</v>
      </c>
      <c r="AC615" s="1">
        <f>(Table2[[#This Row],[Close Price]]/Table2[[#This Row],[Day Low]])-1</f>
        <v>2.6400813713465254E-2</v>
      </c>
      <c r="AD615" s="1">
        <f>(Table2[[#This Row],[Day High]]/Table2[[#This Row],[Close Price]])-1</f>
        <v>6.5870968682144593E-3</v>
      </c>
      <c r="AE615" s="1">
        <f>(Table2[[#This Row],[Close Price]]/Table2[[#This Row],[Current Week Low]])-1</f>
        <v>2.6400813713465254E-2</v>
      </c>
      <c r="AF615" s="1">
        <f>(Table2[[#This Row],[Current Week High]]/Table2[[#This Row],[Close Price]])-1</f>
        <v>6.5870968682144593E-3</v>
      </c>
      <c r="AG615" s="1">
        <f>(Table2[[#This Row],[Close Price]]/Table2[[#This Row],[Current Month Low]])-1</f>
        <v>7.0632840292080168E-2</v>
      </c>
      <c r="AH615" s="1">
        <f>(Table2[[#This Row],[Current Month High]]/Table2[[#This Row],[Close Price]])-1</f>
        <v>3.7686355091155477E-2</v>
      </c>
      <c r="AI615">
        <v>15.9868258062635</v>
      </c>
      <c r="AJ615">
        <v>19.297971105199998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0.16</v>
      </c>
      <c r="AM615" t="s">
        <v>3167</v>
      </c>
      <c r="AN615">
        <v>1.64</v>
      </c>
      <c r="AO615" t="s">
        <v>3167</v>
      </c>
      <c r="AP615">
        <v>-6.4956683849132002E-2</v>
      </c>
      <c r="AQ615">
        <f>(Table2[[#This Row],[Sharpe Ratio]]-AVERAGE(Table2[Sharpe Ratio]))/_xlfn.STDEV.P(Table2[Sharpe Ratio])</f>
        <v>-1.3876577273837791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612</v>
      </c>
      <c r="AT615">
        <f>_xlfn.RANK.AVG(Table2[[#This Row],[6M Return vs Nifty Z-Score]],Table2[6M Return vs Nifty Z-Score])</f>
        <v>379</v>
      </c>
      <c r="AU615">
        <f>_xlfn.RANK.AVG(Table2[[#This Row],[Sharpe Ratio Z-Score]],Table2[Sharpe Ratio Z-Score])</f>
        <v>676</v>
      </c>
      <c r="AV615">
        <f>(Table2[[#This Row],[Rank 1Y]]+Table2[[#This Row],[Rank 6M]]+Table2[[#This Row],[Rank Sharpe]])/3</f>
        <v>555.66666666666663</v>
      </c>
    </row>
    <row r="616" spans="1:48" hidden="1" x14ac:dyDescent="0.3">
      <c r="A616" t="s">
        <v>1316</v>
      </c>
      <c r="B616" t="s">
        <v>1317</v>
      </c>
      <c r="C616" t="s">
        <v>3135</v>
      </c>
      <c r="D616" t="s">
        <v>414</v>
      </c>
      <c r="E616">
        <v>8587.21351451999</v>
      </c>
      <c r="F616">
        <v>584.4</v>
      </c>
      <c r="G616">
        <v>-40.144655862996103</v>
      </c>
      <c r="H616">
        <f>(Table2[[#This Row],[1Y Return vs Nifty]]-AVERAGE(Table2[1Y Return vs Nifty]))/_xlfn.STDEV.P(Table2[1Y Return vs Nifty])</f>
        <v>-1.0523841187290734</v>
      </c>
      <c r="I616">
        <v>-10.897817663893999</v>
      </c>
      <c r="J616">
        <f>(Table2[[#This Row],[1M Return vs Nifty]]-AVERAGE(Table2[1M Return vs Nifty]))/_xlfn.STDEV.P(Table2[1M Return vs Nifty])</f>
        <v>-0.80080120378863529</v>
      </c>
      <c r="K616">
        <v>-17.682535620925801</v>
      </c>
      <c r="L616">
        <f>(Table2[[#This Row],[6M Return vs Nifty]]-AVERAGE(Table2[6M Return vs Nifty]))/_xlfn.STDEV.P(Table2[6M Return vs Nifty])</f>
        <v>-0.68907588098028938</v>
      </c>
      <c r="M616">
        <v>-2.2453134502365701</v>
      </c>
      <c r="N616">
        <f>(Table2[[#This Row],[1W Return vs Nifty]]-AVERAGE(Table2[1W Return vs Nifty]))/_xlfn.STDEV.P(Table2[1W Return vs Nifty])</f>
        <v>0.19283156121061701</v>
      </c>
      <c r="O616">
        <v>592.57000000000005</v>
      </c>
      <c r="P616">
        <v>621.17081614615995</v>
      </c>
      <c r="Q616">
        <v>653.90143424360099</v>
      </c>
      <c r="R616">
        <v>50.583936098737802</v>
      </c>
      <c r="S616" s="1">
        <f>(Table2[[#This Row],[Close Price]]-Table2[[#This Row],[20D EMA]])/Table2[[#This Row],[20D EMA]]</f>
        <v>-1.3787400644649698E-2</v>
      </c>
      <c r="T616" s="1">
        <f>(Table2[[#This Row],[Close Price]]-Table2[[#This Row],[50D EMA]])/Table2[[#This Row],[50D EMA]]</f>
        <v>-5.9195981508422785E-2</v>
      </c>
      <c r="U616" s="1">
        <f>(Table2[[#This Row],[Close Price]]-Table2[[#This Row],[200D EMA]])/Table2[[#This Row],[200D EMA]]</f>
        <v>-0.10628732497581481</v>
      </c>
      <c r="V616">
        <v>1.22102776878663</v>
      </c>
      <c r="W616">
        <v>569.04999999999995</v>
      </c>
      <c r="X616">
        <v>587.29999999999995</v>
      </c>
      <c r="Y616">
        <v>569.04999999999995</v>
      </c>
      <c r="Z616">
        <v>587.29999999999995</v>
      </c>
      <c r="AA616">
        <v>524</v>
      </c>
      <c r="AB616">
        <v>647</v>
      </c>
      <c r="AC616" s="1">
        <f>(Table2[[#This Row],[Close Price]]/Table2[[#This Row],[Day Low]])-1</f>
        <v>2.6974782532290797E-2</v>
      </c>
      <c r="AD616" s="1">
        <f>(Table2[[#This Row],[Day High]]/Table2[[#This Row],[Close Price]])-1</f>
        <v>4.9623545516768175E-3</v>
      </c>
      <c r="AE616" s="1">
        <f>(Table2[[#This Row],[Close Price]]/Table2[[#This Row],[Current Week Low]])-1</f>
        <v>2.6974782532290797E-2</v>
      </c>
      <c r="AF616" s="1">
        <f>(Table2[[#This Row],[Current Week High]]/Table2[[#This Row],[Close Price]])-1</f>
        <v>4.9623545516768175E-3</v>
      </c>
      <c r="AG616" s="1">
        <f>(Table2[[#This Row],[Close Price]]/Table2[[#This Row],[Current Month Low]])-1</f>
        <v>0.11526717557251898</v>
      </c>
      <c r="AH616" s="1">
        <f>(Table2[[#This Row],[Current Month High]]/Table2[[#This Row],[Close Price]])-1</f>
        <v>0.1071184120465436</v>
      </c>
      <c r="AI616">
        <v>39.442162902121801</v>
      </c>
      <c r="AJ616">
        <v>11.5267175572518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-0.05</v>
      </c>
      <c r="AM616" t="s">
        <v>3166</v>
      </c>
      <c r="AN616">
        <v>-4.83</v>
      </c>
      <c r="AO616" t="s">
        <v>3166</v>
      </c>
      <c r="AP616">
        <v>2.5450656336546001E-2</v>
      </c>
      <c r="AQ616">
        <f>(Table2[[#This Row],[Sharpe Ratio]]-AVERAGE(Table2[Sharpe Ratio]))/_xlfn.STDEV.P(Table2[Sharpe Ratio])</f>
        <v>-0.34393944563009016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671</v>
      </c>
      <c r="AT616">
        <f>_xlfn.RANK.AVG(Table2[[#This Row],[6M Return vs Nifty Z-Score]],Table2[6M Return vs Nifty Z-Score])</f>
        <v>564</v>
      </c>
      <c r="AU616">
        <f>_xlfn.RANK.AVG(Table2[[#This Row],[Sharpe Ratio Z-Score]],Table2[Sharpe Ratio Z-Score])</f>
        <v>435</v>
      </c>
      <c r="AV616">
        <f>(Table2[[#This Row],[Rank 1Y]]+Table2[[#This Row],[Rank 6M]]+Table2[[#This Row],[Rank Sharpe]])/3</f>
        <v>556.66666666666663</v>
      </c>
    </row>
    <row r="617" spans="1:48" hidden="1" x14ac:dyDescent="0.3">
      <c r="A617" t="s">
        <v>2207</v>
      </c>
      <c r="B617" t="s">
        <v>2208</v>
      </c>
      <c r="C617" t="s">
        <v>3126</v>
      </c>
      <c r="D617" t="s">
        <v>1599</v>
      </c>
      <c r="E617">
        <v>2605.0872573000001</v>
      </c>
      <c r="F617">
        <v>630.29999999999995</v>
      </c>
      <c r="G617">
        <v>-37.880628614933201</v>
      </c>
      <c r="H617">
        <f>(Table2[[#This Row],[1Y Return vs Nifty]]-AVERAGE(Table2[1Y Return vs Nifty]))/_xlfn.STDEV.P(Table2[1Y Return vs Nifty])</f>
        <v>-1.007529910543276</v>
      </c>
      <c r="I617">
        <v>1.65919779376973</v>
      </c>
      <c r="J617">
        <f>(Table2[[#This Row],[1M Return vs Nifty]]-AVERAGE(Table2[1M Return vs Nifty]))/_xlfn.STDEV.P(Table2[1M Return vs Nifty])</f>
        <v>0.44223700582192604</v>
      </c>
      <c r="K617">
        <v>-11.511941908202299</v>
      </c>
      <c r="L617">
        <f>(Table2[[#This Row],[6M Return vs Nifty]]-AVERAGE(Table2[6M Return vs Nifty]))/_xlfn.STDEV.P(Table2[6M Return vs Nifty])</f>
        <v>-0.48558976913031171</v>
      </c>
      <c r="M617">
        <v>-3.2505588048657899</v>
      </c>
      <c r="N617">
        <f>(Table2[[#This Row],[1W Return vs Nifty]]-AVERAGE(Table2[1W Return vs Nifty]))/_xlfn.STDEV.P(Table2[1W Return vs Nifty])</f>
        <v>-1.5897752304693414E-2</v>
      </c>
      <c r="O617">
        <v>624.88</v>
      </c>
      <c r="P617">
        <v>624.860929523854</v>
      </c>
      <c r="Q617">
        <v>662.60771764353501</v>
      </c>
      <c r="R617">
        <v>53.074946660820899</v>
      </c>
      <c r="S617" s="1">
        <f>(Table2[[#This Row],[Close Price]]-Table2[[#This Row],[20D EMA]])/Table2[[#This Row],[20D EMA]]</f>
        <v>8.6736653437459333E-3</v>
      </c>
      <c r="T617" s="1">
        <f>(Table2[[#This Row],[Close Price]]-Table2[[#This Row],[50D EMA]])/Table2[[#This Row],[50D EMA]]</f>
        <v>8.7044496129571516E-3</v>
      </c>
      <c r="U617" s="1">
        <f>(Table2[[#This Row],[Close Price]]-Table2[[#This Row],[200D EMA]])/Table2[[#This Row],[200D EMA]]</f>
        <v>-4.8758438489718489E-2</v>
      </c>
      <c r="V617">
        <v>0.430335673654206</v>
      </c>
      <c r="W617">
        <v>617</v>
      </c>
      <c r="X617">
        <v>638.70000000000005</v>
      </c>
      <c r="Y617">
        <v>617</v>
      </c>
      <c r="Z617">
        <v>638.70000000000005</v>
      </c>
      <c r="AA617">
        <v>599.9</v>
      </c>
      <c r="AB617">
        <v>673.45</v>
      </c>
      <c r="AC617" s="1">
        <f>(Table2[[#This Row],[Close Price]]/Table2[[#This Row],[Day Low]])-1</f>
        <v>2.1555915721231722E-2</v>
      </c>
      <c r="AD617" s="1">
        <f>(Table2[[#This Row],[Day High]]/Table2[[#This Row],[Close Price]])-1</f>
        <v>1.3326987148976732E-2</v>
      </c>
      <c r="AE617" s="1">
        <f>(Table2[[#This Row],[Close Price]]/Table2[[#This Row],[Current Week Low]])-1</f>
        <v>2.1555915721231722E-2</v>
      </c>
      <c r="AF617" s="1">
        <f>(Table2[[#This Row],[Current Week High]]/Table2[[#This Row],[Close Price]])-1</f>
        <v>1.3326987148976732E-2</v>
      </c>
      <c r="AG617" s="1">
        <f>(Table2[[#This Row],[Close Price]]/Table2[[#This Row],[Current Month Low]])-1</f>
        <v>5.0675112518753007E-2</v>
      </c>
      <c r="AH617" s="1">
        <f>(Table2[[#This Row],[Current Month High]]/Table2[[#This Row],[Close Price]])-1</f>
        <v>6.8459463747422067E-2</v>
      </c>
      <c r="AI617">
        <v>43.582421069332</v>
      </c>
      <c r="AJ617">
        <v>16.4634146341463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0.14000000000000001</v>
      </c>
      <c r="AM617" t="s">
        <v>3167</v>
      </c>
      <c r="AN617">
        <v>1.38</v>
      </c>
      <c r="AO617" t="s">
        <v>3167</v>
      </c>
      <c r="AQ617">
        <f>(Table2[[#This Row],[Sharpe Ratio]]-AVERAGE(Table2[Sharpe Ratio]))/_xlfn.STDEV.P(Table2[Sharpe Ratio])</f>
        <v>-0.63775757197390104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656</v>
      </c>
      <c r="AT617">
        <f>_xlfn.RANK.AVG(Table2[[#This Row],[6M Return vs Nifty Z-Score]],Table2[6M Return vs Nifty Z-Score])</f>
        <v>485</v>
      </c>
      <c r="AU617">
        <f>_xlfn.RANK.AVG(Table2[[#This Row],[Sharpe Ratio Z-Score]],Table2[Sharpe Ratio Z-Score])</f>
        <v>529</v>
      </c>
      <c r="AV617">
        <f>(Table2[[#This Row],[Rank 1Y]]+Table2[[#This Row],[Rank 6M]]+Table2[[#This Row],[Rank Sharpe]])/3</f>
        <v>556.66666666666663</v>
      </c>
    </row>
    <row r="618" spans="1:48" hidden="1" x14ac:dyDescent="0.3">
      <c r="A618" t="s">
        <v>1453</v>
      </c>
      <c r="B618" t="s">
        <v>1454</v>
      </c>
      <c r="C618" t="s">
        <v>3135</v>
      </c>
      <c r="D618" t="s">
        <v>491</v>
      </c>
      <c r="E618">
        <v>7057.9133565599996</v>
      </c>
      <c r="F618">
        <v>255.2</v>
      </c>
      <c r="G618">
        <v>-25.808639838528901</v>
      </c>
      <c r="H618">
        <f>(Table2[[#This Row],[1Y Return vs Nifty]]-AVERAGE(Table2[1Y Return vs Nifty]))/_xlfn.STDEV.P(Table2[1Y Return vs Nifty])</f>
        <v>-0.76836339951442811</v>
      </c>
      <c r="I618">
        <v>-3.5954269390392501</v>
      </c>
      <c r="J618">
        <f>(Table2[[#This Row],[1M Return vs Nifty]]-AVERAGE(Table2[1M Return vs Nifty]))/_xlfn.STDEV.P(Table2[1M Return vs Nifty])</f>
        <v>-7.7926351630967616E-2</v>
      </c>
      <c r="K618">
        <v>-3.1838252805814999</v>
      </c>
      <c r="L618">
        <f>(Table2[[#This Row],[6M Return vs Nifty]]-AVERAGE(Table2[6M Return vs Nifty]))/_xlfn.STDEV.P(Table2[6M Return vs Nifty])</f>
        <v>-0.21095556851953476</v>
      </c>
      <c r="M618">
        <v>-6.1712308491596097</v>
      </c>
      <c r="N618">
        <f>(Table2[[#This Row],[1W Return vs Nifty]]-AVERAGE(Table2[1W Return vs Nifty]))/_xlfn.STDEV.P(Table2[1W Return vs Nifty])</f>
        <v>-0.62234658392716491</v>
      </c>
      <c r="O618">
        <v>260.27</v>
      </c>
      <c r="P618">
        <v>268.64008069187599</v>
      </c>
      <c r="Q618">
        <v>268.749295338374</v>
      </c>
      <c r="R618">
        <v>46.445500077516002</v>
      </c>
      <c r="S618" s="1">
        <f>(Table2[[#This Row],[Close Price]]-Table2[[#This Row],[20D EMA]])/Table2[[#This Row],[20D EMA]]</f>
        <v>-1.9479771007031136E-2</v>
      </c>
      <c r="T618" s="1">
        <f>(Table2[[#This Row],[Close Price]]-Table2[[#This Row],[50D EMA]])/Table2[[#This Row],[50D EMA]]</f>
        <v>-5.0030064974896538E-2</v>
      </c>
      <c r="U618" s="1">
        <f>(Table2[[#This Row],[Close Price]]-Table2[[#This Row],[200D EMA]])/Table2[[#This Row],[200D EMA]]</f>
        <v>-5.0416114845304082E-2</v>
      </c>
      <c r="V618">
        <v>0.23001627053839599</v>
      </c>
      <c r="W618">
        <v>251.1</v>
      </c>
      <c r="X618">
        <v>256.5</v>
      </c>
      <c r="Y618">
        <v>251.1</v>
      </c>
      <c r="Z618">
        <v>256.5</v>
      </c>
      <c r="AA618">
        <v>245.2</v>
      </c>
      <c r="AB618">
        <v>284</v>
      </c>
      <c r="AC618" s="1">
        <f>(Table2[[#This Row],[Close Price]]/Table2[[#This Row],[Day Low]])-1</f>
        <v>1.6328156113102343E-2</v>
      </c>
      <c r="AD618" s="1">
        <f>(Table2[[#This Row],[Day High]]/Table2[[#This Row],[Close Price]])-1</f>
        <v>5.0940438871474036E-3</v>
      </c>
      <c r="AE618" s="1">
        <f>(Table2[[#This Row],[Close Price]]/Table2[[#This Row],[Current Week Low]])-1</f>
        <v>1.6328156113102343E-2</v>
      </c>
      <c r="AF618" s="1">
        <f>(Table2[[#This Row],[Current Week High]]/Table2[[#This Row],[Close Price]])-1</f>
        <v>5.0940438871474036E-3</v>
      </c>
      <c r="AG618" s="1">
        <f>(Table2[[#This Row],[Close Price]]/Table2[[#This Row],[Current Month Low]])-1</f>
        <v>4.0783034257748874E-2</v>
      </c>
      <c r="AH618" s="1">
        <f>(Table2[[#This Row],[Current Month High]]/Table2[[#This Row],[Close Price]])-1</f>
        <v>0.11285266457680265</v>
      </c>
      <c r="AI618">
        <v>27.547021943573601</v>
      </c>
      <c r="AJ618">
        <v>15.999999999999901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-0.03</v>
      </c>
      <c r="AM618" t="s">
        <v>3166</v>
      </c>
      <c r="AN618">
        <v>-6.47</v>
      </c>
      <c r="AO618" t="s">
        <v>3166</v>
      </c>
      <c r="AP618">
        <v>-9.7692040014227002E-2</v>
      </c>
      <c r="AQ618">
        <f>(Table2[[#This Row],[Sharpe Ratio]]-AVERAGE(Table2[Sharpe Ratio]))/_xlfn.STDEV.P(Table2[Sharpe Ratio])</f>
        <v>-1.7655749365291546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590</v>
      </c>
      <c r="AT618">
        <f>_xlfn.RANK.AVG(Table2[[#This Row],[6M Return vs Nifty Z-Score]],Table2[6M Return vs Nifty Z-Score])</f>
        <v>373</v>
      </c>
      <c r="AU618">
        <f>_xlfn.RANK.AVG(Table2[[#This Row],[Sharpe Ratio Z-Score]],Table2[Sharpe Ratio Z-Score])</f>
        <v>708</v>
      </c>
      <c r="AV618">
        <f>(Table2[[#This Row],[Rank 1Y]]+Table2[[#This Row],[Rank 6M]]+Table2[[#This Row],[Rank Sharpe]])/3</f>
        <v>557</v>
      </c>
    </row>
    <row r="619" spans="1:48" hidden="1" x14ac:dyDescent="0.3">
      <c r="A619" t="s">
        <v>1949</v>
      </c>
      <c r="B619" t="s">
        <v>1950</v>
      </c>
      <c r="C619" t="s">
        <v>3137</v>
      </c>
      <c r="D619" t="s">
        <v>458</v>
      </c>
      <c r="E619">
        <v>3537.1846213199901</v>
      </c>
      <c r="F619">
        <v>22.94</v>
      </c>
      <c r="G619">
        <v>-42.988420076724204</v>
      </c>
      <c r="H619">
        <f>(Table2[[#This Row],[1Y Return vs Nifty]]-AVERAGE(Table2[1Y Return vs Nifty]))/_xlfn.STDEV.P(Table2[1Y Return vs Nifty])</f>
        <v>-1.1087238965223911</v>
      </c>
      <c r="I619">
        <v>-1.20445232124889</v>
      </c>
      <c r="J619">
        <f>(Table2[[#This Row],[1M Return vs Nifty]]-AVERAGE(Table2[1M Return vs Nifty]))/_xlfn.STDEV.P(Table2[1M Return vs Nifty])</f>
        <v>0.15875989106283478</v>
      </c>
      <c r="K619">
        <v>-8.7161577307826406</v>
      </c>
      <c r="L619">
        <f>(Table2[[#This Row],[6M Return vs Nifty]]-AVERAGE(Table2[6M Return vs Nifty]))/_xlfn.STDEV.P(Table2[6M Return vs Nifty])</f>
        <v>-0.39339389976659711</v>
      </c>
      <c r="M619">
        <v>-2.9691386512147</v>
      </c>
      <c r="N619">
        <f>(Table2[[#This Row],[1W Return vs Nifty]]-AVERAGE(Table2[1W Return vs Nifty]))/_xlfn.STDEV.P(Table2[1W Return vs Nifty])</f>
        <v>4.2536375453729687E-2</v>
      </c>
      <c r="O619">
        <v>22.75</v>
      </c>
      <c r="P619">
        <v>22.840766833263402</v>
      </c>
      <c r="Q619">
        <v>23.586951884969601</v>
      </c>
      <c r="R619">
        <v>53.593230512148502</v>
      </c>
      <c r="S619" s="1">
        <f>(Table2[[#This Row],[Close Price]]-Table2[[#This Row],[20D EMA]])/Table2[[#This Row],[20D EMA]]</f>
        <v>8.351648351648408E-3</v>
      </c>
      <c r="T619" s="1">
        <f>(Table2[[#This Row],[Close Price]]-Table2[[#This Row],[50D EMA]])/Table2[[#This Row],[50D EMA]]</f>
        <v>4.3445637119365263E-3</v>
      </c>
      <c r="U619" s="1">
        <f>(Table2[[#This Row],[Close Price]]-Table2[[#This Row],[200D EMA]])/Table2[[#This Row],[200D EMA]]</f>
        <v>-2.742838023856143E-2</v>
      </c>
      <c r="V619">
        <v>0.27759540132029797</v>
      </c>
      <c r="W619">
        <v>22.73</v>
      </c>
      <c r="X619">
        <v>24.5</v>
      </c>
      <c r="Y619">
        <v>22.73</v>
      </c>
      <c r="Z619">
        <v>24.5</v>
      </c>
      <c r="AA619">
        <v>21.65</v>
      </c>
      <c r="AB619">
        <v>25.15</v>
      </c>
      <c r="AC619" s="1">
        <f>(Table2[[#This Row],[Close Price]]/Table2[[#This Row],[Day Low]])-1</f>
        <v>9.2388913330401223E-3</v>
      </c>
      <c r="AD619" s="1">
        <f>(Table2[[#This Row],[Day High]]/Table2[[#This Row],[Close Price]])-1</f>
        <v>6.8003487358325954E-2</v>
      </c>
      <c r="AE619" s="1">
        <f>(Table2[[#This Row],[Close Price]]/Table2[[#This Row],[Current Week Low]])-1</f>
        <v>9.2388913330401223E-3</v>
      </c>
      <c r="AF619" s="1">
        <f>(Table2[[#This Row],[Current Week High]]/Table2[[#This Row],[Close Price]])-1</f>
        <v>6.8003487358325954E-2</v>
      </c>
      <c r="AG619" s="1">
        <f>(Table2[[#This Row],[Close Price]]/Table2[[#This Row],[Current Month Low]])-1</f>
        <v>5.9584295612009397E-2</v>
      </c>
      <c r="AH619" s="1">
        <f>(Table2[[#This Row],[Current Month High]]/Table2[[#This Row],[Close Price]])-1</f>
        <v>9.6338273757628379E-2</v>
      </c>
      <c r="AI619">
        <v>96.817785527462902</v>
      </c>
      <c r="AJ619">
        <v>37.365269461077801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-0.09</v>
      </c>
      <c r="AM619" t="s">
        <v>3166</v>
      </c>
      <c r="AN619">
        <v>2.1800000000000002</v>
      </c>
      <c r="AO619" t="s">
        <v>3167</v>
      </c>
      <c r="AQ619">
        <f>(Table2[[#This Row],[Sharpe Ratio]]-AVERAGE(Table2[Sharpe Ratio]))/_xlfn.STDEV.P(Table2[Sharpe Ratio])</f>
        <v>-0.63775757197390104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684</v>
      </c>
      <c r="AT619">
        <f>_xlfn.RANK.AVG(Table2[[#This Row],[6M Return vs Nifty Z-Score]],Table2[6M Return vs Nifty Z-Score])</f>
        <v>458</v>
      </c>
      <c r="AU619">
        <f>_xlfn.RANK.AVG(Table2[[#This Row],[Sharpe Ratio Z-Score]],Table2[Sharpe Ratio Z-Score])</f>
        <v>529</v>
      </c>
      <c r="AV619">
        <f>(Table2[[#This Row],[Rank 1Y]]+Table2[[#This Row],[Rank 6M]]+Table2[[#This Row],[Rank Sharpe]])/3</f>
        <v>557</v>
      </c>
    </row>
    <row r="620" spans="1:48" hidden="1" x14ac:dyDescent="0.3">
      <c r="A620" t="s">
        <v>465</v>
      </c>
      <c r="B620" t="s">
        <v>466</v>
      </c>
      <c r="C620" t="s">
        <v>3133</v>
      </c>
      <c r="D620" t="s">
        <v>467</v>
      </c>
      <c r="E620">
        <v>48035.872171315001</v>
      </c>
      <c r="F620">
        <v>168.05</v>
      </c>
      <c r="G620">
        <v>-23.103917024261101</v>
      </c>
      <c r="H620">
        <f>(Table2[[#This Row],[1Y Return vs Nifty]]-AVERAGE(Table2[1Y Return vs Nifty]))/_xlfn.STDEV.P(Table2[1Y Return vs Nifty])</f>
        <v>-0.71477826695922431</v>
      </c>
      <c r="I620">
        <v>-5.0014302367855104</v>
      </c>
      <c r="J620">
        <f>(Table2[[#This Row],[1M Return vs Nifty]]-AVERAGE(Table2[1M Return vs Nifty]))/_xlfn.STDEV.P(Table2[1M Return vs Nifty])</f>
        <v>-0.21710877342773302</v>
      </c>
      <c r="K620">
        <v>-4.7600061963140199</v>
      </c>
      <c r="L620">
        <f>(Table2[[#This Row],[6M Return vs Nifty]]-AVERAGE(Table2[6M Return vs Nifty]))/_xlfn.STDEV.P(Table2[6M Return vs Nifty])</f>
        <v>-0.26293288886282917</v>
      </c>
      <c r="M620">
        <v>-4.0365190546264396</v>
      </c>
      <c r="N620">
        <f>(Table2[[#This Row],[1W Return vs Nifty]]-AVERAGE(Table2[1W Return vs Nifty]))/_xlfn.STDEV.P(Table2[1W Return vs Nifty])</f>
        <v>-0.17909466997995344</v>
      </c>
      <c r="O620">
        <v>176.86</v>
      </c>
      <c r="P620">
        <v>184.19125417282001</v>
      </c>
      <c r="Q620">
        <v>180.569627069452</v>
      </c>
      <c r="R620">
        <v>29.155929482126101</v>
      </c>
      <c r="S620" s="1">
        <f>(Table2[[#This Row],[Close Price]]-Table2[[#This Row],[20D EMA]])/Table2[[#This Row],[20D EMA]]</f>
        <v>-4.9813411738097939E-2</v>
      </c>
      <c r="T620" s="1">
        <f>(Table2[[#This Row],[Close Price]]-Table2[[#This Row],[50D EMA]])/Table2[[#This Row],[50D EMA]]</f>
        <v>-8.7633119418771332E-2</v>
      </c>
      <c r="U620" s="1">
        <f>(Table2[[#This Row],[Close Price]]-Table2[[#This Row],[200D EMA]])/Table2[[#This Row],[200D EMA]]</f>
        <v>-6.9334069481334179E-2</v>
      </c>
      <c r="V620">
        <v>0.88529913839687702</v>
      </c>
      <c r="W620">
        <v>167</v>
      </c>
      <c r="X620">
        <v>172.4</v>
      </c>
      <c r="Y620">
        <v>167</v>
      </c>
      <c r="Z620">
        <v>172.4</v>
      </c>
      <c r="AA620">
        <v>166.22</v>
      </c>
      <c r="AB620">
        <v>194</v>
      </c>
      <c r="AC620" s="1">
        <f>(Table2[[#This Row],[Close Price]]/Table2[[#This Row],[Day Low]])-1</f>
        <v>6.2874251497007094E-3</v>
      </c>
      <c r="AD620" s="1">
        <f>(Table2[[#This Row],[Day High]]/Table2[[#This Row],[Close Price]])-1</f>
        <v>2.5885153228205837E-2</v>
      </c>
      <c r="AE620" s="1">
        <f>(Table2[[#This Row],[Close Price]]/Table2[[#This Row],[Current Week Low]])-1</f>
        <v>6.2874251497007094E-3</v>
      </c>
      <c r="AF620" s="1">
        <f>(Table2[[#This Row],[Current Week High]]/Table2[[#This Row],[Close Price]])-1</f>
        <v>2.5885153228205837E-2</v>
      </c>
      <c r="AG620" s="1">
        <f>(Table2[[#This Row],[Close Price]]/Table2[[#This Row],[Current Month Low]])-1</f>
        <v>1.1009505474672165E-2</v>
      </c>
      <c r="AH620" s="1">
        <f>(Table2[[#This Row],[Current Month High]]/Table2[[#This Row],[Close Price]])-1</f>
        <v>0.15441832787860754</v>
      </c>
      <c r="AI620">
        <v>36.745016364177303</v>
      </c>
      <c r="AJ620">
        <v>20.2074391988555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-0.22</v>
      </c>
      <c r="AM620" t="s">
        <v>3166</v>
      </c>
      <c r="AN620">
        <v>-8.36</v>
      </c>
      <c r="AO620" t="s">
        <v>3166</v>
      </c>
      <c r="AP620">
        <v>-9.5869455808166998E-2</v>
      </c>
      <c r="AQ620">
        <f>(Table2[[#This Row],[Sharpe Ratio]]-AVERAGE(Table2[Sharpe Ratio]))/_xlfn.STDEV.P(Table2[Sharpe Ratio])</f>
        <v>-1.7445338965871156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568</v>
      </c>
      <c r="AT620">
        <f>_xlfn.RANK.AVG(Table2[[#This Row],[6M Return vs Nifty Z-Score]],Table2[6M Return vs Nifty Z-Score])</f>
        <v>400</v>
      </c>
      <c r="AU620">
        <f>_xlfn.RANK.AVG(Table2[[#This Row],[Sharpe Ratio Z-Score]],Table2[Sharpe Ratio Z-Score])</f>
        <v>706</v>
      </c>
      <c r="AV620">
        <f>(Table2[[#This Row],[Rank 1Y]]+Table2[[#This Row],[Rank 6M]]+Table2[[#This Row],[Rank Sharpe]])/3</f>
        <v>558</v>
      </c>
    </row>
    <row r="621" spans="1:48" hidden="1" x14ac:dyDescent="0.3">
      <c r="A621" t="s">
        <v>98</v>
      </c>
      <c r="B621" t="s">
        <v>99</v>
      </c>
      <c r="C621" t="s">
        <v>3121</v>
      </c>
      <c r="D621" t="s">
        <v>43</v>
      </c>
      <c r="E621">
        <v>255900.15605208999</v>
      </c>
      <c r="F621">
        <v>1604.9</v>
      </c>
      <c r="G621">
        <v>-25.602405723890101</v>
      </c>
      <c r="H621">
        <f>(Table2[[#This Row],[1Y Return vs Nifty]]-AVERAGE(Table2[1Y Return vs Nifty]))/_xlfn.STDEV.P(Table2[1Y Return vs Nifty])</f>
        <v>-0.76427755296777677</v>
      </c>
      <c r="I621">
        <v>-8.6405241652582898</v>
      </c>
      <c r="J621">
        <f>(Table2[[#This Row],[1M Return vs Nifty]]-AVERAGE(Table2[1M Return vs Nifty]))/_xlfn.STDEV.P(Table2[1M Return vs Nifty])</f>
        <v>-0.57734826000833528</v>
      </c>
      <c r="K621">
        <v>-4.9391597778227903</v>
      </c>
      <c r="L621">
        <f>(Table2[[#This Row],[6M Return vs Nifty]]-AVERAGE(Table2[6M Return vs Nifty]))/_xlfn.STDEV.P(Table2[6M Return vs Nifty])</f>
        <v>-0.2688407913147518</v>
      </c>
      <c r="M621">
        <v>-5.6293971868633204</v>
      </c>
      <c r="N621">
        <f>(Table2[[#This Row],[1W Return vs Nifty]]-AVERAGE(Table2[1W Return vs Nifty]))/_xlfn.STDEV.P(Table2[1W Return vs Nifty])</f>
        <v>-0.50984015169171704</v>
      </c>
      <c r="O621">
        <v>1682.02</v>
      </c>
      <c r="P621">
        <v>1734.5853669123901</v>
      </c>
      <c r="Q621">
        <v>1682.8662077461099</v>
      </c>
      <c r="R621">
        <v>31.0613012457225</v>
      </c>
      <c r="S621" s="1">
        <f>(Table2[[#This Row],[Close Price]]-Table2[[#This Row],[20D EMA]])/Table2[[#This Row],[20D EMA]]</f>
        <v>-4.5849633179153575E-2</v>
      </c>
      <c r="T621" s="1">
        <f>(Table2[[#This Row],[Close Price]]-Table2[[#This Row],[50D EMA]])/Table2[[#This Row],[50D EMA]]</f>
        <v>-7.4764476506125235E-2</v>
      </c>
      <c r="U621" s="1">
        <f>(Table2[[#This Row],[Close Price]]-Table2[[#This Row],[200D EMA]])/Table2[[#This Row],[200D EMA]]</f>
        <v>-4.632941548605414E-2</v>
      </c>
      <c r="V621">
        <v>0.73361164294333203</v>
      </c>
      <c r="W621">
        <v>1600</v>
      </c>
      <c r="X621">
        <v>1638.8</v>
      </c>
      <c r="Y621">
        <v>1600</v>
      </c>
      <c r="Z621">
        <v>1638.8</v>
      </c>
      <c r="AA621">
        <v>1562.05</v>
      </c>
      <c r="AB621">
        <v>1772.15</v>
      </c>
      <c r="AC621" s="1">
        <f>(Table2[[#This Row],[Close Price]]/Table2[[#This Row],[Day Low]])-1</f>
        <v>3.062499999999968E-3</v>
      </c>
      <c r="AD621" s="1">
        <f>(Table2[[#This Row],[Day High]]/Table2[[#This Row],[Close Price]])-1</f>
        <v>2.1122811390117624E-2</v>
      </c>
      <c r="AE621" s="1">
        <f>(Table2[[#This Row],[Close Price]]/Table2[[#This Row],[Current Week Low]])-1</f>
        <v>3.062499999999968E-3</v>
      </c>
      <c r="AF621" s="1">
        <f>(Table2[[#This Row],[Current Week High]]/Table2[[#This Row],[Close Price]])-1</f>
        <v>2.1122811390117624E-2</v>
      </c>
      <c r="AG621" s="1">
        <f>(Table2[[#This Row],[Close Price]]/Table2[[#This Row],[Current Month Low]])-1</f>
        <v>2.7431900387311581E-2</v>
      </c>
      <c r="AH621" s="1">
        <f>(Table2[[#This Row],[Current Month High]]/Table2[[#This Row],[Close Price]])-1</f>
        <v>0.10421210044239526</v>
      </c>
      <c r="AI621">
        <v>26.4814007103246</v>
      </c>
      <c r="AJ621">
        <v>13.096790106056799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-0.15</v>
      </c>
      <c r="AM621" t="s">
        <v>3166</v>
      </c>
      <c r="AN621">
        <v>-7.53</v>
      </c>
      <c r="AO621" t="s">
        <v>3166</v>
      </c>
      <c r="AP621">
        <v>-7.1026402559932006E-2</v>
      </c>
      <c r="AQ621">
        <f>(Table2[[#This Row],[Sharpe Ratio]]-AVERAGE(Table2[Sharpe Ratio]))/_xlfn.STDEV.P(Table2[Sharpe Ratio])</f>
        <v>-1.4577303162969519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588</v>
      </c>
      <c r="AT621">
        <f>_xlfn.RANK.AVG(Table2[[#This Row],[6M Return vs Nifty Z-Score]],Table2[6M Return vs Nifty Z-Score])</f>
        <v>402</v>
      </c>
      <c r="AU621">
        <f>_xlfn.RANK.AVG(Table2[[#This Row],[Sharpe Ratio Z-Score]],Table2[Sharpe Ratio Z-Score])</f>
        <v>685</v>
      </c>
      <c r="AV621">
        <f>(Table2[[#This Row],[Rank 1Y]]+Table2[[#This Row],[Rank 6M]]+Table2[[#This Row],[Rank Sharpe]])/3</f>
        <v>558.33333333333337</v>
      </c>
    </row>
    <row r="622" spans="1:48" hidden="1" x14ac:dyDescent="0.3">
      <c r="A622" t="s">
        <v>266</v>
      </c>
      <c r="B622" t="s">
        <v>267</v>
      </c>
      <c r="C622" t="s">
        <v>3123</v>
      </c>
      <c r="D622" t="s">
        <v>268</v>
      </c>
      <c r="E622">
        <v>94562.560122259994</v>
      </c>
      <c r="F622">
        <v>945.2</v>
      </c>
      <c r="G622">
        <v>-19.672174591755201</v>
      </c>
      <c r="H622">
        <f>(Table2[[#This Row],[1Y Return vs Nifty]]-AVERAGE(Table2[1Y Return vs Nifty]))/_xlfn.STDEV.P(Table2[1Y Return vs Nifty])</f>
        <v>-0.64678964639851555</v>
      </c>
      <c r="I622">
        <v>-5.3560464008266102</v>
      </c>
      <c r="J622">
        <f>(Table2[[#This Row],[1M Return vs Nifty]]-AVERAGE(Table2[1M Return vs Nifty]))/_xlfn.STDEV.P(Table2[1M Return vs Nifty])</f>
        <v>-0.25221277112008167</v>
      </c>
      <c r="K622">
        <v>-17.5464943202835</v>
      </c>
      <c r="L622">
        <f>(Table2[[#This Row],[6M Return vs Nifty]]-AVERAGE(Table2[6M Return vs Nifty]))/_xlfn.STDEV.P(Table2[6M Return vs Nifty])</f>
        <v>-0.68458968133605813</v>
      </c>
      <c r="M622">
        <v>-1.6787755656704599</v>
      </c>
      <c r="N622">
        <f>(Table2[[#This Row],[1W Return vs Nifty]]-AVERAGE(Table2[1W Return vs Nifty]))/_xlfn.STDEV.P(Table2[1W Return vs Nifty])</f>
        <v>0.31046758228879195</v>
      </c>
      <c r="O622">
        <v>976.38</v>
      </c>
      <c r="P622">
        <v>1046.78188976813</v>
      </c>
      <c r="Q622">
        <v>1082.5662959024701</v>
      </c>
      <c r="R622">
        <v>47.897716922206001</v>
      </c>
      <c r="S622" s="1">
        <f>(Table2[[#This Row],[Close Price]]-Table2[[#This Row],[20D EMA]])/Table2[[#This Row],[20D EMA]]</f>
        <v>-3.1934287879718908E-2</v>
      </c>
      <c r="T622" s="1">
        <f>(Table2[[#This Row],[Close Price]]-Table2[[#This Row],[50D EMA]])/Table2[[#This Row],[50D EMA]]</f>
        <v>-9.7042077973503241E-2</v>
      </c>
      <c r="U622" s="1">
        <f>(Table2[[#This Row],[Close Price]]-Table2[[#This Row],[200D EMA]])/Table2[[#This Row],[200D EMA]]</f>
        <v>-0.12688949990629078</v>
      </c>
      <c r="V622">
        <v>0.87423853265444396</v>
      </c>
      <c r="W622">
        <v>946.6</v>
      </c>
      <c r="X622">
        <v>962.75</v>
      </c>
      <c r="Y622">
        <v>946.6</v>
      </c>
      <c r="Z622">
        <v>962.75</v>
      </c>
      <c r="AA622">
        <v>900.5</v>
      </c>
      <c r="AB622">
        <v>1013.1</v>
      </c>
      <c r="AC622" s="1">
        <f>(Table2[[#This Row],[Close Price]]/Table2[[#This Row],[Day Low]])-1</f>
        <v>-1.478977392774139E-3</v>
      </c>
      <c r="AD622" s="1">
        <f>(Table2[[#This Row],[Day High]]/Table2[[#This Row],[Close Price]])-1</f>
        <v>1.8567498942022809E-2</v>
      </c>
      <c r="AE622" s="1">
        <f>(Table2[[#This Row],[Close Price]]/Table2[[#This Row],[Current Week Low]])-1</f>
        <v>-1.478977392774139E-3</v>
      </c>
      <c r="AF622" s="1">
        <f>(Table2[[#This Row],[Current Week High]]/Table2[[#This Row],[Close Price]])-1</f>
        <v>1.8567498942022809E-2</v>
      </c>
      <c r="AG622" s="1">
        <f>(Table2[[#This Row],[Close Price]]/Table2[[#This Row],[Current Month Low]])-1</f>
        <v>4.9639089394780678E-2</v>
      </c>
      <c r="AH622" s="1">
        <f>(Table2[[#This Row],[Current Month High]]/Table2[[#This Row],[Close Price]])-1</f>
        <v>7.1836648328396091E-2</v>
      </c>
      <c r="AI622">
        <v>32.6090138407897</v>
      </c>
      <c r="AJ622">
        <v>4.9639089394780598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-0.11</v>
      </c>
      <c r="AM622" t="s">
        <v>3166</v>
      </c>
      <c r="AN622">
        <v>-4.5</v>
      </c>
      <c r="AO622" t="s">
        <v>3166</v>
      </c>
      <c r="AP622">
        <v>-1.2947683534786999E-2</v>
      </c>
      <c r="AQ622">
        <f>(Table2[[#This Row],[Sharpe Ratio]]-AVERAGE(Table2[Sharpe Ratio]))/_xlfn.STDEV.P(Table2[Sharpe Ratio])</f>
        <v>-0.78723364309671018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539</v>
      </c>
      <c r="AT622">
        <f>_xlfn.RANK.AVG(Table2[[#This Row],[6M Return vs Nifty Z-Score]],Table2[6M Return vs Nifty Z-Score])</f>
        <v>561</v>
      </c>
      <c r="AU622">
        <f>_xlfn.RANK.AVG(Table2[[#This Row],[Sharpe Ratio Z-Score]],Table2[Sharpe Ratio Z-Score])</f>
        <v>583</v>
      </c>
      <c r="AV622">
        <f>(Table2[[#This Row],[Rank 1Y]]+Table2[[#This Row],[Rank 6M]]+Table2[[#This Row],[Rank Sharpe]])/3</f>
        <v>561</v>
      </c>
    </row>
    <row r="623" spans="1:48" hidden="1" x14ac:dyDescent="0.3">
      <c r="A623" t="s">
        <v>790</v>
      </c>
      <c r="B623" t="s">
        <v>791</v>
      </c>
      <c r="C623" t="s">
        <v>3129</v>
      </c>
      <c r="D623" t="s">
        <v>792</v>
      </c>
      <c r="E623">
        <v>19552.266320399998</v>
      </c>
      <c r="F623">
        <v>1227.5999999999999</v>
      </c>
      <c r="G623">
        <v>-28.7021332729948</v>
      </c>
      <c r="H623">
        <f>(Table2[[#This Row],[1Y Return vs Nifty]]-AVERAGE(Table2[1Y Return vs Nifty]))/_xlfn.STDEV.P(Table2[1Y Return vs Nifty])</f>
        <v>-0.82568839726117138</v>
      </c>
      <c r="I623">
        <v>-3.5285783156159201</v>
      </c>
      <c r="J623">
        <f>(Table2[[#This Row],[1M Return vs Nifty]]-AVERAGE(Table2[1M Return vs Nifty]))/_xlfn.STDEV.P(Table2[1M Return vs Nifty])</f>
        <v>-7.1308903921738859E-2</v>
      </c>
      <c r="K623">
        <v>-11.1910938950152</v>
      </c>
      <c r="L623">
        <f>(Table2[[#This Row],[6M Return vs Nifty]]-AVERAGE(Table2[6M Return vs Nifty]))/_xlfn.STDEV.P(Table2[6M Return vs Nifty])</f>
        <v>-0.47500924515842685</v>
      </c>
      <c r="M623">
        <v>-2.45379685616289</v>
      </c>
      <c r="N623">
        <f>(Table2[[#This Row],[1W Return vs Nifty]]-AVERAGE(Table2[1W Return vs Nifty]))/_xlfn.STDEV.P(Table2[1W Return vs Nifty])</f>
        <v>0.14954203194501253</v>
      </c>
      <c r="O623">
        <v>1210.3499999999999</v>
      </c>
      <c r="P623">
        <v>1286.0162130501501</v>
      </c>
      <c r="Q623">
        <v>1324.8233418719001</v>
      </c>
      <c r="R623">
        <v>60.338604150207502</v>
      </c>
      <c r="S623" s="1">
        <f>(Table2[[#This Row],[Close Price]]-Table2[[#This Row],[20D EMA]])/Table2[[#This Row],[20D EMA]]</f>
        <v>1.425207584582972E-2</v>
      </c>
      <c r="T623" s="1">
        <f>(Table2[[#This Row],[Close Price]]-Table2[[#This Row],[50D EMA]])/Table2[[#This Row],[50D EMA]]</f>
        <v>-4.5424165307838278E-2</v>
      </c>
      <c r="U623" s="1">
        <f>(Table2[[#This Row],[Close Price]]-Table2[[#This Row],[200D EMA]])/Table2[[#This Row],[200D EMA]]</f>
        <v>-7.3385891385736854E-2</v>
      </c>
      <c r="V623">
        <v>0.37428575858720697</v>
      </c>
      <c r="W623">
        <v>1187.6500000000001</v>
      </c>
      <c r="X623">
        <v>1243.45</v>
      </c>
      <c r="Y623">
        <v>1187.6500000000001</v>
      </c>
      <c r="Z623">
        <v>1243.45</v>
      </c>
      <c r="AA623">
        <v>1125</v>
      </c>
      <c r="AB623">
        <v>1243.45</v>
      </c>
      <c r="AC623" s="1">
        <f>(Table2[[#This Row],[Close Price]]/Table2[[#This Row],[Day Low]])-1</f>
        <v>3.3637856270786637E-2</v>
      </c>
      <c r="AD623" s="1">
        <f>(Table2[[#This Row],[Day High]]/Table2[[#This Row],[Close Price]])-1</f>
        <v>1.2911371782339698E-2</v>
      </c>
      <c r="AE623" s="1">
        <f>(Table2[[#This Row],[Close Price]]/Table2[[#This Row],[Current Week Low]])-1</f>
        <v>3.3637856270786637E-2</v>
      </c>
      <c r="AF623" s="1">
        <f>(Table2[[#This Row],[Current Week High]]/Table2[[#This Row],[Close Price]])-1</f>
        <v>1.2911371782339698E-2</v>
      </c>
      <c r="AG623" s="1">
        <f>(Table2[[#This Row],[Close Price]]/Table2[[#This Row],[Current Month Low]])-1</f>
        <v>9.1199999999999948E-2</v>
      </c>
      <c r="AH623" s="1">
        <f>(Table2[[#This Row],[Current Month High]]/Table2[[#This Row],[Close Price]])-1</f>
        <v>1.2911371782339698E-2</v>
      </c>
      <c r="AI623">
        <v>28.600521342456801</v>
      </c>
      <c r="AJ623">
        <v>10.5597334173909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-0.09</v>
      </c>
      <c r="AM623" t="s">
        <v>3166</v>
      </c>
      <c r="AN623">
        <v>-0.24</v>
      </c>
      <c r="AO623" t="s">
        <v>3166</v>
      </c>
      <c r="AP623">
        <v>-2.0607874205665001E-2</v>
      </c>
      <c r="AQ623">
        <f>(Table2[[#This Row],[Sharpe Ratio]]-AVERAGE(Table2[Sharpe Ratio]))/_xlfn.STDEV.P(Table2[Sharpe Ratio])</f>
        <v>-0.8756676245466033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606</v>
      </c>
      <c r="AT623">
        <f>_xlfn.RANK.AVG(Table2[[#This Row],[6M Return vs Nifty Z-Score]],Table2[6M Return vs Nifty Z-Score])</f>
        <v>482</v>
      </c>
      <c r="AU623">
        <f>_xlfn.RANK.AVG(Table2[[#This Row],[Sharpe Ratio Z-Score]],Table2[Sharpe Ratio Z-Score])</f>
        <v>599</v>
      </c>
      <c r="AV623">
        <f>(Table2[[#This Row],[Rank 1Y]]+Table2[[#This Row],[Rank 6M]]+Table2[[#This Row],[Rank Sharpe]])/3</f>
        <v>562.33333333333337</v>
      </c>
    </row>
    <row r="624" spans="1:48" hidden="1" x14ac:dyDescent="0.3">
      <c r="A624" t="s">
        <v>569</v>
      </c>
      <c r="B624" t="s">
        <v>570</v>
      </c>
      <c r="C624" t="s">
        <v>3128</v>
      </c>
      <c r="D624" t="s">
        <v>69</v>
      </c>
      <c r="E624">
        <v>34264.258928919997</v>
      </c>
      <c r="F624">
        <v>1826.8</v>
      </c>
      <c r="G624">
        <v>-39.562573006545399</v>
      </c>
      <c r="H624">
        <f>(Table2[[#This Row],[1Y Return vs Nifty]]-AVERAGE(Table2[1Y Return vs Nifty]))/_xlfn.STDEV.P(Table2[1Y Return vs Nifty])</f>
        <v>-1.0408520730582616</v>
      </c>
      <c r="I624">
        <v>0.85522737574823005</v>
      </c>
      <c r="J624">
        <f>(Table2[[#This Row],[1M Return vs Nifty]]-AVERAGE(Table2[1M Return vs Nifty]))/_xlfn.STDEV.P(Table2[1M Return vs Nifty])</f>
        <v>0.36265074168402756</v>
      </c>
      <c r="K624">
        <v>-4.4500201796506396</v>
      </c>
      <c r="L624">
        <f>(Table2[[#This Row],[6M Return vs Nifty]]-AVERAGE(Table2[6M Return vs Nifty]))/_xlfn.STDEV.P(Table2[6M Return vs Nifty])</f>
        <v>-0.25271055820951949</v>
      </c>
      <c r="M624">
        <v>2.71239049756552</v>
      </c>
      <c r="N624">
        <f>(Table2[[#This Row],[1W Return vs Nifty]]-AVERAGE(Table2[1W Return vs Nifty]))/_xlfn.STDEV.P(Table2[1W Return vs Nifty])</f>
        <v>1.222250037875513</v>
      </c>
      <c r="O624">
        <v>1786.66</v>
      </c>
      <c r="P624">
        <v>1814.19727377043</v>
      </c>
      <c r="Q624">
        <v>1885.5592870703299</v>
      </c>
      <c r="R624">
        <v>62.374866170846197</v>
      </c>
      <c r="S624" s="1">
        <f>(Table2[[#This Row],[Close Price]]-Table2[[#This Row],[20D EMA]])/Table2[[#This Row],[20D EMA]]</f>
        <v>2.2466501740678064E-2</v>
      </c>
      <c r="T624" s="1">
        <f>(Table2[[#This Row],[Close Price]]-Table2[[#This Row],[50D EMA]])/Table2[[#This Row],[50D EMA]]</f>
        <v>6.9467231660963859E-3</v>
      </c>
      <c r="U624" s="1">
        <f>(Table2[[#This Row],[Close Price]]-Table2[[#This Row],[200D EMA]])/Table2[[#This Row],[200D EMA]]</f>
        <v>-3.1162789456292642E-2</v>
      </c>
      <c r="V624">
        <v>0.81765873056668503</v>
      </c>
      <c r="W624">
        <v>1812.6</v>
      </c>
      <c r="X624">
        <v>1865</v>
      </c>
      <c r="Y624">
        <v>1812.6</v>
      </c>
      <c r="Z624">
        <v>1865</v>
      </c>
      <c r="AA624">
        <v>1676.55</v>
      </c>
      <c r="AB624">
        <v>1865</v>
      </c>
      <c r="AC624" s="1">
        <f>(Table2[[#This Row],[Close Price]]/Table2[[#This Row],[Day Low]])-1</f>
        <v>7.8340505351428558E-3</v>
      </c>
      <c r="AD624" s="1">
        <f>(Table2[[#This Row],[Day High]]/Table2[[#This Row],[Close Price]])-1</f>
        <v>2.0910882417341847E-2</v>
      </c>
      <c r="AE624" s="1">
        <f>(Table2[[#This Row],[Close Price]]/Table2[[#This Row],[Current Week Low]])-1</f>
        <v>7.8340505351428558E-3</v>
      </c>
      <c r="AF624" s="1">
        <f>(Table2[[#This Row],[Current Week High]]/Table2[[#This Row],[Close Price]])-1</f>
        <v>2.0910882417341847E-2</v>
      </c>
      <c r="AG624" s="1">
        <f>(Table2[[#This Row],[Close Price]]/Table2[[#This Row],[Current Month Low]])-1</f>
        <v>8.9618561927768292E-2</v>
      </c>
      <c r="AH624" s="1">
        <f>(Table2[[#This Row],[Current Month High]]/Table2[[#This Row],[Close Price]])-1</f>
        <v>2.0910882417341847E-2</v>
      </c>
      <c r="AI624">
        <v>33.057805999561999</v>
      </c>
      <c r="AJ624">
        <v>10.6212910257962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0.02</v>
      </c>
      <c r="AM624" t="s">
        <v>3167</v>
      </c>
      <c r="AN624">
        <v>1.85</v>
      </c>
      <c r="AO624" t="s">
        <v>3167</v>
      </c>
      <c r="AP624">
        <v>-3.5332033844058003E-2</v>
      </c>
      <c r="AQ624">
        <f>(Table2[[#This Row],[Sharpe Ratio]]-AVERAGE(Table2[Sharpe Ratio]))/_xlfn.STDEV.P(Table2[Sharpe Ratio])</f>
        <v>-1.0456524351437089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667</v>
      </c>
      <c r="AT624">
        <f>_xlfn.RANK.AVG(Table2[[#This Row],[6M Return vs Nifty Z-Score]],Table2[6M Return vs Nifty Z-Score])</f>
        <v>395</v>
      </c>
      <c r="AU624">
        <f>_xlfn.RANK.AVG(Table2[[#This Row],[Sharpe Ratio Z-Score]],Table2[Sharpe Ratio Z-Score])</f>
        <v>626</v>
      </c>
      <c r="AV624">
        <f>(Table2[[#This Row],[Rank 1Y]]+Table2[[#This Row],[Rank 6M]]+Table2[[#This Row],[Rank Sharpe]])/3</f>
        <v>562.66666666666663</v>
      </c>
    </row>
    <row r="625" spans="1:48" hidden="1" x14ac:dyDescent="0.3">
      <c r="A625" t="s">
        <v>1076</v>
      </c>
      <c r="B625" t="s">
        <v>1077</v>
      </c>
      <c r="C625" t="s">
        <v>3121</v>
      </c>
      <c r="D625" t="s">
        <v>568</v>
      </c>
      <c r="E625">
        <v>11802.003593834999</v>
      </c>
      <c r="F625">
        <v>161.83000000000001</v>
      </c>
      <c r="G625">
        <v>-25.719971041533899</v>
      </c>
      <c r="H625">
        <f>(Table2[[#This Row],[1Y Return vs Nifty]]-AVERAGE(Table2[1Y Return vs Nifty]))/_xlfn.STDEV.P(Table2[1Y Return vs Nifty])</f>
        <v>-0.76660672070970037</v>
      </c>
      <c r="I625">
        <v>11.148358411648299</v>
      </c>
      <c r="J625">
        <f>(Table2[[#This Row],[1M Return vs Nifty]]-AVERAGE(Table2[1M Return vs Nifty]))/_xlfn.STDEV.P(Table2[1M Return vs Nifty])</f>
        <v>1.3815835619302033</v>
      </c>
      <c r="K625">
        <v>-9.5532845294731707</v>
      </c>
      <c r="L625">
        <f>(Table2[[#This Row],[6M Return vs Nifty]]-AVERAGE(Table2[6M Return vs Nifty]))/_xlfn.STDEV.P(Table2[6M Return vs Nifty])</f>
        <v>-0.42099961897635707</v>
      </c>
      <c r="M625">
        <v>15.621486881934601</v>
      </c>
      <c r="N625">
        <f>(Table2[[#This Row],[1W Return vs Nifty]]-AVERAGE(Table2[1W Return vs Nifty]))/_xlfn.STDEV.P(Table2[1W Return vs Nifty])</f>
        <v>3.9026969695663247</v>
      </c>
      <c r="O625">
        <v>147.54</v>
      </c>
      <c r="P625">
        <v>150.35134071575999</v>
      </c>
      <c r="Q625">
        <v>159.08412253311201</v>
      </c>
      <c r="R625">
        <v>71.456184696530798</v>
      </c>
      <c r="S625" s="1">
        <f>(Table2[[#This Row],[Close Price]]-Table2[[#This Row],[20D EMA]])/Table2[[#This Row],[20D EMA]]</f>
        <v>9.685509014504555E-2</v>
      </c>
      <c r="T625" s="1">
        <f>(Table2[[#This Row],[Close Price]]-Table2[[#This Row],[50D EMA]])/Table2[[#This Row],[50D EMA]]</f>
        <v>7.634557317277596E-2</v>
      </c>
      <c r="U625" s="1">
        <f>(Table2[[#This Row],[Close Price]]-Table2[[#This Row],[200D EMA]])/Table2[[#This Row],[200D EMA]]</f>
        <v>1.7260537526719379E-2</v>
      </c>
      <c r="V625">
        <v>1.53316159900312</v>
      </c>
      <c r="W625">
        <v>157.84</v>
      </c>
      <c r="X625">
        <v>164.48</v>
      </c>
      <c r="Y625">
        <v>157.84</v>
      </c>
      <c r="Z625">
        <v>164.48</v>
      </c>
      <c r="AA625">
        <v>130.69</v>
      </c>
      <c r="AB625">
        <v>164.48</v>
      </c>
      <c r="AC625" s="1">
        <f>(Table2[[#This Row],[Close Price]]/Table2[[#This Row],[Day Low]])-1</f>
        <v>2.5278763304612317E-2</v>
      </c>
      <c r="AD625" s="1">
        <f>(Table2[[#This Row],[Day High]]/Table2[[#This Row],[Close Price]])-1</f>
        <v>1.6375208552184217E-2</v>
      </c>
      <c r="AE625" s="1">
        <f>(Table2[[#This Row],[Close Price]]/Table2[[#This Row],[Current Week Low]])-1</f>
        <v>2.5278763304612317E-2</v>
      </c>
      <c r="AF625" s="1">
        <f>(Table2[[#This Row],[Current Week High]]/Table2[[#This Row],[Close Price]])-1</f>
        <v>1.6375208552184217E-2</v>
      </c>
      <c r="AG625" s="1">
        <f>(Table2[[#This Row],[Close Price]]/Table2[[#This Row],[Current Month Low]])-1</f>
        <v>0.23827377764174784</v>
      </c>
      <c r="AH625" s="1">
        <f>(Table2[[#This Row],[Current Month High]]/Table2[[#This Row],[Close Price]])-1</f>
        <v>1.6375208552184217E-2</v>
      </c>
      <c r="AI625">
        <v>29.331630894860901</v>
      </c>
      <c r="AJ625">
        <v>23.827377764174699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</v>
      </c>
      <c r="AM625" t="s">
        <v>3168</v>
      </c>
      <c r="AN625">
        <v>12.79</v>
      </c>
      <c r="AO625" t="s">
        <v>3167</v>
      </c>
      <c r="AP625">
        <v>-4.0362397403125999E-2</v>
      </c>
      <c r="AQ625">
        <f>(Table2[[#This Row],[Sharpe Ratio]]-AVERAGE(Table2[Sharpe Ratio]))/_xlfn.STDEV.P(Table2[Sharpe Ratio])</f>
        <v>-1.1037260650025658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589</v>
      </c>
      <c r="AT625">
        <f>_xlfn.RANK.AVG(Table2[[#This Row],[6M Return vs Nifty Z-Score]],Table2[6M Return vs Nifty Z-Score])</f>
        <v>466</v>
      </c>
      <c r="AU625">
        <f>_xlfn.RANK.AVG(Table2[[#This Row],[Sharpe Ratio Z-Score]],Table2[Sharpe Ratio Z-Score])</f>
        <v>638</v>
      </c>
      <c r="AV625">
        <f>(Table2[[#This Row],[Rank 1Y]]+Table2[[#This Row],[Rank 6M]]+Table2[[#This Row],[Rank Sharpe]])/3</f>
        <v>564.33333333333337</v>
      </c>
    </row>
    <row r="626" spans="1:48" hidden="1" x14ac:dyDescent="0.3">
      <c r="A626" t="s">
        <v>16</v>
      </c>
      <c r="B626" t="s">
        <v>17</v>
      </c>
      <c r="C626" t="s">
        <v>3119</v>
      </c>
      <c r="D626" t="s">
        <v>18</v>
      </c>
      <c r="E626">
        <v>1741616.3919726</v>
      </c>
      <c r="F626">
        <v>1287</v>
      </c>
      <c r="G626">
        <v>-14.864747424156601</v>
      </c>
      <c r="H626">
        <f>(Table2[[#This Row],[1Y Return vs Nifty]]-AVERAGE(Table2[1Y Return vs Nifty]))/_xlfn.STDEV.P(Table2[1Y Return vs Nifty])</f>
        <v>-0.55154638499429809</v>
      </c>
      <c r="I626">
        <v>-6.0234375610657898</v>
      </c>
      <c r="J626">
        <f>(Table2[[#This Row],[1M Return vs Nifty]]-AVERAGE(Table2[1M Return vs Nifty]))/_xlfn.STDEV.P(Table2[1M Return vs Nifty])</f>
        <v>-0.3182788451589818</v>
      </c>
      <c r="K626">
        <v>-17.734470614549199</v>
      </c>
      <c r="L626">
        <f>(Table2[[#This Row],[6M Return vs Nifty]]-AVERAGE(Table2[6M Return vs Nifty]))/_xlfn.STDEV.P(Table2[6M Return vs Nifty])</f>
        <v>-0.69078852816034719</v>
      </c>
      <c r="M626">
        <v>-3.4012316059900001</v>
      </c>
      <c r="N626">
        <f>(Table2[[#This Row],[1W Return vs Nifty]]-AVERAGE(Table2[1W Return vs Nifty]))/_xlfn.STDEV.P(Table2[1W Return vs Nifty])</f>
        <v>-4.7183477923077817E-2</v>
      </c>
      <c r="O626">
        <v>1292.44</v>
      </c>
      <c r="P626">
        <v>1351.1354925872099</v>
      </c>
      <c r="Q626">
        <v>1399.5970518167901</v>
      </c>
      <c r="R626">
        <v>53.474396923660699</v>
      </c>
      <c r="S626" s="1">
        <f>(Table2[[#This Row],[Close Price]]-Table2[[#This Row],[20D EMA]])/Table2[[#This Row],[20D EMA]]</f>
        <v>-4.2090928785862821E-3</v>
      </c>
      <c r="T626" s="1">
        <f>(Table2[[#This Row],[Close Price]]-Table2[[#This Row],[50D EMA]])/Table2[[#This Row],[50D EMA]]</f>
        <v>-4.7467846814090144E-2</v>
      </c>
      <c r="U626" s="1">
        <f>(Table2[[#This Row],[Close Price]]-Table2[[#This Row],[200D EMA]])/Table2[[#This Row],[200D EMA]]</f>
        <v>-8.0449620603751645E-2</v>
      </c>
      <c r="V626">
        <v>0.97390735503787296</v>
      </c>
      <c r="W626">
        <v>1282.45</v>
      </c>
      <c r="X626">
        <v>1304.45</v>
      </c>
      <c r="Y626">
        <v>1282.45</v>
      </c>
      <c r="Z626">
        <v>1304.45</v>
      </c>
      <c r="AA626">
        <v>1217.25</v>
      </c>
      <c r="AB626">
        <v>1341.95</v>
      </c>
      <c r="AC626" s="1">
        <f>(Table2[[#This Row],[Close Price]]/Table2[[#This Row],[Day Low]])-1</f>
        <v>3.5478966041559978E-3</v>
      </c>
      <c r="AD626" s="1">
        <f>(Table2[[#This Row],[Day High]]/Table2[[#This Row],[Close Price]])-1</f>
        <v>1.3558663558663531E-2</v>
      </c>
      <c r="AE626" s="1">
        <f>(Table2[[#This Row],[Close Price]]/Table2[[#This Row],[Current Week Low]])-1</f>
        <v>3.5478966041559978E-3</v>
      </c>
      <c r="AF626" s="1">
        <f>(Table2[[#This Row],[Current Week High]]/Table2[[#This Row],[Close Price]])-1</f>
        <v>1.3558663558663531E-2</v>
      </c>
      <c r="AG626" s="1">
        <f>(Table2[[#This Row],[Close Price]]/Table2[[#This Row],[Current Month Low]])-1</f>
        <v>5.7301293900184902E-2</v>
      </c>
      <c r="AH626" s="1">
        <f>(Table2[[#This Row],[Current Month High]]/Table2[[#This Row],[Close Price]])-1</f>
        <v>4.2696192696192625E-2</v>
      </c>
      <c r="AI626">
        <v>25.0038850038849</v>
      </c>
      <c r="AJ626">
        <v>8.6121777290181001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-0.01</v>
      </c>
      <c r="AM626" t="s">
        <v>3166</v>
      </c>
      <c r="AN626">
        <v>-1.4</v>
      </c>
      <c r="AO626" t="s">
        <v>3166</v>
      </c>
      <c r="AP626">
        <v>-3.6406352134960997E-2</v>
      </c>
      <c r="AQ626">
        <f>(Table2[[#This Row],[Sharpe Ratio]]-AVERAGE(Table2[Sharpe Ratio]))/_xlfn.STDEV.P(Table2[Sharpe Ratio])</f>
        <v>-1.0580550303128062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506</v>
      </c>
      <c r="AT626">
        <f>_xlfn.RANK.AVG(Table2[[#This Row],[6M Return vs Nifty Z-Score]],Table2[6M Return vs Nifty Z-Score])</f>
        <v>567</v>
      </c>
      <c r="AU626">
        <f>_xlfn.RANK.AVG(Table2[[#This Row],[Sharpe Ratio Z-Score]],Table2[Sharpe Ratio Z-Score])</f>
        <v>628</v>
      </c>
      <c r="AV626">
        <f>(Table2[[#This Row],[Rank 1Y]]+Table2[[#This Row],[Rank 6M]]+Table2[[#This Row],[Rank Sharpe]])/3</f>
        <v>567</v>
      </c>
    </row>
    <row r="627" spans="1:48" hidden="1" x14ac:dyDescent="0.3">
      <c r="A627" t="s">
        <v>1651</v>
      </c>
      <c r="B627" t="s">
        <v>1652</v>
      </c>
      <c r="C627" t="s">
        <v>3123</v>
      </c>
      <c r="D627" t="s">
        <v>37</v>
      </c>
      <c r="E627">
        <v>5461.8490068999999</v>
      </c>
      <c r="F627">
        <v>314.8</v>
      </c>
      <c r="G627">
        <v>-14.8101790009952</v>
      </c>
      <c r="H627">
        <f>(Table2[[#This Row],[1Y Return vs Nifty]]-AVERAGE(Table2[1Y Return vs Nifty]))/_xlfn.STDEV.P(Table2[1Y Return vs Nifty])</f>
        <v>-0.55046529225791585</v>
      </c>
      <c r="I627">
        <v>-7.2949142447347004</v>
      </c>
      <c r="J627">
        <f>(Table2[[#This Row],[1M Return vs Nifty]]-AVERAGE(Table2[1M Return vs Nifty]))/_xlfn.STDEV.P(Table2[1M Return vs Nifty])</f>
        <v>-0.44414427120373334</v>
      </c>
      <c r="K627">
        <v>-20.588985850464901</v>
      </c>
      <c r="L627">
        <f>(Table2[[#This Row],[6M Return vs Nifty]]-AVERAGE(Table2[6M Return vs Nifty]))/_xlfn.STDEV.P(Table2[6M Return vs Nifty])</f>
        <v>-0.7849211568205865</v>
      </c>
      <c r="M627">
        <v>-3.9062621800813502</v>
      </c>
      <c r="N627">
        <f>(Table2[[#This Row],[1W Return vs Nifty]]-AVERAGE(Table2[1W Return vs Nifty]))/_xlfn.STDEV.P(Table2[1W Return vs Nifty])</f>
        <v>-0.15204811077006308</v>
      </c>
      <c r="O627">
        <v>329.12</v>
      </c>
      <c r="P627">
        <v>352.64739786375799</v>
      </c>
      <c r="Q627">
        <v>360.09400187126499</v>
      </c>
      <c r="R627">
        <v>47.495956289428698</v>
      </c>
      <c r="S627" s="1">
        <f>(Table2[[#This Row],[Close Price]]-Table2[[#This Row],[20D EMA]])/Table2[[#This Row],[20D EMA]]</f>
        <v>-4.3509965969858996E-2</v>
      </c>
      <c r="T627" s="1">
        <f>(Table2[[#This Row],[Close Price]]-Table2[[#This Row],[50D EMA]])/Table2[[#This Row],[50D EMA]]</f>
        <v>-0.1073236272067431</v>
      </c>
      <c r="U627" s="1">
        <f>(Table2[[#This Row],[Close Price]]-Table2[[#This Row],[200D EMA]])/Table2[[#This Row],[200D EMA]]</f>
        <v>-0.12578382765580684</v>
      </c>
      <c r="V627">
        <v>0.23580007385114299</v>
      </c>
      <c r="W627">
        <v>320.05</v>
      </c>
      <c r="X627">
        <v>328</v>
      </c>
      <c r="Y627">
        <v>320.05</v>
      </c>
      <c r="Z627">
        <v>328</v>
      </c>
      <c r="AA627">
        <v>308.7</v>
      </c>
      <c r="AB627">
        <v>354.95</v>
      </c>
      <c r="AC627" s="1">
        <f>(Table2[[#This Row],[Close Price]]/Table2[[#This Row],[Day Low]])-1</f>
        <v>-1.6403686923918137E-2</v>
      </c>
      <c r="AD627" s="1">
        <f>(Table2[[#This Row],[Day High]]/Table2[[#This Row],[Close Price]])-1</f>
        <v>4.1931385006353183E-2</v>
      </c>
      <c r="AE627" s="1">
        <f>(Table2[[#This Row],[Close Price]]/Table2[[#This Row],[Current Week Low]])-1</f>
        <v>-1.6403686923918137E-2</v>
      </c>
      <c r="AF627" s="1">
        <f>(Table2[[#This Row],[Current Week High]]/Table2[[#This Row],[Close Price]])-1</f>
        <v>4.1931385006353183E-2</v>
      </c>
      <c r="AG627" s="1">
        <f>(Table2[[#This Row],[Close Price]]/Table2[[#This Row],[Current Month Low]])-1</f>
        <v>1.976028506640759E-2</v>
      </c>
      <c r="AH627" s="1">
        <f>(Table2[[#This Row],[Current Month High]]/Table2[[#This Row],[Close Price]])-1</f>
        <v>0.12754129606099096</v>
      </c>
      <c r="AI627">
        <v>54.431385006353203</v>
      </c>
      <c r="AJ627">
        <v>7.9880872561707497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-0.12</v>
      </c>
      <c r="AM627" t="s">
        <v>3166</v>
      </c>
      <c r="AN627">
        <v>-3.81</v>
      </c>
      <c r="AO627" t="s">
        <v>3166</v>
      </c>
      <c r="AP627">
        <v>-1.9286926788766E-2</v>
      </c>
      <c r="AQ627">
        <f>(Table2[[#This Row],[Sharpe Ratio]]-AVERAGE(Table2[Sharpe Ratio]))/_xlfn.STDEV.P(Table2[Sharpe Ratio])</f>
        <v>-0.86041779012584463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504</v>
      </c>
      <c r="AT627">
        <f>_xlfn.RANK.AVG(Table2[[#This Row],[6M Return vs Nifty Z-Score]],Table2[6M Return vs Nifty Z-Score])</f>
        <v>602</v>
      </c>
      <c r="AU627">
        <f>_xlfn.RANK.AVG(Table2[[#This Row],[Sharpe Ratio Z-Score]],Table2[Sharpe Ratio Z-Score])</f>
        <v>598</v>
      </c>
      <c r="AV627">
        <f>(Table2[[#This Row],[Rank 1Y]]+Table2[[#This Row],[Rank 6M]]+Table2[[#This Row],[Rank Sharpe]])/3</f>
        <v>568</v>
      </c>
    </row>
    <row r="628" spans="1:48" hidden="1" x14ac:dyDescent="0.3">
      <c r="A628" t="s">
        <v>430</v>
      </c>
      <c r="B628" t="s">
        <v>431</v>
      </c>
      <c r="C628" t="s">
        <v>3123</v>
      </c>
      <c r="D628" t="s">
        <v>195</v>
      </c>
      <c r="E628">
        <v>51644.70636864</v>
      </c>
      <c r="F628">
        <v>15909.9</v>
      </c>
      <c r="G628">
        <v>-31.862493863859399</v>
      </c>
      <c r="H628">
        <f>(Table2[[#This Row],[1Y Return vs Nifty]]-AVERAGE(Table2[1Y Return vs Nifty]))/_xlfn.STDEV.P(Table2[1Y Return vs Nifty])</f>
        <v>-0.8883004846404714</v>
      </c>
      <c r="I628">
        <v>-2.5035870081417499</v>
      </c>
      <c r="J628">
        <f>(Table2[[#This Row],[1M Return vs Nifty]]-AVERAGE(Table2[1M Return vs Nifty]))/_xlfn.STDEV.P(Table2[1M Return vs Nifty])</f>
        <v>3.0156556880212852E-2</v>
      </c>
      <c r="K628">
        <v>-4.7331522697126998</v>
      </c>
      <c r="L628">
        <f>(Table2[[#This Row],[6M Return vs Nifty]]-AVERAGE(Table2[6M Return vs Nifty]))/_xlfn.STDEV.P(Table2[6M Return vs Nifty])</f>
        <v>-0.26204733370129907</v>
      </c>
      <c r="M628">
        <v>-2.1905541443096199</v>
      </c>
      <c r="N628">
        <f>(Table2[[#This Row],[1W Return vs Nifty]]-AVERAGE(Table2[1W Return vs Nifty]))/_xlfn.STDEV.P(Table2[1W Return vs Nifty])</f>
        <v>0.20420179264921245</v>
      </c>
      <c r="O628">
        <v>15897.08</v>
      </c>
      <c r="P628">
        <v>16159.753429353899</v>
      </c>
      <c r="Q628">
        <v>16372.1646395547</v>
      </c>
      <c r="R628">
        <v>55.380436703635503</v>
      </c>
      <c r="S628" s="1">
        <f>(Table2[[#This Row],[Close Price]]-Table2[[#This Row],[20D EMA]])/Table2[[#This Row],[20D EMA]]</f>
        <v>8.0643740863100069E-4</v>
      </c>
      <c r="T628" s="1">
        <f>(Table2[[#This Row],[Close Price]]-Table2[[#This Row],[50D EMA]])/Table2[[#This Row],[50D EMA]]</f>
        <v>-1.5461462976288079E-2</v>
      </c>
      <c r="U628" s="1">
        <f>(Table2[[#This Row],[Close Price]]-Table2[[#This Row],[200D EMA]])/Table2[[#This Row],[200D EMA]]</f>
        <v>-2.8234790556520624E-2</v>
      </c>
      <c r="V628">
        <v>1.41066060087778</v>
      </c>
      <c r="W628">
        <v>15743.15</v>
      </c>
      <c r="X628">
        <v>16000</v>
      </c>
      <c r="Y628">
        <v>15743.15</v>
      </c>
      <c r="Z628">
        <v>16000</v>
      </c>
      <c r="AA628">
        <v>15346</v>
      </c>
      <c r="AB628">
        <v>16406.95</v>
      </c>
      <c r="AC628" s="1">
        <f>(Table2[[#This Row],[Close Price]]/Table2[[#This Row],[Day Low]])-1</f>
        <v>1.0591908226752489E-2</v>
      </c>
      <c r="AD628" s="1">
        <f>(Table2[[#This Row],[Day High]]/Table2[[#This Row],[Close Price]])-1</f>
        <v>5.6631405602800555E-3</v>
      </c>
      <c r="AE628" s="1">
        <f>(Table2[[#This Row],[Close Price]]/Table2[[#This Row],[Current Week Low]])-1</f>
        <v>1.0591908226752489E-2</v>
      </c>
      <c r="AF628" s="1">
        <f>(Table2[[#This Row],[Current Week High]]/Table2[[#This Row],[Close Price]])-1</f>
        <v>5.6631405602800555E-3</v>
      </c>
      <c r="AG628" s="1">
        <f>(Table2[[#This Row],[Close Price]]/Table2[[#This Row],[Current Month Low]])-1</f>
        <v>3.6745731786784752E-2</v>
      </c>
      <c r="AH628" s="1">
        <f>(Table2[[#This Row],[Current Month High]]/Table2[[#This Row],[Close Price]])-1</f>
        <v>3.1241554000968064E-2</v>
      </c>
      <c r="AI628">
        <v>12.7062395112477</v>
      </c>
      <c r="AJ628">
        <v>3.6786268197635801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0.09</v>
      </c>
      <c r="AM628" t="s">
        <v>3167</v>
      </c>
      <c r="AN628">
        <v>-0.54</v>
      </c>
      <c r="AO628" t="s">
        <v>3166</v>
      </c>
      <c r="AP628">
        <v>-6.7003995688578996E-2</v>
      </c>
      <c r="AQ628">
        <f>(Table2[[#This Row],[Sharpe Ratio]]-AVERAGE(Table2[Sharpe Ratio]))/_xlfn.STDEV.P(Table2[Sharpe Ratio])</f>
        <v>-1.4112931621935303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630</v>
      </c>
      <c r="AT628">
        <f>_xlfn.RANK.AVG(Table2[[#This Row],[6M Return vs Nifty Z-Score]],Table2[6M Return vs Nifty Z-Score])</f>
        <v>398</v>
      </c>
      <c r="AU628">
        <f>_xlfn.RANK.AVG(Table2[[#This Row],[Sharpe Ratio Z-Score]],Table2[Sharpe Ratio Z-Score])</f>
        <v>678</v>
      </c>
      <c r="AV628">
        <f>(Table2[[#This Row],[Rank 1Y]]+Table2[[#This Row],[Rank 6M]]+Table2[[#This Row],[Rank Sharpe]])/3</f>
        <v>568.66666666666663</v>
      </c>
    </row>
    <row r="629" spans="1:48" hidden="1" x14ac:dyDescent="0.3">
      <c r="A629" t="s">
        <v>456</v>
      </c>
      <c r="B629" t="s">
        <v>457</v>
      </c>
      <c r="C629" t="s">
        <v>3132</v>
      </c>
      <c r="D629" t="s">
        <v>458</v>
      </c>
      <c r="E629">
        <v>49179.193298819999</v>
      </c>
      <c r="F629">
        <v>807.15</v>
      </c>
      <c r="G629">
        <v>-17.1103176611667</v>
      </c>
      <c r="H629">
        <f>(Table2[[#This Row],[1Y Return vs Nifty]]-AVERAGE(Table2[1Y Return vs Nifty]))/_xlfn.STDEV.P(Table2[1Y Return vs Nifty])</f>
        <v>-0.59603492858089147</v>
      </c>
      <c r="I629">
        <v>-3.7769879645356501</v>
      </c>
      <c r="J629">
        <f>(Table2[[#This Row],[1M Return vs Nifty]]-AVERAGE(Table2[1M Return vs Nifty]))/_xlfn.STDEV.P(Table2[1M Return vs Nifty])</f>
        <v>-9.5899355871426853E-2</v>
      </c>
      <c r="K629">
        <v>-32.335026548102903</v>
      </c>
      <c r="L629">
        <f>(Table2[[#This Row],[6M Return vs Nifty]]-AVERAGE(Table2[6M Return vs Nifty]))/_xlfn.STDEV.P(Table2[6M Return vs Nifty])</f>
        <v>-1.1722673770498582</v>
      </c>
      <c r="M629">
        <v>-2.9759668604730498</v>
      </c>
      <c r="N629">
        <f>(Table2[[#This Row],[1W Return vs Nifty]]-AVERAGE(Table2[1W Return vs Nifty]))/_xlfn.STDEV.P(Table2[1W Return vs Nifty])</f>
        <v>4.1118564941628452E-2</v>
      </c>
      <c r="O629">
        <v>815.16</v>
      </c>
      <c r="P629">
        <v>858.09663919056698</v>
      </c>
      <c r="Q629">
        <v>910.91050855276899</v>
      </c>
      <c r="R629">
        <v>50.697150837909099</v>
      </c>
      <c r="S629" s="1">
        <f>(Table2[[#This Row],[Close Price]]-Table2[[#This Row],[20D EMA]])/Table2[[#This Row],[20D EMA]]</f>
        <v>-9.8262917709406629E-3</v>
      </c>
      <c r="T629" s="1">
        <f>(Table2[[#This Row],[Close Price]]-Table2[[#This Row],[50D EMA]])/Table2[[#This Row],[50D EMA]]</f>
        <v>-5.9371680139225808E-2</v>
      </c>
      <c r="U629" s="1">
        <f>(Table2[[#This Row],[Close Price]]-Table2[[#This Row],[200D EMA]])/Table2[[#This Row],[200D EMA]]</f>
        <v>-0.11390856464881607</v>
      </c>
      <c r="V629">
        <v>0.60520776500859896</v>
      </c>
      <c r="W629">
        <v>795.35</v>
      </c>
      <c r="X629">
        <v>814.85</v>
      </c>
      <c r="Y629">
        <v>795.35</v>
      </c>
      <c r="Z629">
        <v>814.85</v>
      </c>
      <c r="AA629">
        <v>757.25</v>
      </c>
      <c r="AB629">
        <v>868</v>
      </c>
      <c r="AC629" s="1">
        <f>(Table2[[#This Row],[Close Price]]/Table2[[#This Row],[Day Low]])-1</f>
        <v>1.4836235619538618E-2</v>
      </c>
      <c r="AD629" s="1">
        <f>(Table2[[#This Row],[Day High]]/Table2[[#This Row],[Close Price]])-1</f>
        <v>9.5397385863842388E-3</v>
      </c>
      <c r="AE629" s="1">
        <f>(Table2[[#This Row],[Close Price]]/Table2[[#This Row],[Current Week Low]])-1</f>
        <v>1.4836235619538618E-2</v>
      </c>
      <c r="AF629" s="1">
        <f>(Table2[[#This Row],[Current Week High]]/Table2[[#This Row],[Close Price]])-1</f>
        <v>9.5397385863842388E-3</v>
      </c>
      <c r="AG629" s="1">
        <f>(Table2[[#This Row],[Close Price]]/Table2[[#This Row],[Current Month Low]])-1</f>
        <v>6.5896335424232344E-2</v>
      </c>
      <c r="AH629" s="1">
        <f>(Table2[[#This Row],[Current Month High]]/Table2[[#This Row],[Close Price]])-1</f>
        <v>7.5388713374217931E-2</v>
      </c>
      <c r="AI629">
        <v>46.193396518614797</v>
      </c>
      <c r="AJ629">
        <v>7.9077540106951796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</v>
      </c>
      <c r="AM629" t="s">
        <v>3166</v>
      </c>
      <c r="AN629">
        <v>-3.55</v>
      </c>
      <c r="AO629" t="s">
        <v>3166</v>
      </c>
      <c r="AP629">
        <v>3.4132261719410002E-3</v>
      </c>
      <c r="AQ629">
        <f>(Table2[[#This Row],[Sharpe Ratio]]-AVERAGE(Table2[Sharpe Ratio]))/_xlfn.STDEV.P(Table2[Sharpe Ratio])</f>
        <v>-0.59835317684294753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519</v>
      </c>
      <c r="AT629">
        <f>_xlfn.RANK.AVG(Table2[[#This Row],[6M Return vs Nifty Z-Score]],Table2[6M Return vs Nifty Z-Score])</f>
        <v>697</v>
      </c>
      <c r="AU629">
        <f>_xlfn.RANK.AVG(Table2[[#This Row],[Sharpe Ratio Z-Score]],Table2[Sharpe Ratio Z-Score])</f>
        <v>497</v>
      </c>
      <c r="AV629">
        <f>(Table2[[#This Row],[Rank 1Y]]+Table2[[#This Row],[Rank 6M]]+Table2[[#This Row],[Rank Sharpe]])/3</f>
        <v>571</v>
      </c>
    </row>
    <row r="630" spans="1:48" hidden="1" x14ac:dyDescent="0.3">
      <c r="A630" t="s">
        <v>1600</v>
      </c>
      <c r="B630" t="s">
        <v>1601</v>
      </c>
      <c r="C630" t="s">
        <v>3130</v>
      </c>
      <c r="D630" t="s">
        <v>1602</v>
      </c>
      <c r="E630">
        <v>5808.315478175</v>
      </c>
      <c r="F630">
        <v>444.85</v>
      </c>
      <c r="G630">
        <v>-14.770952158652699</v>
      </c>
      <c r="H630">
        <f>(Table2[[#This Row],[1Y Return vs Nifty]]-AVERAGE(Table2[1Y Return vs Nifty]))/_xlfn.STDEV.P(Table2[1Y Return vs Nifty])</f>
        <v>-0.54968814217970574</v>
      </c>
      <c r="I630">
        <v>1.30408704114537</v>
      </c>
      <c r="J630">
        <f>(Table2[[#This Row],[1M Return vs Nifty]]-AVERAGE(Table2[1M Return vs Nifty]))/_xlfn.STDEV.P(Table2[1M Return vs Nifty])</f>
        <v>0.40708404804753384</v>
      </c>
      <c r="K630">
        <v>-17.681173704558098</v>
      </c>
      <c r="L630">
        <f>(Table2[[#This Row],[6M Return vs Nifty]]-AVERAGE(Table2[6M Return vs Nifty]))/_xlfn.STDEV.P(Table2[6M Return vs Nifty])</f>
        <v>-0.68903096940788144</v>
      </c>
      <c r="M630">
        <v>-5.7568166824944198</v>
      </c>
      <c r="N630">
        <f>(Table2[[#This Row],[1W Return vs Nifty]]-AVERAGE(Table2[1W Return vs Nifty]))/_xlfn.STDEV.P(Table2[1W Return vs Nifty])</f>
        <v>-0.53629755706948812</v>
      </c>
      <c r="O630">
        <v>447.16</v>
      </c>
      <c r="P630">
        <v>461.117834505058</v>
      </c>
      <c r="Q630">
        <v>487.256929613213</v>
      </c>
      <c r="R630">
        <v>49.963909581490597</v>
      </c>
      <c r="S630" s="1">
        <f>(Table2[[#This Row],[Close Price]]-Table2[[#This Row],[20D EMA]])/Table2[[#This Row],[20D EMA]]</f>
        <v>-5.1659361302442124E-3</v>
      </c>
      <c r="T630" s="1">
        <f>(Table2[[#This Row],[Close Price]]-Table2[[#This Row],[50D EMA]])/Table2[[#This Row],[50D EMA]]</f>
        <v>-3.5279126695498771E-2</v>
      </c>
      <c r="U630" s="1">
        <f>(Table2[[#This Row],[Close Price]]-Table2[[#This Row],[200D EMA]])/Table2[[#This Row],[200D EMA]]</f>
        <v>-8.7031968220289482E-2</v>
      </c>
      <c r="V630">
        <v>1.91205494244249</v>
      </c>
      <c r="W630">
        <v>433.85</v>
      </c>
      <c r="X630">
        <v>447.95</v>
      </c>
      <c r="Y630">
        <v>433.85</v>
      </c>
      <c r="Z630">
        <v>447.95</v>
      </c>
      <c r="AA630">
        <v>423.75</v>
      </c>
      <c r="AB630">
        <v>514.79999999999995</v>
      </c>
      <c r="AC630" s="1">
        <f>(Table2[[#This Row],[Close Price]]/Table2[[#This Row],[Day Low]])-1</f>
        <v>2.5354385156159953E-2</v>
      </c>
      <c r="AD630" s="1">
        <f>(Table2[[#This Row],[Day High]]/Table2[[#This Row],[Close Price]])-1</f>
        <v>6.9686411149825211E-3</v>
      </c>
      <c r="AE630" s="1">
        <f>(Table2[[#This Row],[Close Price]]/Table2[[#This Row],[Current Week Low]])-1</f>
        <v>2.5354385156159953E-2</v>
      </c>
      <c r="AF630" s="1">
        <f>(Table2[[#This Row],[Current Week High]]/Table2[[#This Row],[Close Price]])-1</f>
        <v>6.9686411149825211E-3</v>
      </c>
      <c r="AG630" s="1">
        <f>(Table2[[#This Row],[Close Price]]/Table2[[#This Row],[Current Month Low]])-1</f>
        <v>4.9793510324483758E-2</v>
      </c>
      <c r="AH630" s="1">
        <f>(Table2[[#This Row],[Current Month High]]/Table2[[#This Row],[Close Price]])-1</f>
        <v>0.15724401483646155</v>
      </c>
      <c r="AI630">
        <v>50.4664493649544</v>
      </c>
      <c r="AJ630">
        <v>10.4394240317775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-0.06</v>
      </c>
      <c r="AM630" t="s">
        <v>3166</v>
      </c>
      <c r="AN630">
        <v>0.99</v>
      </c>
      <c r="AO630" t="s">
        <v>3167</v>
      </c>
      <c r="AP630">
        <v>-4.5842477137137003E-2</v>
      </c>
      <c r="AQ630">
        <f>(Table2[[#This Row],[Sharpe Ratio]]-AVERAGE(Table2[Sharpe Ratio]))/_xlfn.STDEV.P(Table2[Sharpe Ratio])</f>
        <v>-1.1669914966822079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503</v>
      </c>
      <c r="AT630">
        <f>_xlfn.RANK.AVG(Table2[[#This Row],[6M Return vs Nifty Z-Score]],Table2[6M Return vs Nifty Z-Score])</f>
        <v>563</v>
      </c>
      <c r="AU630">
        <f>_xlfn.RANK.AVG(Table2[[#This Row],[Sharpe Ratio Z-Score]],Table2[Sharpe Ratio Z-Score])</f>
        <v>648</v>
      </c>
      <c r="AV630">
        <f>(Table2[[#This Row],[Rank 1Y]]+Table2[[#This Row],[Rank 6M]]+Table2[[#This Row],[Rank Sharpe]])/3</f>
        <v>571.33333333333337</v>
      </c>
    </row>
    <row r="631" spans="1:48" hidden="1" x14ac:dyDescent="0.3">
      <c r="A631" t="s">
        <v>360</v>
      </c>
      <c r="B631" t="s">
        <v>361</v>
      </c>
      <c r="C631" t="s">
        <v>3135</v>
      </c>
      <c r="D631" t="s">
        <v>169</v>
      </c>
      <c r="E631">
        <v>65911.541962874995</v>
      </c>
      <c r="F631">
        <v>2223.5500000000002</v>
      </c>
      <c r="G631">
        <v>-27.810811486886799</v>
      </c>
      <c r="H631">
        <f>(Table2[[#This Row],[1Y Return vs Nifty]]-AVERAGE(Table2[1Y Return vs Nifty]))/_xlfn.STDEV.P(Table2[1Y Return vs Nifty])</f>
        <v>-0.8080298054801619</v>
      </c>
      <c r="I631">
        <v>-4.0255251181837597</v>
      </c>
      <c r="J631">
        <f>(Table2[[#This Row],[1M Return vs Nifty]]-AVERAGE(Table2[1M Return vs Nifty]))/_xlfn.STDEV.P(Table2[1M Return vs Nifty])</f>
        <v>-0.12050242970963734</v>
      </c>
      <c r="K631">
        <v>-9.2476637433358402</v>
      </c>
      <c r="L631">
        <f>(Table2[[#This Row],[6M Return vs Nifty]]-AVERAGE(Table2[6M Return vs Nifty]))/_xlfn.STDEV.P(Table2[6M Return vs Nifty])</f>
        <v>-0.41092123942863434</v>
      </c>
      <c r="M631">
        <v>-6.7034439484356501</v>
      </c>
      <c r="N631">
        <f>(Table2[[#This Row],[1W Return vs Nifty]]-AVERAGE(Table2[1W Return vs Nifty]))/_xlfn.STDEV.P(Table2[1W Return vs Nifty])</f>
        <v>-0.73285540084850065</v>
      </c>
      <c r="O631">
        <v>2243.46</v>
      </c>
      <c r="P631">
        <v>2310.1364432483501</v>
      </c>
      <c r="Q631">
        <v>2383.1466438277198</v>
      </c>
      <c r="R631">
        <v>49.339759983721898</v>
      </c>
      <c r="S631" s="1">
        <f>(Table2[[#This Row],[Close Price]]-Table2[[#This Row],[20D EMA]])/Table2[[#This Row],[20D EMA]]</f>
        <v>-8.8746846389059098E-3</v>
      </c>
      <c r="T631" s="1">
        <f>(Table2[[#This Row],[Close Price]]-Table2[[#This Row],[50D EMA]])/Table2[[#This Row],[50D EMA]]</f>
        <v>-3.7481094894376989E-2</v>
      </c>
      <c r="U631" s="1">
        <f>(Table2[[#This Row],[Close Price]]-Table2[[#This Row],[200D EMA]])/Table2[[#This Row],[200D EMA]]</f>
        <v>-6.6968872537101432E-2</v>
      </c>
      <c r="V631">
        <v>0.55862750510451398</v>
      </c>
      <c r="W631">
        <v>2185.5</v>
      </c>
      <c r="X631">
        <v>2235</v>
      </c>
      <c r="Y631">
        <v>2185.5</v>
      </c>
      <c r="Z631">
        <v>2235</v>
      </c>
      <c r="AA631">
        <v>2126.85</v>
      </c>
      <c r="AB631">
        <v>2389</v>
      </c>
      <c r="AC631" s="1">
        <f>(Table2[[#This Row],[Close Price]]/Table2[[#This Row],[Day Low]])-1</f>
        <v>1.7410203614733444E-2</v>
      </c>
      <c r="AD631" s="1">
        <f>(Table2[[#This Row],[Day High]]/Table2[[#This Row],[Close Price]])-1</f>
        <v>5.1494232196260814E-3</v>
      </c>
      <c r="AE631" s="1">
        <f>(Table2[[#This Row],[Close Price]]/Table2[[#This Row],[Current Week Low]])-1</f>
        <v>1.7410203614733444E-2</v>
      </c>
      <c r="AF631" s="1">
        <f>(Table2[[#This Row],[Current Week High]]/Table2[[#This Row],[Close Price]])-1</f>
        <v>5.1494232196260814E-3</v>
      </c>
      <c r="AG631" s="1">
        <f>(Table2[[#This Row],[Close Price]]/Table2[[#This Row],[Current Month Low]])-1</f>
        <v>4.5466299927122478E-2</v>
      </c>
      <c r="AH631" s="1">
        <f>(Table2[[#This Row],[Current Month High]]/Table2[[#This Row],[Close Price]])-1</f>
        <v>7.4408041195385577E-2</v>
      </c>
      <c r="AI631">
        <v>21.155359672595601</v>
      </c>
      <c r="AJ631">
        <v>6.4357857450576903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-0.04</v>
      </c>
      <c r="AM631" t="s">
        <v>3166</v>
      </c>
      <c r="AN631">
        <v>-3.29</v>
      </c>
      <c r="AO631" t="s">
        <v>3166</v>
      </c>
      <c r="AP631">
        <v>-4.7129433576985E-2</v>
      </c>
      <c r="AQ631">
        <f>(Table2[[#This Row],[Sharpe Ratio]]-AVERAGE(Table2[Sharpe Ratio]))/_xlfn.STDEV.P(Table2[Sharpe Ratio])</f>
        <v>-1.1818489182293002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600</v>
      </c>
      <c r="AT631">
        <f>_xlfn.RANK.AVG(Table2[[#This Row],[6M Return vs Nifty Z-Score]],Table2[6M Return vs Nifty Z-Score])</f>
        <v>464</v>
      </c>
      <c r="AU631">
        <f>_xlfn.RANK.AVG(Table2[[#This Row],[Sharpe Ratio Z-Score]],Table2[Sharpe Ratio Z-Score])</f>
        <v>654</v>
      </c>
      <c r="AV631">
        <f>(Table2[[#This Row],[Rank 1Y]]+Table2[[#This Row],[Rank 6M]]+Table2[[#This Row],[Rank Sharpe]])/3</f>
        <v>572.66666666666663</v>
      </c>
    </row>
    <row r="632" spans="1:48" hidden="1" x14ac:dyDescent="0.3">
      <c r="A632" t="s">
        <v>2052</v>
      </c>
      <c r="B632" t="s">
        <v>2053</v>
      </c>
      <c r="C632" t="s">
        <v>3131</v>
      </c>
      <c r="D632" t="s">
        <v>117</v>
      </c>
      <c r="E632">
        <v>3108.9679822500002</v>
      </c>
      <c r="F632">
        <v>1067.95</v>
      </c>
      <c r="G632">
        <v>-24.563485540860899</v>
      </c>
      <c r="H632">
        <f>(Table2[[#This Row],[1Y Return vs Nifty]]-AVERAGE(Table2[1Y Return vs Nifty]))/_xlfn.STDEV.P(Table2[1Y Return vs Nifty])</f>
        <v>-0.74369478735932859</v>
      </c>
      <c r="I632">
        <v>4.8154546184083999</v>
      </c>
      <c r="J632">
        <f>(Table2[[#This Row],[1M Return vs Nifty]]-AVERAGE(Table2[1M Return vs Nifty]))/_xlfn.STDEV.P(Table2[1M Return vs Nifty])</f>
        <v>0.75467970732194622</v>
      </c>
      <c r="K632">
        <v>-18.365383828113099</v>
      </c>
      <c r="L632">
        <f>(Table2[[#This Row],[6M Return vs Nifty]]-AVERAGE(Table2[6M Return vs Nifty]))/_xlfn.STDEV.P(Table2[6M Return vs Nifty])</f>
        <v>-0.71159399400687906</v>
      </c>
      <c r="M632">
        <v>-4.9273443276388402</v>
      </c>
      <c r="N632">
        <f>(Table2[[#This Row],[1W Return vs Nifty]]-AVERAGE(Table2[1W Return vs Nifty]))/_xlfn.STDEV.P(Table2[1W Return vs Nifty])</f>
        <v>-0.36406577861695977</v>
      </c>
      <c r="O632">
        <v>1062.94</v>
      </c>
      <c r="P632">
        <v>1076.2199158697899</v>
      </c>
      <c r="Q632">
        <v>1107.02534240048</v>
      </c>
      <c r="R632">
        <v>52.184999184995299</v>
      </c>
      <c r="S632" s="1">
        <f>(Table2[[#This Row],[Close Price]]-Table2[[#This Row],[20D EMA]])/Table2[[#This Row],[20D EMA]]</f>
        <v>4.7133422394490662E-3</v>
      </c>
      <c r="T632" s="1">
        <f>(Table2[[#This Row],[Close Price]]-Table2[[#This Row],[50D EMA]])/Table2[[#This Row],[50D EMA]]</f>
        <v>-7.6842248947848382E-3</v>
      </c>
      <c r="U632" s="1">
        <f>(Table2[[#This Row],[Close Price]]-Table2[[#This Row],[200D EMA]])/Table2[[#This Row],[200D EMA]]</f>
        <v>-3.5297604222635726E-2</v>
      </c>
      <c r="V632">
        <v>0.84695054012170901</v>
      </c>
      <c r="W632">
        <v>1060</v>
      </c>
      <c r="X632">
        <v>1088.8499999999999</v>
      </c>
      <c r="Y632">
        <v>1060</v>
      </c>
      <c r="Z632">
        <v>1088.8499999999999</v>
      </c>
      <c r="AA632">
        <v>1013.95</v>
      </c>
      <c r="AB632">
        <v>1117</v>
      </c>
      <c r="AC632" s="1">
        <f>(Table2[[#This Row],[Close Price]]/Table2[[#This Row],[Day Low]])-1</f>
        <v>7.5000000000000622E-3</v>
      </c>
      <c r="AD632" s="1">
        <f>(Table2[[#This Row],[Day High]]/Table2[[#This Row],[Close Price]])-1</f>
        <v>1.9570204597593399E-2</v>
      </c>
      <c r="AE632" s="1">
        <f>(Table2[[#This Row],[Close Price]]/Table2[[#This Row],[Current Week Low]])-1</f>
        <v>7.5000000000000622E-3</v>
      </c>
      <c r="AF632" s="1">
        <f>(Table2[[#This Row],[Current Week High]]/Table2[[#This Row],[Close Price]])-1</f>
        <v>1.9570204597593399E-2</v>
      </c>
      <c r="AG632" s="1">
        <f>(Table2[[#This Row],[Close Price]]/Table2[[#This Row],[Current Month Low]])-1</f>
        <v>5.3257063957788953E-2</v>
      </c>
      <c r="AH632" s="1">
        <f>(Table2[[#This Row],[Current Month High]]/Table2[[#This Row],[Close Price]])-1</f>
        <v>4.5929116531672864E-2</v>
      </c>
      <c r="AI632">
        <v>27.2531485556439</v>
      </c>
      <c r="AJ632">
        <v>11.82722513089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-0.02</v>
      </c>
      <c r="AM632" t="s">
        <v>3166</v>
      </c>
      <c r="AN632">
        <v>2.4300000000000002</v>
      </c>
      <c r="AO632" t="s">
        <v>3167</v>
      </c>
      <c r="AP632">
        <v>-7.0095722635739998E-3</v>
      </c>
      <c r="AQ632">
        <f>(Table2[[#This Row],[Sharpe Ratio]]-AVERAGE(Table2[Sharpe Ratio]))/_xlfn.STDEV.P(Table2[Sharpe Ratio])</f>
        <v>-0.7186804119085809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577</v>
      </c>
      <c r="AT632">
        <f>_xlfn.RANK.AVG(Table2[[#This Row],[6M Return vs Nifty Z-Score]],Table2[6M Return vs Nifty Z-Score])</f>
        <v>574</v>
      </c>
      <c r="AU632">
        <f>_xlfn.RANK.AVG(Table2[[#This Row],[Sharpe Ratio Z-Score]],Table2[Sharpe Ratio Z-Score])</f>
        <v>568</v>
      </c>
      <c r="AV632">
        <f>(Table2[[#This Row],[Rank 1Y]]+Table2[[#This Row],[Rank 6M]]+Table2[[#This Row],[Rank Sharpe]])/3</f>
        <v>573</v>
      </c>
    </row>
    <row r="633" spans="1:48" hidden="1" x14ac:dyDescent="0.3">
      <c r="A633" t="s">
        <v>1756</v>
      </c>
      <c r="B633" t="s">
        <v>1757</v>
      </c>
      <c r="C633" t="s">
        <v>3132</v>
      </c>
      <c r="D633" t="s">
        <v>1217</v>
      </c>
      <c r="E633">
        <v>4546.0849200000002</v>
      </c>
      <c r="F633">
        <v>2728.2</v>
      </c>
      <c r="G633">
        <v>-17.5275548080844</v>
      </c>
      <c r="H633">
        <f>(Table2[[#This Row],[1Y Return vs Nifty]]-AVERAGE(Table2[1Y Return vs Nifty]))/_xlfn.STDEV.P(Table2[1Y Return vs Nifty])</f>
        <v>-0.60430110199674014</v>
      </c>
      <c r="I633">
        <v>-3.70237647893244</v>
      </c>
      <c r="J633">
        <f>(Table2[[#This Row],[1M Return vs Nifty]]-AVERAGE(Table2[1M Return vs Nifty]))/_xlfn.STDEV.P(Table2[1M Return vs Nifty])</f>
        <v>-8.8513450534821195E-2</v>
      </c>
      <c r="K633">
        <v>-13.2298145975931</v>
      </c>
      <c r="L633">
        <f>(Table2[[#This Row],[6M Return vs Nifty]]-AVERAGE(Table2[6M Return vs Nifty]))/_xlfn.STDEV.P(Table2[6M Return vs Nifty])</f>
        <v>-0.54223962334071196</v>
      </c>
      <c r="M633">
        <v>-3.6983376172768798</v>
      </c>
      <c r="N633">
        <f>(Table2[[#This Row],[1W Return vs Nifty]]-AVERAGE(Table2[1W Return vs Nifty]))/_xlfn.STDEV.P(Table2[1W Return vs Nifty])</f>
        <v>-0.10887461978371972</v>
      </c>
      <c r="O633">
        <v>2770.68</v>
      </c>
      <c r="P633">
        <v>2889.2387898781499</v>
      </c>
      <c r="Q633">
        <v>2960.1197078864002</v>
      </c>
      <c r="R633">
        <v>42.469463840555903</v>
      </c>
      <c r="S633" s="1">
        <f>(Table2[[#This Row],[Close Price]]-Table2[[#This Row],[20D EMA]])/Table2[[#This Row],[20D EMA]]</f>
        <v>-1.5331976265754263E-2</v>
      </c>
      <c r="T633" s="1">
        <f>(Table2[[#This Row],[Close Price]]-Table2[[#This Row],[50D EMA]])/Table2[[#This Row],[50D EMA]]</f>
        <v>-5.5737445600659984E-2</v>
      </c>
      <c r="U633" s="1">
        <f>(Table2[[#This Row],[Close Price]]-Table2[[#This Row],[200D EMA]])/Table2[[#This Row],[200D EMA]]</f>
        <v>-7.8348084122583289E-2</v>
      </c>
      <c r="V633">
        <v>0.535549843234436</v>
      </c>
      <c r="W633">
        <v>2703.75</v>
      </c>
      <c r="X633">
        <v>2762.95</v>
      </c>
      <c r="Y633">
        <v>2703.75</v>
      </c>
      <c r="Z633">
        <v>2762.95</v>
      </c>
      <c r="AA633">
        <v>2539.6999999999998</v>
      </c>
      <c r="AB633">
        <v>2880</v>
      </c>
      <c r="AC633" s="1">
        <f>(Table2[[#This Row],[Close Price]]/Table2[[#This Row],[Day Low]])-1</f>
        <v>9.0429958391122778E-3</v>
      </c>
      <c r="AD633" s="1">
        <f>(Table2[[#This Row],[Day High]]/Table2[[#This Row],[Close Price]])-1</f>
        <v>1.2737335972436092E-2</v>
      </c>
      <c r="AE633" s="1">
        <f>(Table2[[#This Row],[Close Price]]/Table2[[#This Row],[Current Week Low]])-1</f>
        <v>9.0429958391122778E-3</v>
      </c>
      <c r="AF633" s="1">
        <f>(Table2[[#This Row],[Current Week High]]/Table2[[#This Row],[Close Price]])-1</f>
        <v>1.2737335972436092E-2</v>
      </c>
      <c r="AG633" s="1">
        <f>(Table2[[#This Row],[Close Price]]/Table2[[#This Row],[Current Month Low]])-1</f>
        <v>7.4221364728117578E-2</v>
      </c>
      <c r="AH633" s="1">
        <f>(Table2[[#This Row],[Current Month High]]/Table2[[#This Row],[Close Price]])-1</f>
        <v>5.5641082032109157E-2</v>
      </c>
      <c r="AI633">
        <v>35.620555677736199</v>
      </c>
      <c r="AJ633">
        <v>12.6029263057968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</v>
      </c>
      <c r="AM633">
        <v>0</v>
      </c>
      <c r="AN633">
        <v>0.87</v>
      </c>
      <c r="AO633" t="s">
        <v>3167</v>
      </c>
      <c r="AP633">
        <v>-7.6210357502400003E-2</v>
      </c>
      <c r="AQ633">
        <f>(Table2[[#This Row],[Sharpe Ratio]]-AVERAGE(Table2[Sharpe Ratio]))/_xlfn.STDEV.P(Table2[Sharpe Ratio])</f>
        <v>-1.5175771001325233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522</v>
      </c>
      <c r="AT633">
        <f>_xlfn.RANK.AVG(Table2[[#This Row],[6M Return vs Nifty Z-Score]],Table2[6M Return vs Nifty Z-Score])</f>
        <v>508</v>
      </c>
      <c r="AU633">
        <f>_xlfn.RANK.AVG(Table2[[#This Row],[Sharpe Ratio Z-Score]],Table2[Sharpe Ratio Z-Score])</f>
        <v>691</v>
      </c>
      <c r="AV633">
        <f>(Table2[[#This Row],[Rank 1Y]]+Table2[[#This Row],[Rank 6M]]+Table2[[#This Row],[Rank Sharpe]])/3</f>
        <v>573.66666666666663</v>
      </c>
    </row>
    <row r="634" spans="1:48" hidden="1" x14ac:dyDescent="0.3">
      <c r="A634" t="s">
        <v>1275</v>
      </c>
      <c r="B634" t="s">
        <v>1276</v>
      </c>
      <c r="C634" t="s">
        <v>3122</v>
      </c>
      <c r="D634" t="s">
        <v>21</v>
      </c>
      <c r="E634">
        <v>8863.8884836599991</v>
      </c>
      <c r="F634">
        <v>1407.8</v>
      </c>
      <c r="G634">
        <v>-30.388580223795501</v>
      </c>
      <c r="H634">
        <f>(Table2[[#This Row],[1Y Return vs Nifty]]-AVERAGE(Table2[1Y Return vs Nifty]))/_xlfn.STDEV.P(Table2[1Y Return vs Nifty])</f>
        <v>-0.8590997630873729</v>
      </c>
      <c r="I634">
        <v>-6.6885372018854996</v>
      </c>
      <c r="J634">
        <f>(Table2[[#This Row],[1M Return vs Nifty]]-AVERAGE(Table2[1M Return vs Nifty]))/_xlfn.STDEV.P(Table2[1M Return vs Nifty])</f>
        <v>-0.38411807817773114</v>
      </c>
      <c r="K634">
        <v>-7.0515264787068404</v>
      </c>
      <c r="L634">
        <f>(Table2[[#This Row],[6M Return vs Nifty]]-AVERAGE(Table2[6M Return vs Nifty]))/_xlfn.STDEV.P(Table2[6M Return vs Nifty])</f>
        <v>-0.33849977500022022</v>
      </c>
      <c r="M634">
        <v>-3.64950735265514</v>
      </c>
      <c r="N634">
        <f>(Table2[[#This Row],[1W Return vs Nifty]]-AVERAGE(Table2[1W Return vs Nifty]))/_xlfn.STDEV.P(Table2[1W Return vs Nifty])</f>
        <v>-9.8735495473092016E-2</v>
      </c>
      <c r="O634">
        <v>1457.53</v>
      </c>
      <c r="P634">
        <v>1511.36205732147</v>
      </c>
      <c r="Q634">
        <v>1558.7853299336</v>
      </c>
      <c r="R634">
        <v>34.041660680644</v>
      </c>
      <c r="S634" s="1">
        <f>(Table2[[#This Row],[Close Price]]-Table2[[#This Row],[20D EMA]])/Table2[[#This Row],[20D EMA]]</f>
        <v>-3.4119366325221452E-2</v>
      </c>
      <c r="T634" s="1">
        <f>(Table2[[#This Row],[Close Price]]-Table2[[#This Row],[50D EMA]])/Table2[[#This Row],[50D EMA]]</f>
        <v>-6.8522335081647623E-2</v>
      </c>
      <c r="U634" s="1">
        <f>(Table2[[#This Row],[Close Price]]-Table2[[#This Row],[200D EMA]])/Table2[[#This Row],[200D EMA]]</f>
        <v>-9.6860887149888442E-2</v>
      </c>
      <c r="V634">
        <v>0.60458323516005297</v>
      </c>
      <c r="W634">
        <v>1401</v>
      </c>
      <c r="X634">
        <v>1446</v>
      </c>
      <c r="Y634">
        <v>1401</v>
      </c>
      <c r="Z634">
        <v>1446</v>
      </c>
      <c r="AA634">
        <v>1334</v>
      </c>
      <c r="AB634">
        <v>1549</v>
      </c>
      <c r="AC634" s="1">
        <f>(Table2[[#This Row],[Close Price]]/Table2[[#This Row],[Day Low]])-1</f>
        <v>4.8536759457529222E-3</v>
      </c>
      <c r="AD634" s="1">
        <f>(Table2[[#This Row],[Day High]]/Table2[[#This Row],[Close Price]])-1</f>
        <v>2.7134536155704048E-2</v>
      </c>
      <c r="AE634" s="1">
        <f>(Table2[[#This Row],[Close Price]]/Table2[[#This Row],[Current Week Low]])-1</f>
        <v>4.8536759457529222E-3</v>
      </c>
      <c r="AF634" s="1">
        <f>(Table2[[#This Row],[Current Week High]]/Table2[[#This Row],[Close Price]])-1</f>
        <v>2.7134536155704048E-2</v>
      </c>
      <c r="AG634" s="1">
        <f>(Table2[[#This Row],[Close Price]]/Table2[[#This Row],[Current Month Low]])-1</f>
        <v>5.5322338830584572E-2</v>
      </c>
      <c r="AH634" s="1">
        <f>(Table2[[#This Row],[Current Month High]]/Table2[[#This Row],[Close Price]])-1</f>
        <v>0.10029833783207853</v>
      </c>
      <c r="AI634">
        <v>37.977695695411299</v>
      </c>
      <c r="AJ634">
        <v>5.5322338830584501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-0.13</v>
      </c>
      <c r="AM634" t="s">
        <v>3166</v>
      </c>
      <c r="AN634">
        <v>-6.15</v>
      </c>
      <c r="AO634" t="s">
        <v>3166</v>
      </c>
      <c r="AP634">
        <v>-6.7038162881675994E-2</v>
      </c>
      <c r="AQ634">
        <f>(Table2[[#This Row],[Sharpe Ratio]]-AVERAGE(Table2[Sharpe Ratio]))/_xlfn.STDEV.P(Table2[Sharpe Ratio])</f>
        <v>-1.4116876094142794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620</v>
      </c>
      <c r="AT634">
        <f>_xlfn.RANK.AVG(Table2[[#This Row],[6M Return vs Nifty Z-Score]],Table2[6M Return vs Nifty Z-Score])</f>
        <v>424</v>
      </c>
      <c r="AU634">
        <f>_xlfn.RANK.AVG(Table2[[#This Row],[Sharpe Ratio Z-Score]],Table2[Sharpe Ratio Z-Score])</f>
        <v>679</v>
      </c>
      <c r="AV634">
        <f>(Table2[[#This Row],[Rank 1Y]]+Table2[[#This Row],[Rank 6M]]+Table2[[#This Row],[Rank Sharpe]])/3</f>
        <v>574.33333333333337</v>
      </c>
    </row>
    <row r="635" spans="1:48" hidden="1" x14ac:dyDescent="0.3">
      <c r="A635" t="s">
        <v>2416</v>
      </c>
      <c r="B635" t="s">
        <v>2417</v>
      </c>
      <c r="C635" t="s">
        <v>3128</v>
      </c>
      <c r="D635" t="s">
        <v>69</v>
      </c>
      <c r="E635">
        <v>2063.7664140000002</v>
      </c>
      <c r="F635">
        <v>79.89</v>
      </c>
      <c r="G635">
        <v>-54.604768457118098</v>
      </c>
      <c r="H635">
        <f>(Table2[[#This Row],[1Y Return vs Nifty]]-AVERAGE(Table2[1Y Return vs Nifty]))/_xlfn.STDEV.P(Table2[1Y Return vs Nifty])</f>
        <v>-1.3388634008321298</v>
      </c>
      <c r="I635">
        <v>2.7780823854237302</v>
      </c>
      <c r="J635">
        <f>(Table2[[#This Row],[1M Return vs Nifty]]-AVERAGE(Table2[1M Return vs Nifty]))/_xlfn.STDEV.P(Table2[1M Return vs Nifty])</f>
        <v>0.55299710675989189</v>
      </c>
      <c r="K635">
        <v>-19.928260452041702</v>
      </c>
      <c r="L635">
        <f>(Table2[[#This Row],[6M Return vs Nifty]]-AVERAGE(Table2[6M Return vs Nifty]))/_xlfn.STDEV.P(Table2[6M Return vs Nifty])</f>
        <v>-0.763132582076403</v>
      </c>
      <c r="M635">
        <v>-5.92753409113591</v>
      </c>
      <c r="N635">
        <f>(Table2[[#This Row],[1W Return vs Nifty]]-AVERAGE(Table2[1W Return vs Nifty]))/_xlfn.STDEV.P(Table2[1W Return vs Nifty])</f>
        <v>-0.57174534834428026</v>
      </c>
      <c r="O635">
        <v>81.88</v>
      </c>
      <c r="P635">
        <v>83.6606566458033</v>
      </c>
      <c r="Q635">
        <v>91.848103574986396</v>
      </c>
      <c r="R635">
        <v>42.915942754574203</v>
      </c>
      <c r="S635" s="1">
        <f>(Table2[[#This Row],[Close Price]]-Table2[[#This Row],[20D EMA]])/Table2[[#This Row],[20D EMA]]</f>
        <v>-2.4303859306301846E-2</v>
      </c>
      <c r="T635" s="1">
        <f>(Table2[[#This Row],[Close Price]]-Table2[[#This Row],[50D EMA]])/Table2[[#This Row],[50D EMA]]</f>
        <v>-4.5070846882869262E-2</v>
      </c>
      <c r="U635" s="1">
        <f>(Table2[[#This Row],[Close Price]]-Table2[[#This Row],[200D EMA]])/Table2[[#This Row],[200D EMA]]</f>
        <v>-0.13019434380834646</v>
      </c>
      <c r="V635">
        <v>1.00565273195885</v>
      </c>
      <c r="W635">
        <v>79.5</v>
      </c>
      <c r="X635">
        <v>82.22</v>
      </c>
      <c r="Y635">
        <v>79.5</v>
      </c>
      <c r="Z635">
        <v>82.22</v>
      </c>
      <c r="AA635">
        <v>72.709999999999994</v>
      </c>
      <c r="AB635">
        <v>90.99</v>
      </c>
      <c r="AC635" s="1">
        <f>(Table2[[#This Row],[Close Price]]/Table2[[#This Row],[Day Low]])-1</f>
        <v>4.9056603773585117E-3</v>
      </c>
      <c r="AD635" s="1">
        <f>(Table2[[#This Row],[Day High]]/Table2[[#This Row],[Close Price]])-1</f>
        <v>2.9165102015271005E-2</v>
      </c>
      <c r="AE635" s="1">
        <f>(Table2[[#This Row],[Close Price]]/Table2[[#This Row],[Current Week Low]])-1</f>
        <v>4.9056603773585117E-3</v>
      </c>
      <c r="AF635" s="1">
        <f>(Table2[[#This Row],[Current Week High]]/Table2[[#This Row],[Close Price]])-1</f>
        <v>2.9165102015271005E-2</v>
      </c>
      <c r="AG635" s="1">
        <f>(Table2[[#This Row],[Close Price]]/Table2[[#This Row],[Current Month Low]])-1</f>
        <v>9.874845275752997E-2</v>
      </c>
      <c r="AH635" s="1">
        <f>(Table2[[#This Row],[Current Month High]]/Table2[[#This Row],[Close Price]])-1</f>
        <v>0.13894104393541107</v>
      </c>
      <c r="AI635">
        <v>95.268494179496798</v>
      </c>
      <c r="AJ635">
        <v>9.8748452757529908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-0.02</v>
      </c>
      <c r="AM635" t="s">
        <v>3166</v>
      </c>
      <c r="AN635">
        <v>-10.3</v>
      </c>
      <c r="AO635" t="s">
        <v>3166</v>
      </c>
      <c r="AP635">
        <v>3.4335410024401998E-2</v>
      </c>
      <c r="AQ635">
        <f>(Table2[[#This Row],[Sharpe Ratio]]-AVERAGE(Table2[Sharpe Ratio]))/_xlfn.STDEV.P(Table2[Sharpe Ratio])</f>
        <v>-0.24136835091755224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718</v>
      </c>
      <c r="AT635">
        <f>_xlfn.RANK.AVG(Table2[[#This Row],[6M Return vs Nifty Z-Score]],Table2[6M Return vs Nifty Z-Score])</f>
        <v>595</v>
      </c>
      <c r="AU635">
        <f>_xlfn.RANK.AVG(Table2[[#This Row],[Sharpe Ratio Z-Score]],Table2[Sharpe Ratio Z-Score])</f>
        <v>414</v>
      </c>
      <c r="AV635">
        <f>(Table2[[#This Row],[Rank 1Y]]+Table2[[#This Row],[Rank 6M]]+Table2[[#This Row],[Rank Sharpe]])/3</f>
        <v>575.66666666666663</v>
      </c>
    </row>
    <row r="636" spans="1:48" hidden="1" x14ac:dyDescent="0.3">
      <c r="A636" t="s">
        <v>1232</v>
      </c>
      <c r="B636" t="s">
        <v>1233</v>
      </c>
      <c r="C636" t="s">
        <v>3130</v>
      </c>
      <c r="D636" t="s">
        <v>232</v>
      </c>
      <c r="E636">
        <v>9374.1210001199997</v>
      </c>
      <c r="F636">
        <v>479.8</v>
      </c>
      <c r="G636">
        <v>-21.248617479927699</v>
      </c>
      <c r="H636">
        <f>(Table2[[#This Row],[1Y Return vs Nifty]]-AVERAGE(Table2[1Y Return vs Nifty]))/_xlfn.STDEV.P(Table2[1Y Return vs Nifty])</f>
        <v>-0.67802164573050616</v>
      </c>
      <c r="I636">
        <v>-8.9376502446665693</v>
      </c>
      <c r="J636">
        <f>(Table2[[#This Row],[1M Return vs Nifty]]-AVERAGE(Table2[1M Return vs Nifty]))/_xlfn.STDEV.P(Table2[1M Return vs Nifty])</f>
        <v>-0.60676122609263361</v>
      </c>
      <c r="K636">
        <v>-22.5636032357021</v>
      </c>
      <c r="L636">
        <f>(Table2[[#This Row],[6M Return vs Nifty]]-AVERAGE(Table2[6M Return vs Nifty]))/_xlfn.STDEV.P(Table2[6M Return vs Nifty])</f>
        <v>-0.85003761608199879</v>
      </c>
      <c r="M636">
        <v>-7.835605783338</v>
      </c>
      <c r="N636">
        <f>(Table2[[#This Row],[1W Return vs Nifty]]-AVERAGE(Table2[1W Return vs Nifty]))/_xlfn.STDEV.P(Table2[1W Return vs Nifty])</f>
        <v>-0.96793767354854754</v>
      </c>
      <c r="O636">
        <v>501.9</v>
      </c>
      <c r="P636">
        <v>524.53233283261795</v>
      </c>
      <c r="Q636">
        <v>541.00814649630195</v>
      </c>
      <c r="R636">
        <v>38.678040202467201</v>
      </c>
      <c r="S636" s="1">
        <f>(Table2[[#This Row],[Close Price]]-Table2[[#This Row],[20D EMA]])/Table2[[#This Row],[20D EMA]]</f>
        <v>-4.4032675831838945E-2</v>
      </c>
      <c r="T636" s="1">
        <f>(Table2[[#This Row],[Close Price]]-Table2[[#This Row],[50D EMA]])/Table2[[#This Row],[50D EMA]]</f>
        <v>-8.528041082053249E-2</v>
      </c>
      <c r="U636" s="1">
        <f>(Table2[[#This Row],[Close Price]]-Table2[[#This Row],[200D EMA]])/Table2[[#This Row],[200D EMA]]</f>
        <v>-0.11313719930596336</v>
      </c>
      <c r="V636">
        <v>0.39809970849764498</v>
      </c>
      <c r="W636">
        <v>478.7</v>
      </c>
      <c r="X636">
        <v>487.2</v>
      </c>
      <c r="Y636">
        <v>478.7</v>
      </c>
      <c r="Z636">
        <v>487.2</v>
      </c>
      <c r="AA636">
        <v>460.05</v>
      </c>
      <c r="AB636">
        <v>545.54999999999995</v>
      </c>
      <c r="AC636" s="1">
        <f>(Table2[[#This Row],[Close Price]]/Table2[[#This Row],[Day Low]])-1</f>
        <v>2.2978901190724432E-3</v>
      </c>
      <c r="AD636" s="1">
        <f>(Table2[[#This Row],[Day High]]/Table2[[#This Row],[Close Price]])-1</f>
        <v>1.542309295539801E-2</v>
      </c>
      <c r="AE636" s="1">
        <f>(Table2[[#This Row],[Close Price]]/Table2[[#This Row],[Current Week Low]])-1</f>
        <v>2.2978901190724432E-3</v>
      </c>
      <c r="AF636" s="1">
        <f>(Table2[[#This Row],[Current Week High]]/Table2[[#This Row],[Close Price]])-1</f>
        <v>1.542309295539801E-2</v>
      </c>
      <c r="AG636" s="1">
        <f>(Table2[[#This Row],[Close Price]]/Table2[[#This Row],[Current Month Low]])-1</f>
        <v>4.293011629170751E-2</v>
      </c>
      <c r="AH636" s="1">
        <f>(Table2[[#This Row],[Current Month High]]/Table2[[#This Row],[Close Price]])-1</f>
        <v>0.13703626511046263</v>
      </c>
      <c r="AI636">
        <v>47.853272196748598</v>
      </c>
      <c r="AJ636">
        <v>4.2930116291707501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0.01</v>
      </c>
      <c r="AM636" t="s">
        <v>3167</v>
      </c>
      <c r="AN636">
        <v>-8</v>
      </c>
      <c r="AO636" t="s">
        <v>3166</v>
      </c>
      <c r="AP636">
        <v>-8.7903504806500002E-4</v>
      </c>
      <c r="AQ636">
        <f>(Table2[[#This Row],[Sharpe Ratio]]-AVERAGE(Table2[Sharpe Ratio]))/_xlfn.STDEV.P(Table2[Sharpe Ratio])</f>
        <v>-0.64790569654081542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552</v>
      </c>
      <c r="AT636">
        <f>_xlfn.RANK.AVG(Table2[[#This Row],[6M Return vs Nifty Z-Score]],Table2[6M Return vs Nifty Z-Score])</f>
        <v>625</v>
      </c>
      <c r="AU636">
        <f>_xlfn.RANK.AVG(Table2[[#This Row],[Sharpe Ratio Z-Score]],Table2[Sharpe Ratio Z-Score])</f>
        <v>555</v>
      </c>
      <c r="AV636">
        <f>(Table2[[#This Row],[Rank 1Y]]+Table2[[#This Row],[Rank 6M]]+Table2[[#This Row],[Rank Sharpe]])/3</f>
        <v>577.33333333333337</v>
      </c>
    </row>
    <row r="637" spans="1:48" hidden="1" x14ac:dyDescent="0.3">
      <c r="A637" t="s">
        <v>1687</v>
      </c>
      <c r="B637" t="s">
        <v>1688</v>
      </c>
      <c r="C637" t="s">
        <v>3135</v>
      </c>
      <c r="D637" t="s">
        <v>292</v>
      </c>
      <c r="E637">
        <v>5086.5557035169904</v>
      </c>
      <c r="F637">
        <v>151.22999999999999</v>
      </c>
      <c r="G637">
        <v>-16.647302384916099</v>
      </c>
      <c r="H637">
        <f>(Table2[[#This Row],[1Y Return vs Nifty]]-AVERAGE(Table2[1Y Return vs Nifty]))/_xlfn.STDEV.P(Table2[1Y Return vs Nifty])</f>
        <v>-0.58686181301352447</v>
      </c>
      <c r="I637">
        <v>-6.7488340153347401</v>
      </c>
      <c r="J637">
        <f>(Table2[[#This Row],[1M Return vs Nifty]]-AVERAGE(Table2[1M Return vs Nifty]))/_xlfn.STDEV.P(Table2[1M Return vs Nifty])</f>
        <v>-0.39008695217393397</v>
      </c>
      <c r="K637">
        <v>-16.209140954052501</v>
      </c>
      <c r="L637">
        <f>(Table2[[#This Row],[6M Return vs Nifty]]-AVERAGE(Table2[6M Return vs Nifty]))/_xlfn.STDEV.P(Table2[6M Return vs Nifty])</f>
        <v>-0.64048811682976126</v>
      </c>
      <c r="M637">
        <v>-4.2964472461243401</v>
      </c>
      <c r="N637">
        <f>(Table2[[#This Row],[1W Return vs Nifty]]-AVERAGE(Table2[1W Return vs Nifty]))/_xlfn.STDEV.P(Table2[1W Return vs Nifty])</f>
        <v>-0.23306620312336648</v>
      </c>
      <c r="O637">
        <v>155.53</v>
      </c>
      <c r="P637">
        <v>161.98899589063299</v>
      </c>
      <c r="Q637">
        <v>165.699900670402</v>
      </c>
      <c r="R637">
        <v>44.4318326683603</v>
      </c>
      <c r="S637" s="1">
        <f>(Table2[[#This Row],[Close Price]]-Table2[[#This Row],[20D EMA]])/Table2[[#This Row],[20D EMA]]</f>
        <v>-2.764739921558549E-2</v>
      </c>
      <c r="T637" s="1">
        <f>(Table2[[#This Row],[Close Price]]-Table2[[#This Row],[50D EMA]])/Table2[[#This Row],[50D EMA]]</f>
        <v>-6.641806643395054E-2</v>
      </c>
      <c r="U637" s="1">
        <f>(Table2[[#This Row],[Close Price]]-Table2[[#This Row],[200D EMA]])/Table2[[#This Row],[200D EMA]]</f>
        <v>-8.7325946556748205E-2</v>
      </c>
      <c r="V637">
        <v>0.50482489264674901</v>
      </c>
      <c r="W637">
        <v>149.54</v>
      </c>
      <c r="X637">
        <v>152</v>
      </c>
      <c r="Y637">
        <v>149.54</v>
      </c>
      <c r="Z637">
        <v>152</v>
      </c>
      <c r="AA637">
        <v>144.22999999999999</v>
      </c>
      <c r="AB637">
        <v>166.3</v>
      </c>
      <c r="AC637" s="1">
        <f>(Table2[[#This Row],[Close Price]]/Table2[[#This Row],[Day Low]])-1</f>
        <v>1.1301324060452034E-2</v>
      </c>
      <c r="AD637" s="1">
        <f>(Table2[[#This Row],[Day High]]/Table2[[#This Row],[Close Price]])-1</f>
        <v>5.0915823579977815E-3</v>
      </c>
      <c r="AE637" s="1">
        <f>(Table2[[#This Row],[Close Price]]/Table2[[#This Row],[Current Week Low]])-1</f>
        <v>1.1301324060452034E-2</v>
      </c>
      <c r="AF637" s="1">
        <f>(Table2[[#This Row],[Current Week High]]/Table2[[#This Row],[Close Price]])-1</f>
        <v>5.0915823579977815E-3</v>
      </c>
      <c r="AG637" s="1">
        <f>(Table2[[#This Row],[Close Price]]/Table2[[#This Row],[Current Month Low]])-1</f>
        <v>4.8533592179158314E-2</v>
      </c>
      <c r="AH637" s="1">
        <f>(Table2[[#This Row],[Current Month High]]/Table2[[#This Row],[Close Price]])-1</f>
        <v>9.9649540435098993E-2</v>
      </c>
      <c r="AI637">
        <v>45.209283872247497</v>
      </c>
      <c r="AJ637">
        <v>16.2860438292964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0.05</v>
      </c>
      <c r="AM637" t="s">
        <v>3167</v>
      </c>
      <c r="AN637">
        <v>-6.54</v>
      </c>
      <c r="AO637" t="s">
        <v>3166</v>
      </c>
      <c r="AP637">
        <v>-5.9730343620345003E-2</v>
      </c>
      <c r="AQ637">
        <f>(Table2[[#This Row],[Sharpe Ratio]]-AVERAGE(Table2[Sharpe Ratio]))/_xlfn.STDEV.P(Table2[Sharpe Ratio])</f>
        <v>-1.3273216215737125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515</v>
      </c>
      <c r="AT637">
        <f>_xlfn.RANK.AVG(Table2[[#This Row],[6M Return vs Nifty Z-Score]],Table2[6M Return vs Nifty Z-Score])</f>
        <v>547</v>
      </c>
      <c r="AU637">
        <f>_xlfn.RANK.AVG(Table2[[#This Row],[Sharpe Ratio Z-Score]],Table2[Sharpe Ratio Z-Score])</f>
        <v>672</v>
      </c>
      <c r="AV637">
        <f>(Table2[[#This Row],[Rank 1Y]]+Table2[[#This Row],[Rank 6M]]+Table2[[#This Row],[Rank Sharpe]])/3</f>
        <v>578</v>
      </c>
    </row>
    <row r="638" spans="1:48" hidden="1" x14ac:dyDescent="0.3">
      <c r="A638" t="s">
        <v>885</v>
      </c>
      <c r="B638" t="s">
        <v>886</v>
      </c>
      <c r="C638" t="s">
        <v>3129</v>
      </c>
      <c r="D638" t="s">
        <v>40</v>
      </c>
      <c r="E638">
        <v>16582.943927550001</v>
      </c>
      <c r="F638">
        <v>750.75</v>
      </c>
      <c r="G638">
        <v>-30.079450608017499</v>
      </c>
      <c r="H638">
        <f>(Table2[[#This Row],[1Y Return vs Nifty]]-AVERAGE(Table2[1Y Return vs Nifty]))/_xlfn.STDEV.P(Table2[1Y Return vs Nifty])</f>
        <v>-0.85297538266997042</v>
      </c>
      <c r="I638">
        <v>-9.5677797816063102</v>
      </c>
      <c r="J638">
        <f>(Table2[[#This Row],[1M Return vs Nifty]]-AVERAGE(Table2[1M Return vs Nifty]))/_xlfn.STDEV.P(Table2[1M Return vs Nifty])</f>
        <v>-0.6691387149203839</v>
      </c>
      <c r="K638">
        <v>-19.542385033882901</v>
      </c>
      <c r="L638">
        <f>(Table2[[#This Row],[6M Return vs Nifty]]-AVERAGE(Table2[6M Return vs Nifty]))/_xlfn.STDEV.P(Table2[6M Return vs Nifty])</f>
        <v>-0.75040766577901119</v>
      </c>
      <c r="M638">
        <v>-11.228230472572401</v>
      </c>
      <c r="N638">
        <f>(Table2[[#This Row],[1W Return vs Nifty]]-AVERAGE(Table2[1W Return vs Nifty]))/_xlfn.STDEV.P(Table2[1W Return vs Nifty])</f>
        <v>-1.6723828312784077</v>
      </c>
      <c r="O638">
        <v>810.82</v>
      </c>
      <c r="P638">
        <v>848.83670498290905</v>
      </c>
      <c r="Q638">
        <v>859.03458008816096</v>
      </c>
      <c r="R638">
        <v>20.068474983355902</v>
      </c>
      <c r="S638" s="1">
        <f>(Table2[[#This Row],[Close Price]]-Table2[[#This Row],[20D EMA]])/Table2[[#This Row],[20D EMA]]</f>
        <v>-7.4085493697738147E-2</v>
      </c>
      <c r="T638" s="1">
        <f>(Table2[[#This Row],[Close Price]]-Table2[[#This Row],[50D EMA]])/Table2[[#This Row],[50D EMA]]</f>
        <v>-0.1155542690450503</v>
      </c>
      <c r="U638" s="1">
        <f>(Table2[[#This Row],[Close Price]]-Table2[[#This Row],[200D EMA]])/Table2[[#This Row],[200D EMA]]</f>
        <v>-0.1260538080749298</v>
      </c>
      <c r="V638">
        <v>1.74658123825376</v>
      </c>
      <c r="W638">
        <v>734.5</v>
      </c>
      <c r="X638">
        <v>756.9</v>
      </c>
      <c r="Y638">
        <v>734.5</v>
      </c>
      <c r="Z638">
        <v>756.9</v>
      </c>
      <c r="AA638">
        <v>733.2</v>
      </c>
      <c r="AB638">
        <v>870.15</v>
      </c>
      <c r="AC638" s="1">
        <f>(Table2[[#This Row],[Close Price]]/Table2[[#This Row],[Day Low]])-1</f>
        <v>2.2123893805309658E-2</v>
      </c>
      <c r="AD638" s="1">
        <f>(Table2[[#This Row],[Day High]]/Table2[[#This Row],[Close Price]])-1</f>
        <v>8.1918081918082031E-3</v>
      </c>
      <c r="AE638" s="1">
        <f>(Table2[[#This Row],[Close Price]]/Table2[[#This Row],[Current Week Low]])-1</f>
        <v>2.2123893805309658E-2</v>
      </c>
      <c r="AF638" s="1">
        <f>(Table2[[#This Row],[Current Week High]]/Table2[[#This Row],[Close Price]])-1</f>
        <v>8.1918081918082031E-3</v>
      </c>
      <c r="AG638" s="1">
        <f>(Table2[[#This Row],[Close Price]]/Table2[[#This Row],[Current Month Low]])-1</f>
        <v>2.3936170212765839E-2</v>
      </c>
      <c r="AH638" s="1">
        <f>(Table2[[#This Row],[Current Month High]]/Table2[[#This Row],[Close Price]])-1</f>
        <v>0.15904095904095894</v>
      </c>
      <c r="AI638">
        <v>36.530136530136502</v>
      </c>
      <c r="AJ638">
        <v>5.56102362204724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-7.0000000000000007E-2</v>
      </c>
      <c r="AM638" t="s">
        <v>3166</v>
      </c>
      <c r="AN638">
        <v>-8.61</v>
      </c>
      <c r="AO638" t="s">
        <v>3166</v>
      </c>
      <c r="AQ638">
        <f>(Table2[[#This Row],[Sharpe Ratio]]-AVERAGE(Table2[Sharpe Ratio]))/_xlfn.STDEV.P(Table2[Sharpe Ratio])</f>
        <v>-0.63775757197390104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618</v>
      </c>
      <c r="AT638">
        <f>_xlfn.RANK.AVG(Table2[[#This Row],[6M Return vs Nifty Z-Score]],Table2[6M Return vs Nifty Z-Score])</f>
        <v>590</v>
      </c>
      <c r="AU638">
        <f>_xlfn.RANK.AVG(Table2[[#This Row],[Sharpe Ratio Z-Score]],Table2[Sharpe Ratio Z-Score])</f>
        <v>529</v>
      </c>
      <c r="AV638">
        <f>(Table2[[#This Row],[Rank 1Y]]+Table2[[#This Row],[Rank 6M]]+Table2[[#This Row],[Rank Sharpe]])/3</f>
        <v>579</v>
      </c>
    </row>
    <row r="639" spans="1:48" hidden="1" x14ac:dyDescent="0.3">
      <c r="A639" t="s">
        <v>92</v>
      </c>
      <c r="B639" t="s">
        <v>93</v>
      </c>
      <c r="C639" t="s">
        <v>3131</v>
      </c>
      <c r="D639" t="s">
        <v>94</v>
      </c>
      <c r="E639">
        <v>260556.29957174999</v>
      </c>
      <c r="F639">
        <v>2257.5</v>
      </c>
      <c r="G639">
        <v>-30.4324281779076</v>
      </c>
      <c r="H639">
        <f>(Table2[[#This Row],[1Y Return vs Nifty]]-AVERAGE(Table2[1Y Return vs Nifty]))/_xlfn.STDEV.P(Table2[1Y Return vs Nifty])</f>
        <v>-0.85996846520389914</v>
      </c>
      <c r="I639">
        <v>-21.3138783896969</v>
      </c>
      <c r="J639">
        <f>(Table2[[#This Row],[1M Return vs Nifty]]-AVERAGE(Table2[1M Return vs Nifty]))/_xlfn.STDEV.P(Table2[1M Return vs Nifty])</f>
        <v>-1.8319030224851185</v>
      </c>
      <c r="K639">
        <v>-36.872566250883501</v>
      </c>
      <c r="L639">
        <f>(Table2[[#This Row],[6M Return vs Nifty]]-AVERAGE(Table2[6M Return vs Nifty]))/_xlfn.STDEV.P(Table2[6M Return vs Nifty])</f>
        <v>-1.3219006788794483</v>
      </c>
      <c r="M639">
        <v>-25.0542247697996</v>
      </c>
      <c r="N639">
        <f>(Table2[[#This Row],[1W Return vs Nifty]]-AVERAGE(Table2[1W Return vs Nifty]))/_xlfn.STDEV.P(Table2[1W Return vs Nifty])</f>
        <v>-4.5432145989032158</v>
      </c>
      <c r="O639">
        <v>2725.4</v>
      </c>
      <c r="P639">
        <v>2880.6328543738</v>
      </c>
      <c r="Q639">
        <v>2968.6870232454598</v>
      </c>
      <c r="R639">
        <v>18.447926244839401</v>
      </c>
      <c r="S639" s="1">
        <f>(Table2[[#This Row],[Close Price]]-Table2[[#This Row],[20D EMA]])/Table2[[#This Row],[20D EMA]]</f>
        <v>-0.1716812211051589</v>
      </c>
      <c r="T639" s="1">
        <f>(Table2[[#This Row],[Close Price]]-Table2[[#This Row],[50D EMA]])/Table2[[#This Row],[50D EMA]]</f>
        <v>-0.21631804047074871</v>
      </c>
      <c r="U639" s="1">
        <f>(Table2[[#This Row],[Close Price]]-Table2[[#This Row],[200D EMA]])/Table2[[#This Row],[200D EMA]]</f>
        <v>-0.23956281604517823</v>
      </c>
      <c r="V639">
        <v>3.0141621250569099</v>
      </c>
      <c r="W639">
        <v>2238</v>
      </c>
      <c r="X639">
        <v>2333.65</v>
      </c>
      <c r="Y639">
        <v>2238</v>
      </c>
      <c r="Z639">
        <v>2333.65</v>
      </c>
      <c r="AA639">
        <v>2025</v>
      </c>
      <c r="AB639">
        <v>3070</v>
      </c>
      <c r="AC639" s="1">
        <f>(Table2[[#This Row],[Close Price]]/Table2[[#This Row],[Day Low]])-1</f>
        <v>8.7131367292225814E-3</v>
      </c>
      <c r="AD639" s="1">
        <f>(Table2[[#This Row],[Day High]]/Table2[[#This Row],[Close Price]])-1</f>
        <v>3.3732004429678941E-2</v>
      </c>
      <c r="AE639" s="1">
        <f>(Table2[[#This Row],[Close Price]]/Table2[[#This Row],[Current Week Low]])-1</f>
        <v>8.7131367292225814E-3</v>
      </c>
      <c r="AF639" s="1">
        <f>(Table2[[#This Row],[Current Week High]]/Table2[[#This Row],[Close Price]])-1</f>
        <v>3.3732004429678941E-2</v>
      </c>
      <c r="AG639" s="1">
        <f>(Table2[[#This Row],[Close Price]]/Table2[[#This Row],[Current Month Low]])-1</f>
        <v>0.11481481481481493</v>
      </c>
      <c r="AH639" s="1">
        <f>(Table2[[#This Row],[Current Month High]]/Table2[[#This Row],[Close Price]])-1</f>
        <v>0.35991140642303443</v>
      </c>
      <c r="AI639">
        <v>65.8427464008859</v>
      </c>
      <c r="AJ639">
        <v>11.481481481481399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-0.25</v>
      </c>
      <c r="AM639" t="s">
        <v>3166</v>
      </c>
      <c r="AN639">
        <v>-22.57</v>
      </c>
      <c r="AO639" t="s">
        <v>3166</v>
      </c>
      <c r="AP639">
        <v>3.6313398795728001E-2</v>
      </c>
      <c r="AQ639">
        <f>(Table2[[#This Row],[Sharpe Ratio]]-AVERAGE(Table2[Sharpe Ratio]))/_xlfn.STDEV.P(Table2[Sharpe Ratio])</f>
        <v>-0.21853322450528875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621</v>
      </c>
      <c r="AT639">
        <f>_xlfn.RANK.AVG(Table2[[#This Row],[6M Return vs Nifty Z-Score]],Table2[6M Return vs Nifty Z-Score])</f>
        <v>711</v>
      </c>
      <c r="AU639">
        <f>_xlfn.RANK.AVG(Table2[[#This Row],[Sharpe Ratio Z-Score]],Table2[Sharpe Ratio Z-Score])</f>
        <v>407</v>
      </c>
      <c r="AV639">
        <f>(Table2[[#This Row],[Rank 1Y]]+Table2[[#This Row],[Rank 6M]]+Table2[[#This Row],[Rank Sharpe]])/3</f>
        <v>579.66666666666663</v>
      </c>
    </row>
    <row r="640" spans="1:48" hidden="1" x14ac:dyDescent="0.3">
      <c r="A640" t="s">
        <v>540</v>
      </c>
      <c r="B640" t="s">
        <v>541</v>
      </c>
      <c r="C640" t="s">
        <v>3130</v>
      </c>
      <c r="D640" t="s">
        <v>123</v>
      </c>
      <c r="E640">
        <v>36615.399199899999</v>
      </c>
      <c r="F640">
        <v>41413</v>
      </c>
      <c r="G640">
        <v>-10.473787391951101</v>
      </c>
      <c r="H640">
        <f>(Table2[[#This Row],[1Y Return vs Nifty]]-AVERAGE(Table2[1Y Return vs Nifty]))/_xlfn.STDEV.P(Table2[1Y Return vs Nifty])</f>
        <v>-0.46455404177556081</v>
      </c>
      <c r="I640">
        <v>-19.539347786304099</v>
      </c>
      <c r="J640">
        <f>(Table2[[#This Row],[1M Return vs Nifty]]-AVERAGE(Table2[1M Return vs Nifty]))/_xlfn.STDEV.P(Table2[1M Return vs Nifty])</f>
        <v>-1.6562395177631983</v>
      </c>
      <c r="K640">
        <v>-24.198074177707198</v>
      </c>
      <c r="L640">
        <f>(Table2[[#This Row],[6M Return vs Nifty]]-AVERAGE(Table2[6M Return vs Nifty]))/_xlfn.STDEV.P(Table2[6M Return vs Nifty])</f>
        <v>-0.90393715191346946</v>
      </c>
      <c r="M640">
        <v>-6.1854080262436204</v>
      </c>
      <c r="N640">
        <f>(Table2[[#This Row],[1W Return vs Nifty]]-AVERAGE(Table2[1W Return vs Nifty]))/_xlfn.STDEV.P(Table2[1W Return vs Nifty])</f>
        <v>-0.62529033534735623</v>
      </c>
      <c r="O640">
        <v>44009.56</v>
      </c>
      <c r="P640">
        <v>46784.422324825202</v>
      </c>
      <c r="Q640">
        <v>47257.977674840498</v>
      </c>
      <c r="R640">
        <v>25.394801441161299</v>
      </c>
      <c r="S640" s="1">
        <f>(Table2[[#This Row],[Close Price]]-Table2[[#This Row],[20D EMA]])/Table2[[#This Row],[20D EMA]]</f>
        <v>-5.8999908201763387E-2</v>
      </c>
      <c r="T640" s="1">
        <f>(Table2[[#This Row],[Close Price]]-Table2[[#This Row],[50D EMA]])/Table2[[#This Row],[50D EMA]]</f>
        <v>-0.11481219726368121</v>
      </c>
      <c r="U640" s="1">
        <f>(Table2[[#This Row],[Close Price]]-Table2[[#This Row],[200D EMA]])/Table2[[#This Row],[200D EMA]]</f>
        <v>-0.12368234872547847</v>
      </c>
      <c r="V640">
        <v>0.680185368609588</v>
      </c>
      <c r="W640">
        <v>41297.75</v>
      </c>
      <c r="X640">
        <v>41977.599999999999</v>
      </c>
      <c r="Y640">
        <v>41297.75</v>
      </c>
      <c r="Z640">
        <v>41977.599999999999</v>
      </c>
      <c r="AA640">
        <v>40960</v>
      </c>
      <c r="AB640">
        <v>46599</v>
      </c>
      <c r="AC640" s="1">
        <f>(Table2[[#This Row],[Close Price]]/Table2[[#This Row],[Day Low]])-1</f>
        <v>2.7907089369274551E-3</v>
      </c>
      <c r="AD640" s="1">
        <f>(Table2[[#This Row],[Day High]]/Table2[[#This Row],[Close Price]])-1</f>
        <v>1.3633400140052654E-2</v>
      </c>
      <c r="AE640" s="1">
        <f>(Table2[[#This Row],[Close Price]]/Table2[[#This Row],[Current Week Low]])-1</f>
        <v>2.7907089369274551E-3</v>
      </c>
      <c r="AF640" s="1">
        <f>(Table2[[#This Row],[Current Week High]]/Table2[[#This Row],[Close Price]])-1</f>
        <v>1.3633400140052654E-2</v>
      </c>
      <c r="AG640" s="1">
        <f>(Table2[[#This Row],[Close Price]]/Table2[[#This Row],[Current Month Low]])-1</f>
        <v>1.1059570312500044E-2</v>
      </c>
      <c r="AH640" s="1">
        <f>(Table2[[#This Row],[Current Month High]]/Table2[[#This Row],[Close Price]])-1</f>
        <v>0.12522637819042326</v>
      </c>
      <c r="AI640">
        <v>44.867553666722998</v>
      </c>
      <c r="AJ640">
        <v>18.398293770030602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-0.12</v>
      </c>
      <c r="AM640" t="s">
        <v>3166</v>
      </c>
      <c r="AN640">
        <v>-8</v>
      </c>
      <c r="AO640" t="s">
        <v>3166</v>
      </c>
      <c r="AP640">
        <v>-3.5251934602705003E-2</v>
      </c>
      <c r="AQ640">
        <f>(Table2[[#This Row],[Sharpe Ratio]]-AVERAGE(Table2[Sharpe Ratio]))/_xlfn.STDEV.P(Table2[Sharpe Ratio])</f>
        <v>-1.0447277199338263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469</v>
      </c>
      <c r="AT640">
        <f>_xlfn.RANK.AVG(Table2[[#This Row],[6M Return vs Nifty Z-Score]],Table2[6M Return vs Nifty Z-Score])</f>
        <v>645</v>
      </c>
      <c r="AU640">
        <f>_xlfn.RANK.AVG(Table2[[#This Row],[Sharpe Ratio Z-Score]],Table2[Sharpe Ratio Z-Score])</f>
        <v>625</v>
      </c>
      <c r="AV640">
        <f>(Table2[[#This Row],[Rank 1Y]]+Table2[[#This Row],[Rank 6M]]+Table2[[#This Row],[Rank Sharpe]])/3</f>
        <v>579.66666666666663</v>
      </c>
    </row>
    <row r="641" spans="1:48" hidden="1" x14ac:dyDescent="0.3">
      <c r="A641" t="s">
        <v>52</v>
      </c>
      <c r="B641" t="s">
        <v>53</v>
      </c>
      <c r="C641" t="s">
        <v>3121</v>
      </c>
      <c r="D641" t="s">
        <v>54</v>
      </c>
      <c r="E641">
        <v>413602.27904380002</v>
      </c>
      <c r="F641">
        <v>6685.4</v>
      </c>
      <c r="G641">
        <v>-28.568976579552</v>
      </c>
      <c r="H641">
        <f>(Table2[[#This Row],[1Y Return vs Nifty]]-AVERAGE(Table2[1Y Return vs Nifty]))/_xlfn.STDEV.P(Table2[1Y Return vs Nifty])</f>
        <v>-0.82305033800012417</v>
      </c>
      <c r="I641">
        <v>-5.1363791172437798</v>
      </c>
      <c r="J641">
        <f>(Table2[[#This Row],[1M Return vs Nifty]]-AVERAGE(Table2[1M Return vs Nifty]))/_xlfn.STDEV.P(Table2[1M Return vs Nifty])</f>
        <v>-0.23046756997611337</v>
      </c>
      <c r="K641">
        <v>-8.5563213304151393</v>
      </c>
      <c r="L641">
        <f>(Table2[[#This Row],[6M Return vs Nifty]]-AVERAGE(Table2[6M Return vs Nifty]))/_xlfn.STDEV.P(Table2[6M Return vs Nifty])</f>
        <v>-0.38812301512290148</v>
      </c>
      <c r="M641">
        <v>-1.8493041322280099</v>
      </c>
      <c r="N641">
        <f>(Table2[[#This Row],[1W Return vs Nifty]]-AVERAGE(Table2[1W Return vs Nifty]))/_xlfn.STDEV.P(Table2[1W Return vs Nifty])</f>
        <v>0.27505900221588414</v>
      </c>
      <c r="O641">
        <v>6765.06</v>
      </c>
      <c r="P641">
        <v>6935.2353288268496</v>
      </c>
      <c r="Q641">
        <v>7009.2871219591898</v>
      </c>
      <c r="R641">
        <v>48.0294900827286</v>
      </c>
      <c r="S641" s="1">
        <f>(Table2[[#This Row],[Close Price]]-Table2[[#This Row],[20D EMA]])/Table2[[#This Row],[20D EMA]]</f>
        <v>-1.1775209680328151E-2</v>
      </c>
      <c r="T641" s="1">
        <f>(Table2[[#This Row],[Close Price]]-Table2[[#This Row],[50D EMA]])/Table2[[#This Row],[50D EMA]]</f>
        <v>-3.6024059311785685E-2</v>
      </c>
      <c r="U641" s="1">
        <f>(Table2[[#This Row],[Close Price]]-Table2[[#This Row],[200D EMA]])/Table2[[#This Row],[200D EMA]]</f>
        <v>-4.6208282857252869E-2</v>
      </c>
      <c r="V641">
        <v>0.72972879248236899</v>
      </c>
      <c r="W641">
        <v>6667.3</v>
      </c>
      <c r="X641">
        <v>6863</v>
      </c>
      <c r="Y641">
        <v>6667.3</v>
      </c>
      <c r="Z641">
        <v>6863</v>
      </c>
      <c r="AA641">
        <v>6451</v>
      </c>
      <c r="AB641">
        <v>7038.95</v>
      </c>
      <c r="AC641" s="1">
        <f>(Table2[[#This Row],[Close Price]]/Table2[[#This Row],[Day Low]])-1</f>
        <v>2.7147420995004001E-3</v>
      </c>
      <c r="AD641" s="1">
        <f>(Table2[[#This Row],[Day High]]/Table2[[#This Row],[Close Price]])-1</f>
        <v>2.6565351362670908E-2</v>
      </c>
      <c r="AE641" s="1">
        <f>(Table2[[#This Row],[Close Price]]/Table2[[#This Row],[Current Week Low]])-1</f>
        <v>2.7147420995004001E-3</v>
      </c>
      <c r="AF641" s="1">
        <f>(Table2[[#This Row],[Current Week High]]/Table2[[#This Row],[Close Price]])-1</f>
        <v>2.6565351362670908E-2</v>
      </c>
      <c r="AG641" s="1">
        <f>(Table2[[#This Row],[Close Price]]/Table2[[#This Row],[Current Month Low]])-1</f>
        <v>3.6335451867927304E-2</v>
      </c>
      <c r="AH641" s="1">
        <f>(Table2[[#This Row],[Current Month High]]/Table2[[#This Row],[Close Price]])-1</f>
        <v>5.2883896251533224E-2</v>
      </c>
      <c r="AI641">
        <v>17.120890298261799</v>
      </c>
      <c r="AJ641">
        <v>8.0416303047932995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-0.09</v>
      </c>
      <c r="AM641" t="s">
        <v>3166</v>
      </c>
      <c r="AN641">
        <v>-3.53</v>
      </c>
      <c r="AO641" t="s">
        <v>3166</v>
      </c>
      <c r="AP641">
        <v>-6.7621610653658001E-2</v>
      </c>
      <c r="AQ641">
        <f>(Table2[[#This Row],[Sharpe Ratio]]-AVERAGE(Table2[Sharpe Ratio]))/_xlfn.STDEV.P(Table2[Sharpe Ratio])</f>
        <v>-1.4184232915482233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605</v>
      </c>
      <c r="AT641">
        <f>_xlfn.RANK.AVG(Table2[[#This Row],[6M Return vs Nifty Z-Score]],Table2[6M Return vs Nifty Z-Score])</f>
        <v>455</v>
      </c>
      <c r="AU641">
        <f>_xlfn.RANK.AVG(Table2[[#This Row],[Sharpe Ratio Z-Score]],Table2[Sharpe Ratio Z-Score])</f>
        <v>680</v>
      </c>
      <c r="AV641">
        <f>(Table2[[#This Row],[Rank 1Y]]+Table2[[#This Row],[Rank 6M]]+Table2[[#This Row],[Rank Sharpe]])/3</f>
        <v>580</v>
      </c>
    </row>
    <row r="642" spans="1:48" hidden="1" x14ac:dyDescent="0.3">
      <c r="A642" t="s">
        <v>1451</v>
      </c>
      <c r="B642" t="s">
        <v>1452</v>
      </c>
      <c r="C642" t="s">
        <v>3129</v>
      </c>
      <c r="D642" t="s">
        <v>438</v>
      </c>
      <c r="E642">
        <v>7086.4923126000003</v>
      </c>
      <c r="F642">
        <v>501.45</v>
      </c>
      <c r="G642">
        <v>-39.951251208413098</v>
      </c>
      <c r="H642">
        <f>(Table2[[#This Row],[1Y Return vs Nifty]]-AVERAGE(Table2[1Y Return vs Nifty]))/_xlfn.STDEV.P(Table2[1Y Return vs Nifty])</f>
        <v>-1.0485524454803565</v>
      </c>
      <c r="I642">
        <v>5.8448295917058202</v>
      </c>
      <c r="J642">
        <f>(Table2[[#This Row],[1M Return vs Nifty]]-AVERAGE(Table2[1M Return vs Nifty]))/_xlfn.STDEV.P(Table2[1M Return vs Nifty])</f>
        <v>0.85657911392374464</v>
      </c>
      <c r="K642">
        <v>-7.62730634409351</v>
      </c>
      <c r="L642">
        <f>(Table2[[#This Row],[6M Return vs Nifty]]-AVERAGE(Table2[6M Return vs Nifty]))/_xlfn.STDEV.P(Table2[6M Return vs Nifty])</f>
        <v>-0.35748712233560731</v>
      </c>
      <c r="M642">
        <v>3.8953864930141999</v>
      </c>
      <c r="N642">
        <f>(Table2[[#This Row],[1W Return vs Nifty]]-AVERAGE(Table2[1W Return vs Nifty]))/_xlfn.STDEV.P(Table2[1W Return vs Nifty])</f>
        <v>1.4678875241710272</v>
      </c>
      <c r="O642">
        <v>483.61</v>
      </c>
      <c r="P642">
        <v>491.56324658901502</v>
      </c>
      <c r="Q642">
        <v>513.24237200025004</v>
      </c>
      <c r="R642">
        <v>65.101514807705797</v>
      </c>
      <c r="S642" s="1">
        <f>(Table2[[#This Row],[Close Price]]-Table2[[#This Row],[20D EMA]])/Table2[[#This Row],[20D EMA]]</f>
        <v>3.688922892413303E-2</v>
      </c>
      <c r="T642" s="1">
        <f>(Table2[[#This Row],[Close Price]]-Table2[[#This Row],[50D EMA]])/Table2[[#This Row],[50D EMA]]</f>
        <v>2.0112881668004481E-2</v>
      </c>
      <c r="U642" s="1">
        <f>(Table2[[#This Row],[Close Price]]-Table2[[#This Row],[200D EMA]])/Table2[[#This Row],[200D EMA]]</f>
        <v>-2.2976224574545279E-2</v>
      </c>
      <c r="V642">
        <v>0.68457748329382295</v>
      </c>
      <c r="W642">
        <v>493.1</v>
      </c>
      <c r="X642">
        <v>507.3</v>
      </c>
      <c r="Y642">
        <v>493.1</v>
      </c>
      <c r="Z642">
        <v>507.3</v>
      </c>
      <c r="AA642">
        <v>456.95</v>
      </c>
      <c r="AB642">
        <v>509.4</v>
      </c>
      <c r="AC642" s="1">
        <f>(Table2[[#This Row],[Close Price]]/Table2[[#This Row],[Day Low]])-1</f>
        <v>1.6933684850942932E-2</v>
      </c>
      <c r="AD642" s="1">
        <f>(Table2[[#This Row],[Day High]]/Table2[[#This Row],[Close Price]])-1</f>
        <v>1.1666168112473896E-2</v>
      </c>
      <c r="AE642" s="1">
        <f>(Table2[[#This Row],[Close Price]]/Table2[[#This Row],[Current Week Low]])-1</f>
        <v>1.6933684850942932E-2</v>
      </c>
      <c r="AF642" s="1">
        <f>(Table2[[#This Row],[Current Week High]]/Table2[[#This Row],[Close Price]])-1</f>
        <v>1.1666168112473896E-2</v>
      </c>
      <c r="AG642" s="1">
        <f>(Table2[[#This Row],[Close Price]]/Table2[[#This Row],[Current Month Low]])-1</f>
        <v>9.7384834226939443E-2</v>
      </c>
      <c r="AH642" s="1">
        <f>(Table2[[#This Row],[Current Month High]]/Table2[[#This Row],[Close Price]])-1</f>
        <v>1.5854023332336098E-2</v>
      </c>
      <c r="AI642">
        <v>33.173795991624203</v>
      </c>
      <c r="AJ642">
        <v>17.024504084013898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0.13</v>
      </c>
      <c r="AM642" t="s">
        <v>3167</v>
      </c>
      <c r="AN642">
        <v>4.3899999999999997</v>
      </c>
      <c r="AO642" t="s">
        <v>3167</v>
      </c>
      <c r="AP642">
        <v>-3.7256724409734002E-2</v>
      </c>
      <c r="AQ642">
        <f>(Table2[[#This Row],[Sharpe Ratio]]-AVERAGE(Table2[Sharpe Ratio]))/_xlfn.STDEV.P(Table2[Sharpe Ratio])</f>
        <v>-1.0678722540874932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669</v>
      </c>
      <c r="AT642">
        <f>_xlfn.RANK.AVG(Table2[[#This Row],[6M Return vs Nifty Z-Score]],Table2[6M Return vs Nifty Z-Score])</f>
        <v>441</v>
      </c>
      <c r="AU642">
        <f>_xlfn.RANK.AVG(Table2[[#This Row],[Sharpe Ratio Z-Score]],Table2[Sharpe Ratio Z-Score])</f>
        <v>631</v>
      </c>
      <c r="AV642">
        <f>(Table2[[#This Row],[Rank 1Y]]+Table2[[#This Row],[Rank 6M]]+Table2[[#This Row],[Rank Sharpe]])/3</f>
        <v>580.33333333333337</v>
      </c>
    </row>
    <row r="643" spans="1:48" hidden="1" x14ac:dyDescent="0.3">
      <c r="A643" t="s">
        <v>2273</v>
      </c>
      <c r="B643" t="s">
        <v>2274</v>
      </c>
      <c r="C643" t="s">
        <v>3133</v>
      </c>
      <c r="D643" t="s">
        <v>565</v>
      </c>
      <c r="E643">
        <v>2374.8394181389999</v>
      </c>
      <c r="F643">
        <v>161.16999999999999</v>
      </c>
      <c r="G643">
        <v>-68.035564166114597</v>
      </c>
      <c r="H643">
        <f>(Table2[[#This Row],[1Y Return vs Nifty]]-AVERAGE(Table2[1Y Return vs Nifty]))/_xlfn.STDEV.P(Table2[1Y Return vs Nifty])</f>
        <v>-1.6049501748970973</v>
      </c>
      <c r="I643">
        <v>-2.7699695626282002</v>
      </c>
      <c r="J643">
        <f>(Table2[[#This Row],[1M Return vs Nifty]]-AVERAGE(Table2[1M Return vs Nifty]))/_xlfn.STDEV.P(Table2[1M Return vs Nifty])</f>
        <v>3.786939456652599E-3</v>
      </c>
      <c r="K643">
        <v>-11.560120753458699</v>
      </c>
      <c r="L643">
        <f>(Table2[[#This Row],[6M Return vs Nifty]]-AVERAGE(Table2[6M Return vs Nifty]))/_xlfn.STDEV.P(Table2[6M Return vs Nifty])</f>
        <v>-0.48717855075345307</v>
      </c>
      <c r="M643">
        <v>-1.21093279067093</v>
      </c>
      <c r="N643">
        <f>(Table2[[#This Row],[1W Return vs Nifty]]-AVERAGE(Table2[1W Return vs Nifty]))/_xlfn.STDEV.P(Table2[1W Return vs Nifty])</f>
        <v>0.40761053431443789</v>
      </c>
      <c r="O643">
        <v>166.32</v>
      </c>
      <c r="P643">
        <v>169.78111771466601</v>
      </c>
      <c r="Q643">
        <v>193.57597239369699</v>
      </c>
      <c r="R643">
        <v>35.484350417789003</v>
      </c>
      <c r="S643" s="1">
        <f>(Table2[[#This Row],[Close Price]]-Table2[[#This Row],[20D EMA]])/Table2[[#This Row],[20D EMA]]</f>
        <v>-3.0964405964406E-2</v>
      </c>
      <c r="T643" s="1">
        <f>(Table2[[#This Row],[Close Price]]-Table2[[#This Row],[50D EMA]])/Table2[[#This Row],[50D EMA]]</f>
        <v>-5.0718936419878326E-2</v>
      </c>
      <c r="U643" s="1">
        <f>(Table2[[#This Row],[Close Price]]-Table2[[#This Row],[200D EMA]])/Table2[[#This Row],[200D EMA]]</f>
        <v>-0.16740699784676463</v>
      </c>
      <c r="V643">
        <v>0.55947573259079497</v>
      </c>
      <c r="W643">
        <v>160.1</v>
      </c>
      <c r="X643">
        <v>164.4</v>
      </c>
      <c r="Y643">
        <v>160.1</v>
      </c>
      <c r="Z643">
        <v>164.4</v>
      </c>
      <c r="AA643">
        <v>156.06</v>
      </c>
      <c r="AB643">
        <v>184.4</v>
      </c>
      <c r="AC643" s="1">
        <f>(Table2[[#This Row],[Close Price]]/Table2[[#This Row],[Day Low]])-1</f>
        <v>6.6833229231730851E-3</v>
      </c>
      <c r="AD643" s="1">
        <f>(Table2[[#This Row],[Day High]]/Table2[[#This Row],[Close Price]])-1</f>
        <v>2.0040950549109704E-2</v>
      </c>
      <c r="AE643" s="1">
        <f>(Table2[[#This Row],[Close Price]]/Table2[[#This Row],[Current Week Low]])-1</f>
        <v>6.6833229231730851E-3</v>
      </c>
      <c r="AF643" s="1">
        <f>(Table2[[#This Row],[Current Week High]]/Table2[[#This Row],[Close Price]])-1</f>
        <v>2.0040950549109704E-2</v>
      </c>
      <c r="AG643" s="1">
        <f>(Table2[[#This Row],[Close Price]]/Table2[[#This Row],[Current Month Low]])-1</f>
        <v>3.2743816480840682E-2</v>
      </c>
      <c r="AH643" s="1">
        <f>(Table2[[#This Row],[Current Month High]]/Table2[[#This Row],[Close Price]])-1</f>
        <v>0.14413352360861209</v>
      </c>
      <c r="AI643">
        <v>93.584413972823697</v>
      </c>
      <c r="AJ643">
        <v>11.985825458588099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-0.03</v>
      </c>
      <c r="AM643" t="s">
        <v>3166</v>
      </c>
      <c r="AN643">
        <v>-8.2100000000000009</v>
      </c>
      <c r="AO643" t="s">
        <v>3166</v>
      </c>
      <c r="AQ643">
        <f>(Table2[[#This Row],[Sharpe Ratio]]-AVERAGE(Table2[Sharpe Ratio]))/_xlfn.STDEV.P(Table2[Sharpe Ratio])</f>
        <v>-0.63775757197390104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731</v>
      </c>
      <c r="AT643">
        <f>_xlfn.RANK.AVG(Table2[[#This Row],[6M Return vs Nifty Z-Score]],Table2[6M Return vs Nifty Z-Score])</f>
        <v>487</v>
      </c>
      <c r="AU643">
        <f>_xlfn.RANK.AVG(Table2[[#This Row],[Sharpe Ratio Z-Score]],Table2[Sharpe Ratio Z-Score])</f>
        <v>529</v>
      </c>
      <c r="AV643">
        <f>(Table2[[#This Row],[Rank 1Y]]+Table2[[#This Row],[Rank 6M]]+Table2[[#This Row],[Rank Sharpe]])/3</f>
        <v>582.33333333333337</v>
      </c>
    </row>
    <row r="644" spans="1:48" hidden="1" x14ac:dyDescent="0.3">
      <c r="A644" t="s">
        <v>355</v>
      </c>
      <c r="B644" t="s">
        <v>356</v>
      </c>
      <c r="C644" t="s">
        <v>3121</v>
      </c>
      <c r="D644" t="s">
        <v>357</v>
      </c>
      <c r="E644">
        <v>66094.760154150004</v>
      </c>
      <c r="F644">
        <v>694.75</v>
      </c>
      <c r="G644">
        <v>-27.6807445463457</v>
      </c>
      <c r="H644">
        <f>(Table2[[#This Row],[1Y Return vs Nifty]]-AVERAGE(Table2[1Y Return vs Nifty]))/_xlfn.STDEV.P(Table2[1Y Return vs Nifty])</f>
        <v>-0.80545295944877615</v>
      </c>
      <c r="I644">
        <v>-4.4577960781530797</v>
      </c>
      <c r="J644">
        <f>(Table2[[#This Row],[1M Return vs Nifty]]-AVERAGE(Table2[1M Return vs Nifty]))/_xlfn.STDEV.P(Table2[1M Return vs Nifty])</f>
        <v>-0.16329359469295049</v>
      </c>
      <c r="K644">
        <v>-6.65482500262355</v>
      </c>
      <c r="L644">
        <f>(Table2[[#This Row],[6M Return vs Nifty]]-AVERAGE(Table2[6M Return vs Nifty]))/_xlfn.STDEV.P(Table2[6M Return vs Nifty])</f>
        <v>-0.32541785052237171</v>
      </c>
      <c r="M644">
        <v>-4.71770986947437</v>
      </c>
      <c r="N644">
        <f>(Table2[[#This Row],[1W Return vs Nifty]]-AVERAGE(Table2[1W Return vs Nifty]))/_xlfn.STDEV.P(Table2[1W Return vs Nifty])</f>
        <v>-0.32053724467216632</v>
      </c>
      <c r="O644">
        <v>692.92</v>
      </c>
      <c r="P644">
        <v>712.47613383489295</v>
      </c>
      <c r="Q644">
        <v>732.83394974460998</v>
      </c>
      <c r="R644">
        <v>56.754604904257803</v>
      </c>
      <c r="S644" s="1">
        <f>(Table2[[#This Row],[Close Price]]-Table2[[#This Row],[20D EMA]])/Table2[[#This Row],[20D EMA]]</f>
        <v>2.640997517751026E-3</v>
      </c>
      <c r="T644" s="1">
        <f>(Table2[[#This Row],[Close Price]]-Table2[[#This Row],[50D EMA]])/Table2[[#This Row],[50D EMA]]</f>
        <v>-2.4879617706606225E-2</v>
      </c>
      <c r="U644" s="1">
        <f>(Table2[[#This Row],[Close Price]]-Table2[[#This Row],[200D EMA]])/Table2[[#This Row],[200D EMA]]</f>
        <v>-5.1968047820221894E-2</v>
      </c>
      <c r="V644">
        <v>0.372624250818195</v>
      </c>
      <c r="W644">
        <v>686.1</v>
      </c>
      <c r="X644">
        <v>701.95</v>
      </c>
      <c r="Y644">
        <v>686.1</v>
      </c>
      <c r="Z644">
        <v>701.95</v>
      </c>
      <c r="AA644">
        <v>670.05</v>
      </c>
      <c r="AB644">
        <v>704.85</v>
      </c>
      <c r="AC644" s="1">
        <f>(Table2[[#This Row],[Close Price]]/Table2[[#This Row],[Day Low]])-1</f>
        <v>1.2607491619297528E-2</v>
      </c>
      <c r="AD644" s="1">
        <f>(Table2[[#This Row],[Day High]]/Table2[[#This Row],[Close Price]])-1</f>
        <v>1.0363440086362141E-2</v>
      </c>
      <c r="AE644" s="1">
        <f>(Table2[[#This Row],[Close Price]]/Table2[[#This Row],[Current Week Low]])-1</f>
        <v>1.2607491619297528E-2</v>
      </c>
      <c r="AF644" s="1">
        <f>(Table2[[#This Row],[Current Week High]]/Table2[[#This Row],[Close Price]])-1</f>
        <v>1.0363440086362141E-2</v>
      </c>
      <c r="AG644" s="1">
        <f>(Table2[[#This Row],[Close Price]]/Table2[[#This Row],[Current Month Low]])-1</f>
        <v>3.6862920677561473E-2</v>
      </c>
      <c r="AH644" s="1">
        <f>(Table2[[#This Row],[Current Month High]]/Table2[[#This Row],[Close Price]])-1</f>
        <v>1.4537603454479964E-2</v>
      </c>
      <c r="AI644">
        <v>17.653832313781901</v>
      </c>
      <c r="AJ644">
        <v>7.2227795354579696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</v>
      </c>
      <c r="AM644" t="s">
        <v>3166</v>
      </c>
      <c r="AN644">
        <v>-0.03</v>
      </c>
      <c r="AO644" t="s">
        <v>3166</v>
      </c>
      <c r="AP644">
        <v>-0.13617259454146899</v>
      </c>
      <c r="AQ644">
        <f>(Table2[[#This Row],[Sharpe Ratio]]-AVERAGE(Table2[Sharpe Ratio]))/_xlfn.STDEV.P(Table2[Sharpe Ratio])</f>
        <v>-2.2098182708603704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599</v>
      </c>
      <c r="AT644">
        <f>_xlfn.RANK.AVG(Table2[[#This Row],[6M Return vs Nifty Z-Score]],Table2[6M Return vs Nifty Z-Score])</f>
        <v>421</v>
      </c>
      <c r="AU644">
        <f>_xlfn.RANK.AVG(Table2[[#This Row],[Sharpe Ratio Z-Score]],Table2[Sharpe Ratio Z-Score])</f>
        <v>729</v>
      </c>
      <c r="AV644">
        <f>(Table2[[#This Row],[Rank 1Y]]+Table2[[#This Row],[Rank 6M]]+Table2[[#This Row],[Rank Sharpe]])/3</f>
        <v>583</v>
      </c>
    </row>
    <row r="645" spans="1:48" hidden="1" x14ac:dyDescent="0.3">
      <c r="A645" t="s">
        <v>1832</v>
      </c>
      <c r="B645" t="s">
        <v>1833</v>
      </c>
      <c r="C645" t="s">
        <v>3125</v>
      </c>
      <c r="D645" t="s">
        <v>51</v>
      </c>
      <c r="E645">
        <v>4135.4436999999998</v>
      </c>
      <c r="F645">
        <v>453.1</v>
      </c>
      <c r="G645">
        <v>-30.820982241788599</v>
      </c>
      <c r="H645">
        <f>(Table2[[#This Row],[1Y Return vs Nifty]]-AVERAGE(Table2[1Y Return vs Nifty]))/_xlfn.STDEV.P(Table2[1Y Return vs Nifty])</f>
        <v>-0.8676663782425641</v>
      </c>
      <c r="I645">
        <v>-4.2992909454707204</v>
      </c>
      <c r="J645">
        <f>(Table2[[#This Row],[1M Return vs Nifty]]-AVERAGE(Table2[1M Return vs Nifty]))/_xlfn.STDEV.P(Table2[1M Return vs Nifty])</f>
        <v>-0.14760292862601376</v>
      </c>
      <c r="K645">
        <v>-11.651302066919399</v>
      </c>
      <c r="L645">
        <f>(Table2[[#This Row],[6M Return vs Nifty]]-AVERAGE(Table2[6M Return vs Nifty]))/_xlfn.STDEV.P(Table2[6M Return vs Nifty])</f>
        <v>-0.49018541391983428</v>
      </c>
      <c r="M645">
        <v>-7.5574674252463296</v>
      </c>
      <c r="N645">
        <f>(Table2[[#This Row],[1W Return vs Nifty]]-AVERAGE(Table2[1W Return vs Nifty]))/_xlfn.STDEV.P(Table2[1W Return vs Nifty])</f>
        <v>-0.91018497836880863</v>
      </c>
      <c r="O645">
        <v>474.18</v>
      </c>
      <c r="P645">
        <v>493.28070605664902</v>
      </c>
      <c r="Q645">
        <v>505.88744353942599</v>
      </c>
      <c r="R645">
        <v>24.5523858573927</v>
      </c>
      <c r="S645" s="1">
        <f>(Table2[[#This Row],[Close Price]]-Table2[[#This Row],[20D EMA]])/Table2[[#This Row],[20D EMA]]</f>
        <v>-4.4455691931334057E-2</v>
      </c>
      <c r="T645" s="1">
        <f>(Table2[[#This Row],[Close Price]]-Table2[[#This Row],[50D EMA]])/Table2[[#This Row],[50D EMA]]</f>
        <v>-8.1456066623523268E-2</v>
      </c>
      <c r="U645" s="1">
        <f>(Table2[[#This Row],[Close Price]]-Table2[[#This Row],[200D EMA]])/Table2[[#This Row],[200D EMA]]</f>
        <v>-0.10434622209656012</v>
      </c>
      <c r="V645">
        <v>0.47491076034153401</v>
      </c>
      <c r="W645">
        <v>450.15</v>
      </c>
      <c r="X645">
        <v>461</v>
      </c>
      <c r="Y645">
        <v>450.15</v>
      </c>
      <c r="Z645">
        <v>461</v>
      </c>
      <c r="AA645">
        <v>439.3</v>
      </c>
      <c r="AB645">
        <v>502</v>
      </c>
      <c r="AC645" s="1">
        <f>(Table2[[#This Row],[Close Price]]/Table2[[#This Row],[Day Low]])-1</f>
        <v>6.5533710985228311E-3</v>
      </c>
      <c r="AD645" s="1">
        <f>(Table2[[#This Row],[Day High]]/Table2[[#This Row],[Close Price]])-1</f>
        <v>1.7435444714191117E-2</v>
      </c>
      <c r="AE645" s="1">
        <f>(Table2[[#This Row],[Close Price]]/Table2[[#This Row],[Current Week Low]])-1</f>
        <v>6.5533710985228311E-3</v>
      </c>
      <c r="AF645" s="1">
        <f>(Table2[[#This Row],[Current Week High]]/Table2[[#This Row],[Close Price]])-1</f>
        <v>1.7435444714191117E-2</v>
      </c>
      <c r="AG645" s="1">
        <f>(Table2[[#This Row],[Close Price]]/Table2[[#This Row],[Current Month Low]])-1</f>
        <v>3.1413612565444948E-2</v>
      </c>
      <c r="AH645" s="1">
        <f>(Table2[[#This Row],[Current Month High]]/Table2[[#This Row],[Close Price]])-1</f>
        <v>0.10792319576252485</v>
      </c>
      <c r="AI645">
        <v>40.145663209004603</v>
      </c>
      <c r="AJ645">
        <v>5.1154158450295899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-0.18</v>
      </c>
      <c r="AM645" t="s">
        <v>3166</v>
      </c>
      <c r="AN645">
        <v>-7.02</v>
      </c>
      <c r="AO645" t="s">
        <v>3166</v>
      </c>
      <c r="AP645">
        <v>-4.0107295338927998E-2</v>
      </c>
      <c r="AQ645">
        <f>(Table2[[#This Row],[Sharpe Ratio]]-AVERAGE(Table2[Sharpe Ratio]))/_xlfn.STDEV.P(Table2[Sharpe Ratio])</f>
        <v>-1.1007810089090038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624</v>
      </c>
      <c r="AT645">
        <f>_xlfn.RANK.AVG(Table2[[#This Row],[6M Return vs Nifty Z-Score]],Table2[6M Return vs Nifty Z-Score])</f>
        <v>489</v>
      </c>
      <c r="AU645">
        <f>_xlfn.RANK.AVG(Table2[[#This Row],[Sharpe Ratio Z-Score]],Table2[Sharpe Ratio Z-Score])</f>
        <v>637</v>
      </c>
      <c r="AV645">
        <f>(Table2[[#This Row],[Rank 1Y]]+Table2[[#This Row],[Rank 6M]]+Table2[[#This Row],[Rank Sharpe]])/3</f>
        <v>583.33333333333337</v>
      </c>
    </row>
    <row r="646" spans="1:48" hidden="1" x14ac:dyDescent="0.3">
      <c r="A646" t="s">
        <v>724</v>
      </c>
      <c r="B646" t="s">
        <v>725</v>
      </c>
      <c r="C646" t="s">
        <v>3130</v>
      </c>
      <c r="D646" t="s">
        <v>257</v>
      </c>
      <c r="E646">
        <v>23753.952462239999</v>
      </c>
      <c r="F646">
        <v>4804.8</v>
      </c>
      <c r="G646">
        <v>-16.782986431142799</v>
      </c>
      <c r="H646">
        <f>(Table2[[#This Row],[1Y Return vs Nifty]]-AVERAGE(Table2[1Y Return vs Nifty]))/_xlfn.STDEV.P(Table2[1Y Return vs Nifty])</f>
        <v>-0.58954994340689804</v>
      </c>
      <c r="I646">
        <v>-10.121047202798399</v>
      </c>
      <c r="J646">
        <f>(Table2[[#This Row],[1M Return vs Nifty]]-AVERAGE(Table2[1M Return vs Nifty]))/_xlfn.STDEV.P(Table2[1M Return vs Nifty])</f>
        <v>-0.72390750508339463</v>
      </c>
      <c r="K646">
        <v>-26.893625598497501</v>
      </c>
      <c r="L646">
        <f>(Table2[[#This Row],[6M Return vs Nifty]]-AVERAGE(Table2[6M Return vs Nifty]))/_xlfn.STDEV.P(Table2[6M Return vs Nifty])</f>
        <v>-0.99282767095336399</v>
      </c>
      <c r="M646">
        <v>2.0483819191408501</v>
      </c>
      <c r="N646">
        <f>(Table2[[#This Row],[1W Return vs Nifty]]-AVERAGE(Table2[1W Return vs Nifty]))/_xlfn.STDEV.P(Table2[1W Return vs Nifty])</f>
        <v>1.0843751856271484</v>
      </c>
      <c r="O646">
        <v>4913.59</v>
      </c>
      <c r="P646">
        <v>5122.0253259658302</v>
      </c>
      <c r="Q646">
        <v>5221.6955747959901</v>
      </c>
      <c r="R646">
        <v>47.039803907104599</v>
      </c>
      <c r="S646" s="1">
        <f>(Table2[[#This Row],[Close Price]]-Table2[[#This Row],[20D EMA]])/Table2[[#This Row],[20D EMA]]</f>
        <v>-2.2140634444469311E-2</v>
      </c>
      <c r="T646" s="1">
        <f>(Table2[[#This Row],[Close Price]]-Table2[[#This Row],[50D EMA]])/Table2[[#This Row],[50D EMA]]</f>
        <v>-6.1933572322978067E-2</v>
      </c>
      <c r="U646" s="1">
        <f>(Table2[[#This Row],[Close Price]]-Table2[[#This Row],[200D EMA]])/Table2[[#This Row],[200D EMA]]</f>
        <v>-7.9839119080065843E-2</v>
      </c>
      <c r="V646">
        <v>1.25371755532549</v>
      </c>
      <c r="W646">
        <v>4670</v>
      </c>
      <c r="X646">
        <v>4818.8999999999996</v>
      </c>
      <c r="Y646">
        <v>4670</v>
      </c>
      <c r="Z646">
        <v>4818.8999999999996</v>
      </c>
      <c r="AA646">
        <v>4334</v>
      </c>
      <c r="AB646">
        <v>5255</v>
      </c>
      <c r="AC646" s="1">
        <f>(Table2[[#This Row],[Close Price]]/Table2[[#This Row],[Day Low]])-1</f>
        <v>2.8865096359742992E-2</v>
      </c>
      <c r="AD646" s="1">
        <f>(Table2[[#This Row],[Day High]]/Table2[[#This Row],[Close Price]])-1</f>
        <v>2.9345654345653838E-3</v>
      </c>
      <c r="AE646" s="1">
        <f>(Table2[[#This Row],[Close Price]]/Table2[[#This Row],[Current Week Low]])-1</f>
        <v>2.8865096359742992E-2</v>
      </c>
      <c r="AF646" s="1">
        <f>(Table2[[#This Row],[Current Week High]]/Table2[[#This Row],[Close Price]])-1</f>
        <v>2.9345654345653838E-3</v>
      </c>
      <c r="AG646" s="1">
        <f>(Table2[[#This Row],[Close Price]]/Table2[[#This Row],[Current Month Low]])-1</f>
        <v>0.10862944162436561</v>
      </c>
      <c r="AH646" s="1">
        <f>(Table2[[#This Row],[Current Month High]]/Table2[[#This Row],[Close Price]])-1</f>
        <v>9.3697968697968648E-2</v>
      </c>
      <c r="AI646">
        <v>52.972027972027902</v>
      </c>
      <c r="AJ646">
        <v>19.388743943346999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-0.02</v>
      </c>
      <c r="AM646" t="s">
        <v>3166</v>
      </c>
      <c r="AN646">
        <v>-4.8499999999999996</v>
      </c>
      <c r="AO646" t="s">
        <v>3166</v>
      </c>
      <c r="AP646">
        <v>-6.3706292605160003E-3</v>
      </c>
      <c r="AQ646">
        <f>(Table2[[#This Row],[Sharpe Ratio]]-AVERAGE(Table2[Sharpe Ratio]))/_xlfn.STDEV.P(Table2[Sharpe Ratio])</f>
        <v>-0.71130405848505784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517</v>
      </c>
      <c r="AT646">
        <f>_xlfn.RANK.AVG(Table2[[#This Row],[6M Return vs Nifty Z-Score]],Table2[6M Return vs Nifty Z-Score])</f>
        <v>669</v>
      </c>
      <c r="AU646">
        <f>_xlfn.RANK.AVG(Table2[[#This Row],[Sharpe Ratio Z-Score]],Table2[Sharpe Ratio Z-Score])</f>
        <v>565</v>
      </c>
      <c r="AV646">
        <f>(Table2[[#This Row],[Rank 1Y]]+Table2[[#This Row],[Rank 6M]]+Table2[[#This Row],[Rank Sharpe]])/3</f>
        <v>583.66666666666663</v>
      </c>
    </row>
    <row r="647" spans="1:48" hidden="1" x14ac:dyDescent="0.3">
      <c r="A647" t="s">
        <v>515</v>
      </c>
      <c r="B647" t="s">
        <v>516</v>
      </c>
      <c r="C647" t="s">
        <v>3128</v>
      </c>
      <c r="D647" t="s">
        <v>69</v>
      </c>
      <c r="E647">
        <v>40280.367913499998</v>
      </c>
      <c r="F647">
        <v>2145</v>
      </c>
      <c r="G647">
        <v>-10.5624794427046</v>
      </c>
      <c r="H647">
        <f>(Table2[[#This Row],[1Y Return vs Nifty]]-AVERAGE(Table2[1Y Return vs Nifty]))/_xlfn.STDEV.P(Table2[1Y Return vs Nifty])</f>
        <v>-0.46631118127656579</v>
      </c>
      <c r="I647">
        <v>-7.3009222081249803</v>
      </c>
      <c r="J647">
        <f>(Table2[[#This Row],[1M Return vs Nifty]]-AVERAGE(Table2[1M Return vs Nifty]))/_xlfn.STDEV.P(Table2[1M Return vs Nifty])</f>
        <v>-0.44473900870973054</v>
      </c>
      <c r="K647">
        <v>-22.533893156143801</v>
      </c>
      <c r="L647">
        <f>(Table2[[#This Row],[6M Return vs Nifty]]-AVERAGE(Table2[6M Return vs Nifty]))/_xlfn.STDEV.P(Table2[6M Return vs Nifty])</f>
        <v>-0.84905787428509427</v>
      </c>
      <c r="M647">
        <v>-8.2931308669500403</v>
      </c>
      <c r="N647">
        <f>(Table2[[#This Row],[1W Return vs Nifty]]-AVERAGE(Table2[1W Return vs Nifty]))/_xlfn.STDEV.P(Table2[1W Return vs Nifty])</f>
        <v>-1.0629382584093456</v>
      </c>
      <c r="O647">
        <v>2223.9699999999998</v>
      </c>
      <c r="P647">
        <v>2303.26459755424</v>
      </c>
      <c r="Q647">
        <v>2374.9718632969498</v>
      </c>
      <c r="R647">
        <v>40.934886256588001</v>
      </c>
      <c r="S647" s="1">
        <f>(Table2[[#This Row],[Close Price]]-Table2[[#This Row],[20D EMA]])/Table2[[#This Row],[20D EMA]]</f>
        <v>-3.5508572507722588E-2</v>
      </c>
      <c r="T647" s="1">
        <f>(Table2[[#This Row],[Close Price]]-Table2[[#This Row],[50D EMA]])/Table2[[#This Row],[50D EMA]]</f>
        <v>-6.8713163794683396E-2</v>
      </c>
      <c r="U647" s="1">
        <f>(Table2[[#This Row],[Close Price]]-Table2[[#This Row],[200D EMA]])/Table2[[#This Row],[200D EMA]]</f>
        <v>-9.6831405395136558E-2</v>
      </c>
      <c r="V647">
        <v>1.75188468422384</v>
      </c>
      <c r="W647">
        <v>2109.1999999999998</v>
      </c>
      <c r="X647">
        <v>2159.9</v>
      </c>
      <c r="Y647">
        <v>2109.1999999999998</v>
      </c>
      <c r="Z647">
        <v>2159.9</v>
      </c>
      <c r="AA647">
        <v>1868.2</v>
      </c>
      <c r="AB647">
        <v>2367</v>
      </c>
      <c r="AC647" s="1">
        <f>(Table2[[#This Row],[Close Price]]/Table2[[#This Row],[Day Low]])-1</f>
        <v>1.6973260003793067E-2</v>
      </c>
      <c r="AD647" s="1">
        <f>(Table2[[#This Row],[Day High]]/Table2[[#This Row],[Close Price]])-1</f>
        <v>6.9463869463870509E-3</v>
      </c>
      <c r="AE647" s="1">
        <f>(Table2[[#This Row],[Close Price]]/Table2[[#This Row],[Current Week Low]])-1</f>
        <v>1.6973260003793067E-2</v>
      </c>
      <c r="AF647" s="1">
        <f>(Table2[[#This Row],[Current Week High]]/Table2[[#This Row],[Close Price]])-1</f>
        <v>6.9463869463870509E-3</v>
      </c>
      <c r="AG647" s="1">
        <f>(Table2[[#This Row],[Close Price]]/Table2[[#This Row],[Current Month Low]])-1</f>
        <v>0.14816400813617392</v>
      </c>
      <c r="AH647" s="1">
        <f>(Table2[[#This Row],[Current Month High]]/Table2[[#This Row],[Close Price]])-1</f>
        <v>0.10349650349650341</v>
      </c>
      <c r="AI647">
        <v>32.587412587412501</v>
      </c>
      <c r="AJ647">
        <v>17.534246575342401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-0.02</v>
      </c>
      <c r="AM647" t="s">
        <v>3166</v>
      </c>
      <c r="AN647">
        <v>-7.52</v>
      </c>
      <c r="AO647" t="s">
        <v>3166</v>
      </c>
      <c r="AP647">
        <v>-4.9188868807999997E-2</v>
      </c>
      <c r="AQ647">
        <f>(Table2[[#This Row],[Sharpe Ratio]]-AVERAGE(Table2[Sharpe Ratio]))/_xlfn.STDEV.P(Table2[Sharpe Ratio])</f>
        <v>-1.2056243129736142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470</v>
      </c>
      <c r="AT647">
        <f>_xlfn.RANK.AVG(Table2[[#This Row],[6M Return vs Nifty Z-Score]],Table2[6M Return vs Nifty Z-Score])</f>
        <v>624</v>
      </c>
      <c r="AU647">
        <f>_xlfn.RANK.AVG(Table2[[#This Row],[Sharpe Ratio Z-Score]],Table2[Sharpe Ratio Z-Score])</f>
        <v>660</v>
      </c>
      <c r="AV647">
        <f>(Table2[[#This Row],[Rank 1Y]]+Table2[[#This Row],[Rank 6M]]+Table2[[#This Row],[Rank Sharpe]])/3</f>
        <v>584.66666666666663</v>
      </c>
    </row>
    <row r="648" spans="1:48" hidden="1" x14ac:dyDescent="0.3">
      <c r="A648" t="s">
        <v>1515</v>
      </c>
      <c r="B648" t="s">
        <v>1516</v>
      </c>
      <c r="C648" t="s">
        <v>3135</v>
      </c>
      <c r="D648" t="s">
        <v>491</v>
      </c>
      <c r="E648">
        <v>6559.2584399999996</v>
      </c>
      <c r="F648">
        <v>2024.4</v>
      </c>
      <c r="G648">
        <v>-21.901574369219901</v>
      </c>
      <c r="H648">
        <f>(Table2[[#This Row],[1Y Return vs Nifty]]-AVERAGE(Table2[1Y Return vs Nifty]))/_xlfn.STDEV.P(Table2[1Y Return vs Nifty])</f>
        <v>-0.690957825837756</v>
      </c>
      <c r="I648">
        <v>-5.1365795820159299</v>
      </c>
      <c r="J648">
        <f>(Table2[[#This Row],[1M Return vs Nifty]]-AVERAGE(Table2[1M Return vs Nifty]))/_xlfn.STDEV.P(Table2[1M Return vs Nifty])</f>
        <v>-0.23048741429121386</v>
      </c>
      <c r="K648">
        <v>-12.5147812912089</v>
      </c>
      <c r="L648">
        <f>(Table2[[#This Row],[6M Return vs Nifty]]-AVERAGE(Table2[6M Return vs Nifty]))/_xlfn.STDEV.P(Table2[6M Return vs Nifty])</f>
        <v>-0.51866015041911262</v>
      </c>
      <c r="M648">
        <v>-4.5701634676619403</v>
      </c>
      <c r="N648">
        <f>(Table2[[#This Row],[1W Return vs Nifty]]-AVERAGE(Table2[1W Return vs Nifty]))/_xlfn.STDEV.P(Table2[1W Return vs Nifty])</f>
        <v>-0.28990068512962353</v>
      </c>
      <c r="O648">
        <v>2056.5100000000002</v>
      </c>
      <c r="P648">
        <v>2129.3289412965701</v>
      </c>
      <c r="Q648">
        <v>2216.7755649638498</v>
      </c>
      <c r="R648">
        <v>46.697593778513202</v>
      </c>
      <c r="S648" s="1">
        <f>(Table2[[#This Row],[Close Price]]-Table2[[#This Row],[20D EMA]])/Table2[[#This Row],[20D EMA]]</f>
        <v>-1.5613831199459338E-2</v>
      </c>
      <c r="T648" s="1">
        <f>(Table2[[#This Row],[Close Price]]-Table2[[#This Row],[50D EMA]])/Table2[[#This Row],[50D EMA]]</f>
        <v>-4.9277938819860152E-2</v>
      </c>
      <c r="U648" s="1">
        <f>(Table2[[#This Row],[Close Price]]-Table2[[#This Row],[200D EMA]])/Table2[[#This Row],[200D EMA]]</f>
        <v>-8.6781705827304559E-2</v>
      </c>
      <c r="V648">
        <v>0.65938351149434904</v>
      </c>
      <c r="W648">
        <v>1997</v>
      </c>
      <c r="X648">
        <v>2057.6999999999998</v>
      </c>
      <c r="Y648">
        <v>1997</v>
      </c>
      <c r="Z648">
        <v>2057.6999999999998</v>
      </c>
      <c r="AA648">
        <v>1950.05</v>
      </c>
      <c r="AB648">
        <v>2169</v>
      </c>
      <c r="AC648" s="1">
        <f>(Table2[[#This Row],[Close Price]]/Table2[[#This Row],[Day Low]])-1</f>
        <v>1.3720580871307009E-2</v>
      </c>
      <c r="AD648" s="1">
        <f>(Table2[[#This Row],[Day High]]/Table2[[#This Row],[Close Price]])-1</f>
        <v>1.6449318316538175E-2</v>
      </c>
      <c r="AE648" s="1">
        <f>(Table2[[#This Row],[Close Price]]/Table2[[#This Row],[Current Week Low]])-1</f>
        <v>1.3720580871307009E-2</v>
      </c>
      <c r="AF648" s="1">
        <f>(Table2[[#This Row],[Current Week High]]/Table2[[#This Row],[Close Price]])-1</f>
        <v>1.6449318316538175E-2</v>
      </c>
      <c r="AG648" s="1">
        <f>(Table2[[#This Row],[Close Price]]/Table2[[#This Row],[Current Month Low]])-1</f>
        <v>3.8127227506987049E-2</v>
      </c>
      <c r="AH648" s="1">
        <f>(Table2[[#This Row],[Current Month High]]/Table2[[#This Row],[Close Price]])-1</f>
        <v>7.1428571428571397E-2</v>
      </c>
      <c r="AI648">
        <v>35.101758545741902</v>
      </c>
      <c r="AJ648">
        <v>3.8127227506987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0.03</v>
      </c>
      <c r="AM648" t="s">
        <v>3167</v>
      </c>
      <c r="AN648">
        <v>-4.09</v>
      </c>
      <c r="AO648" t="s">
        <v>3166</v>
      </c>
      <c r="AP648">
        <v>-8.2392470789833999E-2</v>
      </c>
      <c r="AQ648">
        <f>(Table2[[#This Row],[Sharpe Ratio]]-AVERAGE(Table2[Sharpe Ratio]))/_xlfn.STDEV.P(Table2[Sharpe Ratio])</f>
        <v>-1.5889472415913408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561</v>
      </c>
      <c r="AT648">
        <f>_xlfn.RANK.AVG(Table2[[#This Row],[6M Return vs Nifty Z-Score]],Table2[6M Return vs Nifty Z-Score])</f>
        <v>497</v>
      </c>
      <c r="AU648">
        <f>_xlfn.RANK.AVG(Table2[[#This Row],[Sharpe Ratio Z-Score]],Table2[Sharpe Ratio Z-Score])</f>
        <v>696</v>
      </c>
      <c r="AV648">
        <f>(Table2[[#This Row],[Rank 1Y]]+Table2[[#This Row],[Rank 6M]]+Table2[[#This Row],[Rank Sharpe]])/3</f>
        <v>584.66666666666663</v>
      </c>
    </row>
    <row r="649" spans="1:48" hidden="1" x14ac:dyDescent="0.3">
      <c r="A649" t="s">
        <v>1593</v>
      </c>
      <c r="B649" t="s">
        <v>1594</v>
      </c>
      <c r="C649" t="s">
        <v>3130</v>
      </c>
      <c r="D649" t="s">
        <v>148</v>
      </c>
      <c r="E649">
        <v>5885.2861000000003</v>
      </c>
      <c r="F649">
        <v>314.14999999999998</v>
      </c>
      <c r="G649">
        <v>-38.109179327106901</v>
      </c>
      <c r="H649">
        <f>(Table2[[#This Row],[1Y Return vs Nifty]]-AVERAGE(Table2[1Y Return vs Nifty]))/_xlfn.STDEV.P(Table2[1Y Return vs Nifty])</f>
        <v>-1.0120578866237857</v>
      </c>
      <c r="I649">
        <v>-6.6564560491147002</v>
      </c>
      <c r="J649">
        <f>(Table2[[#This Row],[1M Return vs Nifty]]-AVERAGE(Table2[1M Return vs Nifty]))/_xlfn.STDEV.P(Table2[1M Return vs Nifty])</f>
        <v>-0.38094231568568776</v>
      </c>
      <c r="K649">
        <v>-38.526464245226698</v>
      </c>
      <c r="L649">
        <f>(Table2[[#This Row],[6M Return vs Nifty]]-AVERAGE(Table2[6M Return vs Nifty]))/_xlfn.STDEV.P(Table2[6M Return vs Nifty])</f>
        <v>-1.3764408557138803</v>
      </c>
      <c r="M649">
        <v>-6.6868597187434098</v>
      </c>
      <c r="N649">
        <f>(Table2[[#This Row],[1W Return vs Nifty]]-AVERAGE(Table2[1W Return vs Nifty]))/_xlfn.STDEV.P(Table2[1W Return vs Nifty])</f>
        <v>-0.72941184862226993</v>
      </c>
      <c r="O649">
        <v>327.82</v>
      </c>
      <c r="P649">
        <v>354.77412029188702</v>
      </c>
      <c r="Q649">
        <v>395.69098433181699</v>
      </c>
      <c r="R649">
        <v>39.066724767921997</v>
      </c>
      <c r="S649" s="1">
        <f>(Table2[[#This Row],[Close Price]]-Table2[[#This Row],[20D EMA]])/Table2[[#This Row],[20D EMA]]</f>
        <v>-4.1699713257275381E-2</v>
      </c>
      <c r="T649" s="1">
        <f>(Table2[[#This Row],[Close Price]]-Table2[[#This Row],[50D EMA]])/Table2[[#This Row],[50D EMA]]</f>
        <v>-0.11450700028080947</v>
      </c>
      <c r="U649" s="1">
        <f>(Table2[[#This Row],[Close Price]]-Table2[[#This Row],[200D EMA]])/Table2[[#This Row],[200D EMA]]</f>
        <v>-0.20607238365440922</v>
      </c>
      <c r="V649">
        <v>1.9770537926798799</v>
      </c>
      <c r="W649">
        <v>313.05</v>
      </c>
      <c r="X649">
        <v>323.89999999999998</v>
      </c>
      <c r="Y649">
        <v>313.05</v>
      </c>
      <c r="Z649">
        <v>323.89999999999998</v>
      </c>
      <c r="AA649">
        <v>304.8</v>
      </c>
      <c r="AB649">
        <v>350.95</v>
      </c>
      <c r="AC649" s="1">
        <f>(Table2[[#This Row],[Close Price]]/Table2[[#This Row],[Day Low]])-1</f>
        <v>3.5138156843954604E-3</v>
      </c>
      <c r="AD649" s="1">
        <f>(Table2[[#This Row],[Day High]]/Table2[[#This Row],[Close Price]])-1</f>
        <v>3.1036129237625332E-2</v>
      </c>
      <c r="AE649" s="1">
        <f>(Table2[[#This Row],[Close Price]]/Table2[[#This Row],[Current Week Low]])-1</f>
        <v>3.5138156843954604E-3</v>
      </c>
      <c r="AF649" s="1">
        <f>(Table2[[#This Row],[Current Week High]]/Table2[[#This Row],[Close Price]])-1</f>
        <v>3.1036129237625332E-2</v>
      </c>
      <c r="AG649" s="1">
        <f>(Table2[[#This Row],[Close Price]]/Table2[[#This Row],[Current Month Low]])-1</f>
        <v>3.0675853018372612E-2</v>
      </c>
      <c r="AH649" s="1">
        <f>(Table2[[#This Row],[Current Month High]]/Table2[[#This Row],[Close Price]])-1</f>
        <v>0.11714149291739617</v>
      </c>
      <c r="AI649">
        <v>74.279802642049901</v>
      </c>
      <c r="AJ649">
        <v>3.0675853018372599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-0.2</v>
      </c>
      <c r="AM649" t="s">
        <v>3166</v>
      </c>
      <c r="AN649">
        <v>-4.8899999999999997</v>
      </c>
      <c r="AO649" t="s">
        <v>3166</v>
      </c>
      <c r="AP649">
        <v>4.8728766810944998E-2</v>
      </c>
      <c r="AQ649">
        <f>(Table2[[#This Row],[Sharpe Ratio]]-AVERAGE(Table2[Sharpe Ratio]))/_xlfn.STDEV.P(Table2[Sharpe Ratio])</f>
        <v>-7.5202533152477852E-2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659</v>
      </c>
      <c r="AT649">
        <f>_xlfn.RANK.AVG(Table2[[#This Row],[6M Return vs Nifty Z-Score]],Table2[6M Return vs Nifty Z-Score])</f>
        <v>719</v>
      </c>
      <c r="AU649">
        <f>_xlfn.RANK.AVG(Table2[[#This Row],[Sharpe Ratio Z-Score]],Table2[Sharpe Ratio Z-Score])</f>
        <v>376</v>
      </c>
      <c r="AV649">
        <f>(Table2[[#This Row],[Rank 1Y]]+Table2[[#This Row],[Rank 6M]]+Table2[[#This Row],[Rank Sharpe]])/3</f>
        <v>584.66666666666663</v>
      </c>
    </row>
    <row r="650" spans="1:48" hidden="1" x14ac:dyDescent="0.3">
      <c r="A650" t="s">
        <v>1185</v>
      </c>
      <c r="B650" t="s">
        <v>1186</v>
      </c>
      <c r="C650" t="s">
        <v>3120</v>
      </c>
      <c r="D650" t="s">
        <v>241</v>
      </c>
      <c r="E650">
        <v>10044.290849860001</v>
      </c>
      <c r="F650">
        <v>725.65</v>
      </c>
      <c r="G650">
        <v>-21.339795557315401</v>
      </c>
      <c r="H650">
        <f>(Table2[[#This Row],[1Y Return vs Nifty]]-AVERAGE(Table2[1Y Return vs Nifty]))/_xlfn.STDEV.P(Table2[1Y Return vs Nifty])</f>
        <v>-0.67982803762293043</v>
      </c>
      <c r="I650">
        <v>-10.2283155798783</v>
      </c>
      <c r="J650">
        <f>(Table2[[#This Row],[1M Return vs Nifty]]-AVERAGE(Table2[1M Return vs Nifty]))/_xlfn.STDEV.P(Table2[1M Return vs Nifty])</f>
        <v>-0.7345261661691268</v>
      </c>
      <c r="K650">
        <v>-24.652534426779901</v>
      </c>
      <c r="L650">
        <f>(Table2[[#This Row],[6M Return vs Nifty]]-AVERAGE(Table2[6M Return vs Nifty]))/_xlfn.STDEV.P(Table2[6M Return vs Nifty])</f>
        <v>-0.91892377287402538</v>
      </c>
      <c r="M650">
        <v>-5.8844807065075404</v>
      </c>
      <c r="N650">
        <f>(Table2[[#This Row],[1W Return vs Nifty]]-AVERAGE(Table2[1W Return vs Nifty]))/_xlfn.STDEV.P(Table2[1W Return vs Nifty])</f>
        <v>-0.56280573636138798</v>
      </c>
      <c r="O650">
        <v>750.65</v>
      </c>
      <c r="P650">
        <v>821.72342848442099</v>
      </c>
      <c r="Q650">
        <v>894.73811466265499</v>
      </c>
      <c r="R650">
        <v>43.537752875901603</v>
      </c>
      <c r="S650" s="1">
        <f>(Table2[[#This Row],[Close Price]]-Table2[[#This Row],[20D EMA]])/Table2[[#This Row],[20D EMA]]</f>
        <v>-3.3304469459801506E-2</v>
      </c>
      <c r="T650" s="1">
        <f>(Table2[[#This Row],[Close Price]]-Table2[[#This Row],[50D EMA]])/Table2[[#This Row],[50D EMA]]</f>
        <v>-0.11691698831274404</v>
      </c>
      <c r="U650" s="1">
        <f>(Table2[[#This Row],[Close Price]]-Table2[[#This Row],[200D EMA]])/Table2[[#This Row],[200D EMA]]</f>
        <v>-0.18898056525333859</v>
      </c>
      <c r="V650">
        <v>0.50365945109617705</v>
      </c>
      <c r="W650">
        <v>717.8</v>
      </c>
      <c r="X650">
        <v>740.9</v>
      </c>
      <c r="Y650">
        <v>717.8</v>
      </c>
      <c r="Z650">
        <v>740.9</v>
      </c>
      <c r="AA650">
        <v>700.2</v>
      </c>
      <c r="AB650">
        <v>799.8</v>
      </c>
      <c r="AC650" s="1">
        <f>(Table2[[#This Row],[Close Price]]/Table2[[#This Row],[Day Low]])-1</f>
        <v>1.0936193925884741E-2</v>
      </c>
      <c r="AD650" s="1">
        <f>(Table2[[#This Row],[Day High]]/Table2[[#This Row],[Close Price]])-1</f>
        <v>2.1015641149314312E-2</v>
      </c>
      <c r="AE650" s="1">
        <f>(Table2[[#This Row],[Close Price]]/Table2[[#This Row],[Current Week Low]])-1</f>
        <v>1.0936193925884741E-2</v>
      </c>
      <c r="AF650" s="1">
        <f>(Table2[[#This Row],[Current Week High]]/Table2[[#This Row],[Close Price]])-1</f>
        <v>2.1015641149314312E-2</v>
      </c>
      <c r="AG650" s="1">
        <f>(Table2[[#This Row],[Close Price]]/Table2[[#This Row],[Current Month Low]])-1</f>
        <v>3.634675806912302E-2</v>
      </c>
      <c r="AH650" s="1">
        <f>(Table2[[#This Row],[Current Month High]]/Table2[[#This Row],[Close Price]])-1</f>
        <v>0.1021842486046991</v>
      </c>
      <c r="AI650">
        <v>65.231172052642407</v>
      </c>
      <c r="AJ650">
        <v>4.4025609668369299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-0.28000000000000003</v>
      </c>
      <c r="AM650" t="s">
        <v>3166</v>
      </c>
      <c r="AN650">
        <v>-2.25</v>
      </c>
      <c r="AO650" t="s">
        <v>3166</v>
      </c>
      <c r="AP650">
        <v>-1.1189616863109999E-3</v>
      </c>
      <c r="AQ650">
        <f>(Table2[[#This Row],[Sharpe Ratio]]-AVERAGE(Table2[Sharpe Ratio]))/_xlfn.STDEV.P(Table2[Sharpe Ratio])</f>
        <v>-0.65067555812619948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554</v>
      </c>
      <c r="AT650">
        <f>_xlfn.RANK.AVG(Table2[[#This Row],[6M Return vs Nifty Z-Score]],Table2[6M Return vs Nifty Z-Score])</f>
        <v>648</v>
      </c>
      <c r="AU650">
        <f>_xlfn.RANK.AVG(Table2[[#This Row],[Sharpe Ratio Z-Score]],Table2[Sharpe Ratio Z-Score])</f>
        <v>556</v>
      </c>
      <c r="AV650">
        <f>(Table2[[#This Row],[Rank 1Y]]+Table2[[#This Row],[Rank 6M]]+Table2[[#This Row],[Rank Sharpe]])/3</f>
        <v>586</v>
      </c>
    </row>
    <row r="651" spans="1:48" hidden="1" x14ac:dyDescent="0.3">
      <c r="A651" t="s">
        <v>118</v>
      </c>
      <c r="B651" t="s">
        <v>119</v>
      </c>
      <c r="C651" t="s">
        <v>3123</v>
      </c>
      <c r="D651" t="s">
        <v>120</v>
      </c>
      <c r="E651">
        <v>217605.45022619999</v>
      </c>
      <c r="F651">
        <v>2256.9499999999998</v>
      </c>
      <c r="G651">
        <v>-29.1748119765472</v>
      </c>
      <c r="H651">
        <f>(Table2[[#This Row],[1Y Return vs Nifty]]-AVERAGE(Table2[1Y Return vs Nifty]))/_xlfn.STDEV.P(Table2[1Y Return vs Nifty])</f>
        <v>-0.83505296166395071</v>
      </c>
      <c r="I651">
        <v>-0.86812695735224898</v>
      </c>
      <c r="J651">
        <f>(Table2[[#This Row],[1M Return vs Nifty]]-AVERAGE(Table2[1M Return vs Nifty]))/_xlfn.STDEV.P(Table2[1M Return vs Nifty])</f>
        <v>0.1920532544097398</v>
      </c>
      <c r="K651">
        <v>-13.7597420554173</v>
      </c>
      <c r="L651">
        <f>(Table2[[#This Row],[6M Return vs Nifty]]-AVERAGE(Table2[6M Return vs Nifty]))/_xlfn.STDEV.P(Table2[6M Return vs Nifty])</f>
        <v>-0.55971490740176477</v>
      </c>
      <c r="M651">
        <v>-0.37659740041656897</v>
      </c>
      <c r="N651">
        <f>(Table2[[#This Row],[1W Return vs Nifty]]-AVERAGE(Table2[1W Return vs Nifty]))/_xlfn.STDEV.P(Table2[1W Return vs Nifty])</f>
        <v>0.58085207425028362</v>
      </c>
      <c r="O651">
        <v>2273.4499999999998</v>
      </c>
      <c r="P651">
        <v>2374.23389605387</v>
      </c>
      <c r="Q651">
        <v>2453.5328826364398</v>
      </c>
      <c r="R651">
        <v>51.961737281921401</v>
      </c>
      <c r="S651" s="1">
        <f>(Table2[[#This Row],[Close Price]]-Table2[[#This Row],[20D EMA]])/Table2[[#This Row],[20D EMA]]</f>
        <v>-7.2576920539268522E-3</v>
      </c>
      <c r="T651" s="1">
        <f>(Table2[[#This Row],[Close Price]]-Table2[[#This Row],[50D EMA]])/Table2[[#This Row],[50D EMA]]</f>
        <v>-4.9398627594696376E-2</v>
      </c>
      <c r="U651" s="1">
        <f>(Table2[[#This Row],[Close Price]]-Table2[[#This Row],[200D EMA]])/Table2[[#This Row],[200D EMA]]</f>
        <v>-8.0122375382718394E-2</v>
      </c>
      <c r="V651">
        <v>0.96567652127967496</v>
      </c>
      <c r="W651">
        <v>2246.25</v>
      </c>
      <c r="X651">
        <v>2283.65</v>
      </c>
      <c r="Y651">
        <v>2246.25</v>
      </c>
      <c r="Z651">
        <v>2283.65</v>
      </c>
      <c r="AA651">
        <v>2168.6999999999998</v>
      </c>
      <c r="AB651">
        <v>2298</v>
      </c>
      <c r="AC651" s="1">
        <f>(Table2[[#This Row],[Close Price]]/Table2[[#This Row],[Day Low]])-1</f>
        <v>4.7634947134111982E-3</v>
      </c>
      <c r="AD651" s="1">
        <f>(Table2[[#This Row],[Day High]]/Table2[[#This Row],[Close Price]])-1</f>
        <v>1.1830124725846991E-2</v>
      </c>
      <c r="AE651" s="1">
        <f>(Table2[[#This Row],[Close Price]]/Table2[[#This Row],[Current Week Low]])-1</f>
        <v>4.7634947134111982E-3</v>
      </c>
      <c r="AF651" s="1">
        <f>(Table2[[#This Row],[Current Week High]]/Table2[[#This Row],[Close Price]])-1</f>
        <v>1.1830124725846991E-2</v>
      </c>
      <c r="AG651" s="1">
        <f>(Table2[[#This Row],[Close Price]]/Table2[[#This Row],[Current Month Low]])-1</f>
        <v>4.0692580808779466E-2</v>
      </c>
      <c r="AH651" s="1">
        <f>(Table2[[#This Row],[Current Month High]]/Table2[[#This Row],[Close Price]])-1</f>
        <v>1.8188262921199128E-2</v>
      </c>
      <c r="AI651">
        <v>23.0864662486984</v>
      </c>
      <c r="AJ651">
        <v>4.0692580808779404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-0.01</v>
      </c>
      <c r="AM651" t="s">
        <v>3166</v>
      </c>
      <c r="AN651">
        <v>-0.24</v>
      </c>
      <c r="AO651" t="s">
        <v>3166</v>
      </c>
      <c r="AP651">
        <v>-3.8540142018357003E-2</v>
      </c>
      <c r="AQ651">
        <f>(Table2[[#This Row],[Sharpe Ratio]]-AVERAGE(Table2[Sharpe Ratio]))/_xlfn.STDEV.P(Table2[Sharpe Ratio])</f>
        <v>-1.0826888211769943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610</v>
      </c>
      <c r="AT651">
        <f>_xlfn.RANK.AVG(Table2[[#This Row],[6M Return vs Nifty Z-Score]],Table2[6M Return vs Nifty Z-Score])</f>
        <v>517</v>
      </c>
      <c r="AU651">
        <f>_xlfn.RANK.AVG(Table2[[#This Row],[Sharpe Ratio Z-Score]],Table2[Sharpe Ratio Z-Score])</f>
        <v>635</v>
      </c>
      <c r="AV651">
        <f>(Table2[[#This Row],[Rank 1Y]]+Table2[[#This Row],[Rank 6M]]+Table2[[#This Row],[Rank Sharpe]])/3</f>
        <v>587.33333333333337</v>
      </c>
    </row>
    <row r="652" spans="1:48" hidden="1" x14ac:dyDescent="0.3">
      <c r="A652" t="s">
        <v>632</v>
      </c>
      <c r="B652" t="s">
        <v>633</v>
      </c>
      <c r="C652" t="s">
        <v>3125</v>
      </c>
      <c r="D652" t="s">
        <v>51</v>
      </c>
      <c r="E652">
        <v>29226.131901584999</v>
      </c>
      <c r="F652">
        <v>1773.95</v>
      </c>
      <c r="G652">
        <v>-22.990197573996401</v>
      </c>
      <c r="H652">
        <f>(Table2[[#This Row],[1Y Return vs Nifty]]-AVERAGE(Table2[1Y Return vs Nifty]))/_xlfn.STDEV.P(Table2[1Y Return vs Nifty])</f>
        <v>-0.71252529235332607</v>
      </c>
      <c r="I652">
        <v>6.3322453775987304</v>
      </c>
      <c r="J652">
        <f>(Table2[[#This Row],[1M Return vs Nifty]]-AVERAGE(Table2[1M Return vs Nifty]))/_xlfn.STDEV.P(Table2[1M Return vs Nifty])</f>
        <v>0.9048291497602835</v>
      </c>
      <c r="K652">
        <v>-10.4627928739586</v>
      </c>
      <c r="L652">
        <f>(Table2[[#This Row],[6M Return vs Nifty]]-AVERAGE(Table2[6M Return vs Nifty]))/_xlfn.STDEV.P(Table2[6M Return vs Nifty])</f>
        <v>-0.45099224615789374</v>
      </c>
      <c r="M652">
        <v>-4.3208444028503097</v>
      </c>
      <c r="N652">
        <f>(Table2[[#This Row],[1W Return vs Nifty]]-AVERAGE(Table2[1W Return vs Nifty]))/_xlfn.STDEV.P(Table2[1W Return vs Nifty])</f>
        <v>-0.23813203282522605</v>
      </c>
      <c r="O652">
        <v>1747.8</v>
      </c>
      <c r="P652">
        <v>1761.2977354321199</v>
      </c>
      <c r="Q652">
        <v>1799.97174378047</v>
      </c>
      <c r="R652">
        <v>54.277259774193801</v>
      </c>
      <c r="S652" s="1">
        <f>(Table2[[#This Row],[Close Price]]-Table2[[#This Row],[20D EMA]])/Table2[[#This Row],[20D EMA]]</f>
        <v>1.4961666094518876E-2</v>
      </c>
      <c r="T652" s="1">
        <f>(Table2[[#This Row],[Close Price]]-Table2[[#This Row],[50D EMA]])/Table2[[#This Row],[50D EMA]]</f>
        <v>7.1834899423043937E-3</v>
      </c>
      <c r="U652" s="1">
        <f>(Table2[[#This Row],[Close Price]]-Table2[[#This Row],[200D EMA]])/Table2[[#This Row],[200D EMA]]</f>
        <v>-1.4456751263115174E-2</v>
      </c>
      <c r="V652">
        <v>0.34471922534350202</v>
      </c>
      <c r="W652">
        <v>1756.35</v>
      </c>
      <c r="X652">
        <v>1786.8</v>
      </c>
      <c r="Y652">
        <v>1756.35</v>
      </c>
      <c r="Z652">
        <v>1786.8</v>
      </c>
      <c r="AA652">
        <v>1600</v>
      </c>
      <c r="AB652">
        <v>1871.7</v>
      </c>
      <c r="AC652" s="1">
        <f>(Table2[[#This Row],[Close Price]]/Table2[[#This Row],[Day Low]])-1</f>
        <v>1.0020781734847883E-2</v>
      </c>
      <c r="AD652" s="1">
        <f>(Table2[[#This Row],[Day High]]/Table2[[#This Row],[Close Price]])-1</f>
        <v>7.243721638152012E-3</v>
      </c>
      <c r="AE652" s="1">
        <f>(Table2[[#This Row],[Close Price]]/Table2[[#This Row],[Current Week Low]])-1</f>
        <v>1.0020781734847883E-2</v>
      </c>
      <c r="AF652" s="1">
        <f>(Table2[[#This Row],[Current Week High]]/Table2[[#This Row],[Close Price]])-1</f>
        <v>7.243721638152012E-3</v>
      </c>
      <c r="AG652" s="1">
        <f>(Table2[[#This Row],[Close Price]]/Table2[[#This Row],[Current Month Low]])-1</f>
        <v>0.10871874999999998</v>
      </c>
      <c r="AH652" s="1">
        <f>(Table2[[#This Row],[Current Month High]]/Table2[[#This Row],[Close Price]])-1</f>
        <v>5.510301868711065E-2</v>
      </c>
      <c r="AI652">
        <v>25.198004453338498</v>
      </c>
      <c r="AJ652">
        <v>11.8717285741313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-0.02</v>
      </c>
      <c r="AM652" t="s">
        <v>3166</v>
      </c>
      <c r="AN652">
        <v>-3.21</v>
      </c>
      <c r="AO652" t="s">
        <v>3166</v>
      </c>
      <c r="AP652">
        <v>-0.107914201145778</v>
      </c>
      <c r="AQ652">
        <f>(Table2[[#This Row],[Sharpe Ratio]]-AVERAGE(Table2[Sharpe Ratio]))/_xlfn.STDEV.P(Table2[Sharpe Ratio])</f>
        <v>-1.8835858903977201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567</v>
      </c>
      <c r="AT652">
        <f>_xlfn.RANK.AVG(Table2[[#This Row],[6M Return vs Nifty Z-Score]],Table2[6M Return vs Nifty Z-Score])</f>
        <v>479</v>
      </c>
      <c r="AU652">
        <f>_xlfn.RANK.AVG(Table2[[#This Row],[Sharpe Ratio Z-Score]],Table2[Sharpe Ratio Z-Score])</f>
        <v>716</v>
      </c>
      <c r="AV652">
        <f>(Table2[[#This Row],[Rank 1Y]]+Table2[[#This Row],[Rank 6M]]+Table2[[#This Row],[Rank Sharpe]])/3</f>
        <v>587.33333333333337</v>
      </c>
    </row>
    <row r="653" spans="1:48" hidden="1" x14ac:dyDescent="0.3">
      <c r="A653" t="s">
        <v>1314</v>
      </c>
      <c r="B653" t="s">
        <v>1315</v>
      </c>
      <c r="C653" t="s">
        <v>3133</v>
      </c>
      <c r="D653" t="s">
        <v>981</v>
      </c>
      <c r="E653">
        <v>8626.7445236719996</v>
      </c>
      <c r="F653">
        <v>62.41</v>
      </c>
      <c r="G653">
        <v>-42.404019605905397</v>
      </c>
      <c r="H653">
        <f>(Table2[[#This Row],[1Y Return vs Nifty]]-AVERAGE(Table2[1Y Return vs Nifty]))/_xlfn.STDEV.P(Table2[1Y Return vs Nifty])</f>
        <v>-1.0971459349919315</v>
      </c>
      <c r="I653">
        <v>-6.4609063486145004</v>
      </c>
      <c r="J653">
        <f>(Table2[[#This Row],[1M Return vs Nifty]]-AVERAGE(Table2[1M Return vs Nifty]))/_xlfn.STDEV.P(Table2[1M Return vs Nifty])</f>
        <v>-0.36158455106246296</v>
      </c>
      <c r="K653">
        <v>-28.791520996766199</v>
      </c>
      <c r="L653">
        <f>(Table2[[#This Row],[6M Return vs Nifty]]-AVERAGE(Table2[6M Return vs Nifty]))/_xlfn.STDEV.P(Table2[6M Return vs Nifty])</f>
        <v>-1.0554140886096333</v>
      </c>
      <c r="M653">
        <v>-3.0141928558086302</v>
      </c>
      <c r="N653">
        <f>(Table2[[#This Row],[1W Return vs Nifty]]-AVERAGE(Table2[1W Return vs Nifty]))/_xlfn.STDEV.P(Table2[1W Return vs Nifty])</f>
        <v>3.3181312878645161E-2</v>
      </c>
      <c r="O653">
        <v>66.05</v>
      </c>
      <c r="P653">
        <v>70.1499440102899</v>
      </c>
      <c r="Q653">
        <v>72.932106744758798</v>
      </c>
      <c r="R653">
        <v>38.9911602540312</v>
      </c>
      <c r="S653" s="1">
        <f>(Table2[[#This Row],[Close Price]]-Table2[[#This Row],[20D EMA]])/Table2[[#This Row],[20D EMA]]</f>
        <v>-5.5109765329295998E-2</v>
      </c>
      <c r="T653" s="1">
        <f>(Table2[[#This Row],[Close Price]]-Table2[[#This Row],[50D EMA]])/Table2[[#This Row],[50D EMA]]</f>
        <v>-0.11033428635601726</v>
      </c>
      <c r="U653" s="1">
        <f>(Table2[[#This Row],[Close Price]]-Table2[[#This Row],[200D EMA]])/Table2[[#This Row],[200D EMA]]</f>
        <v>-0.14427262853633338</v>
      </c>
      <c r="V653">
        <v>1.0031308654236599</v>
      </c>
      <c r="W653">
        <v>62</v>
      </c>
      <c r="X653">
        <v>64.099999999999994</v>
      </c>
      <c r="Y653">
        <v>62</v>
      </c>
      <c r="Z653">
        <v>64.099999999999994</v>
      </c>
      <c r="AA653">
        <v>59.84</v>
      </c>
      <c r="AB653">
        <v>77.59</v>
      </c>
      <c r="AC653" s="1">
        <f>(Table2[[#This Row],[Close Price]]/Table2[[#This Row],[Day Low]])-1</f>
        <v>6.6129032258064324E-3</v>
      </c>
      <c r="AD653" s="1">
        <f>(Table2[[#This Row],[Day High]]/Table2[[#This Row],[Close Price]])-1</f>
        <v>2.7078993751001423E-2</v>
      </c>
      <c r="AE653" s="1">
        <f>(Table2[[#This Row],[Close Price]]/Table2[[#This Row],[Current Week Low]])-1</f>
        <v>6.6129032258064324E-3</v>
      </c>
      <c r="AF653" s="1">
        <f>(Table2[[#This Row],[Current Week High]]/Table2[[#This Row],[Close Price]])-1</f>
        <v>2.7078993751001423E-2</v>
      </c>
      <c r="AG653" s="1">
        <f>(Table2[[#This Row],[Close Price]]/Table2[[#This Row],[Current Month Low]])-1</f>
        <v>4.2947860962566642E-2</v>
      </c>
      <c r="AH653" s="1">
        <f>(Table2[[#This Row],[Current Month High]]/Table2[[#This Row],[Close Price]])-1</f>
        <v>0.24323025156224976</v>
      </c>
      <c r="AI653">
        <v>51.978849543342399</v>
      </c>
      <c r="AJ653">
        <v>5.4222972972972796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</v>
      </c>
      <c r="AM653">
        <v>0</v>
      </c>
      <c r="AN653">
        <v>-12.53</v>
      </c>
      <c r="AO653" t="s">
        <v>3166</v>
      </c>
      <c r="AP653">
        <v>3.7702650894102997E-2</v>
      </c>
      <c r="AQ653">
        <f>(Table2[[#This Row],[Sharpe Ratio]]-AVERAGE(Table2[Sharpe Ratio]))/_xlfn.STDEV.P(Table2[Sharpe Ratio])</f>
        <v>-0.20249483857267883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680</v>
      </c>
      <c r="AT653">
        <f>_xlfn.RANK.AVG(Table2[[#This Row],[6M Return vs Nifty Z-Score]],Table2[6M Return vs Nifty Z-Score])</f>
        <v>681</v>
      </c>
      <c r="AU653">
        <f>_xlfn.RANK.AVG(Table2[[#This Row],[Sharpe Ratio Z-Score]],Table2[Sharpe Ratio Z-Score])</f>
        <v>405</v>
      </c>
      <c r="AV653">
        <f>(Table2[[#This Row],[Rank 1Y]]+Table2[[#This Row],[Rank 6M]]+Table2[[#This Row],[Rank Sharpe]])/3</f>
        <v>588.66666666666663</v>
      </c>
    </row>
    <row r="654" spans="1:48" hidden="1" x14ac:dyDescent="0.3">
      <c r="A654" t="s">
        <v>1639</v>
      </c>
      <c r="B654" t="s">
        <v>1640</v>
      </c>
      <c r="C654" t="s">
        <v>3123</v>
      </c>
      <c r="D654" t="s">
        <v>1004</v>
      </c>
      <c r="E654">
        <v>5569.63782438</v>
      </c>
      <c r="F654">
        <v>121.43</v>
      </c>
      <c r="G654">
        <v>-55.803383393767199</v>
      </c>
      <c r="H654">
        <f>(Table2[[#This Row],[1Y Return vs Nifty]]-AVERAGE(Table2[1Y Return vs Nifty]))/_xlfn.STDEV.P(Table2[1Y Return vs Nifty])</f>
        <v>-1.3626099895487913</v>
      </c>
      <c r="I654">
        <v>-4.9895308488928496</v>
      </c>
      <c r="J654">
        <f>(Table2[[#This Row],[1M Return vs Nifty]]-AVERAGE(Table2[1M Return vs Nifty]))/_xlfn.STDEV.P(Table2[1M Return vs Nifty])</f>
        <v>-0.21593083477890168</v>
      </c>
      <c r="K654">
        <v>-23.710821293646699</v>
      </c>
      <c r="L654">
        <f>(Table2[[#This Row],[6M Return vs Nifty]]-AVERAGE(Table2[6M Return vs Nifty]))/_xlfn.STDEV.P(Table2[6M Return vs Nifty])</f>
        <v>-0.88786913650342592</v>
      </c>
      <c r="M654">
        <v>-4.0454408520469096</v>
      </c>
      <c r="N654">
        <f>(Table2[[#This Row],[1W Return vs Nifty]]-AVERAGE(Table2[1W Return vs Nifty]))/_xlfn.STDEV.P(Table2[1W Return vs Nifty])</f>
        <v>-0.18094719348809166</v>
      </c>
      <c r="O654">
        <v>125.99</v>
      </c>
      <c r="P654">
        <v>129.93034343551199</v>
      </c>
      <c r="Q654">
        <v>142.816039074831</v>
      </c>
      <c r="R654">
        <v>35.497654500236003</v>
      </c>
      <c r="S654" s="1">
        <f>(Table2[[#This Row],[Close Price]]-Table2[[#This Row],[20D EMA]])/Table2[[#This Row],[20D EMA]]</f>
        <v>-3.619334867846645E-2</v>
      </c>
      <c r="T654" s="1">
        <f>(Table2[[#This Row],[Close Price]]-Table2[[#This Row],[50D EMA]])/Table2[[#This Row],[50D EMA]]</f>
        <v>-6.5422311761462668E-2</v>
      </c>
      <c r="U654" s="1">
        <f>(Table2[[#This Row],[Close Price]]-Table2[[#This Row],[200D EMA]])/Table2[[#This Row],[200D EMA]]</f>
        <v>-0.14974535922835247</v>
      </c>
      <c r="V654">
        <v>0.33573518082267301</v>
      </c>
      <c r="W654">
        <v>119.54</v>
      </c>
      <c r="X654">
        <v>123.99</v>
      </c>
      <c r="Y654">
        <v>119.54</v>
      </c>
      <c r="Z654">
        <v>123.99</v>
      </c>
      <c r="AA654">
        <v>117.77</v>
      </c>
      <c r="AB654">
        <v>135.94999999999999</v>
      </c>
      <c r="AC654" s="1">
        <f>(Table2[[#This Row],[Close Price]]/Table2[[#This Row],[Day Low]])-1</f>
        <v>1.5810607328091031E-2</v>
      </c>
      <c r="AD654" s="1">
        <f>(Table2[[#This Row],[Day High]]/Table2[[#This Row],[Close Price]])-1</f>
        <v>2.1082104916412714E-2</v>
      </c>
      <c r="AE654" s="1">
        <f>(Table2[[#This Row],[Close Price]]/Table2[[#This Row],[Current Week Low]])-1</f>
        <v>1.5810607328091031E-2</v>
      </c>
      <c r="AF654" s="1">
        <f>(Table2[[#This Row],[Current Week High]]/Table2[[#This Row],[Close Price]])-1</f>
        <v>2.1082104916412714E-2</v>
      </c>
      <c r="AG654" s="1">
        <f>(Table2[[#This Row],[Close Price]]/Table2[[#This Row],[Current Month Low]])-1</f>
        <v>3.1077523987433242E-2</v>
      </c>
      <c r="AH654" s="1">
        <f>(Table2[[#This Row],[Current Month High]]/Table2[[#This Row],[Close Price]])-1</f>
        <v>0.11957506382277838</v>
      </c>
      <c r="AI654">
        <v>73.433253726426699</v>
      </c>
      <c r="AJ654">
        <v>3.1077523987433202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-7.0000000000000007E-2</v>
      </c>
      <c r="AM654" t="s">
        <v>3166</v>
      </c>
      <c r="AN654">
        <v>-7.02</v>
      </c>
      <c r="AO654" t="s">
        <v>3166</v>
      </c>
      <c r="AP654">
        <v>3.7550938484661997E-2</v>
      </c>
      <c r="AQ654">
        <f>(Table2[[#This Row],[Sharpe Ratio]]-AVERAGE(Table2[Sharpe Ratio]))/_xlfn.STDEV.P(Table2[Sharpe Ratio])</f>
        <v>-0.20424630051124781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722</v>
      </c>
      <c r="AT654">
        <f>_xlfn.RANK.AVG(Table2[[#This Row],[6M Return vs Nifty Z-Score]],Table2[6M Return vs Nifty Z-Score])</f>
        <v>641</v>
      </c>
      <c r="AU654">
        <f>_xlfn.RANK.AVG(Table2[[#This Row],[Sharpe Ratio Z-Score]],Table2[Sharpe Ratio Z-Score])</f>
        <v>406</v>
      </c>
      <c r="AV654">
        <f>(Table2[[#This Row],[Rank 1Y]]+Table2[[#This Row],[Rank 6M]]+Table2[[#This Row],[Rank Sharpe]])/3</f>
        <v>589.66666666666663</v>
      </c>
    </row>
    <row r="655" spans="1:48" hidden="1" x14ac:dyDescent="0.3">
      <c r="A655" t="s">
        <v>481</v>
      </c>
      <c r="B655" t="s">
        <v>482</v>
      </c>
      <c r="C655" t="s">
        <v>3121</v>
      </c>
      <c r="D655" t="s">
        <v>54</v>
      </c>
      <c r="E655">
        <v>44350.520486989997</v>
      </c>
      <c r="F655">
        <v>596.29999999999995</v>
      </c>
      <c r="G655">
        <v>-41.554350257183998</v>
      </c>
      <c r="H655">
        <f>(Table2[[#This Row],[1Y Return vs Nifty]]-AVERAGE(Table2[1Y Return vs Nifty]))/_xlfn.STDEV.P(Table2[1Y Return vs Nifty])</f>
        <v>-1.0803125484285636</v>
      </c>
      <c r="I655">
        <v>-5.3962840960782001</v>
      </c>
      <c r="J655">
        <f>(Table2[[#This Row],[1M Return vs Nifty]]-AVERAGE(Table2[1M Return vs Nifty]))/_xlfn.STDEV.P(Table2[1M Return vs Nifty])</f>
        <v>-0.25619596225598695</v>
      </c>
      <c r="K655">
        <v>-11.544704501332101</v>
      </c>
      <c r="L655">
        <f>(Table2[[#This Row],[6M Return vs Nifty]]-AVERAGE(Table2[6M Return vs Nifty]))/_xlfn.STDEV.P(Table2[6M Return vs Nifty])</f>
        <v>-0.48667017289702863</v>
      </c>
      <c r="M655">
        <v>0.22604999562410999</v>
      </c>
      <c r="N655">
        <f>(Table2[[#This Row],[1W Return vs Nifty]]-AVERAGE(Table2[1W Return vs Nifty]))/_xlfn.STDEV.P(Table2[1W Return vs Nifty])</f>
        <v>0.70598588032865883</v>
      </c>
      <c r="O655">
        <v>605.39</v>
      </c>
      <c r="P655">
        <v>636.96808220266701</v>
      </c>
      <c r="Q655">
        <v>656.17045972671997</v>
      </c>
      <c r="R655">
        <v>50.008566750306002</v>
      </c>
      <c r="S655" s="1">
        <f>(Table2[[#This Row],[Close Price]]-Table2[[#This Row],[20D EMA]])/Table2[[#This Row],[20D EMA]]</f>
        <v>-1.5015114223888786E-2</v>
      </c>
      <c r="T655" s="1">
        <f>(Table2[[#This Row],[Close Price]]-Table2[[#This Row],[50D EMA]])/Table2[[#This Row],[50D EMA]]</f>
        <v>-6.3846342287724719E-2</v>
      </c>
      <c r="U655" s="1">
        <f>(Table2[[#This Row],[Close Price]]-Table2[[#This Row],[200D EMA]])/Table2[[#This Row],[200D EMA]]</f>
        <v>-9.1242235670978999E-2</v>
      </c>
      <c r="V655">
        <v>0.93056699432019896</v>
      </c>
      <c r="W655">
        <v>593.1</v>
      </c>
      <c r="X655">
        <v>604.4</v>
      </c>
      <c r="Y655">
        <v>593.1</v>
      </c>
      <c r="Z655">
        <v>604.4</v>
      </c>
      <c r="AA655">
        <v>557.25</v>
      </c>
      <c r="AB655">
        <v>628.4</v>
      </c>
      <c r="AC655" s="1">
        <f>(Table2[[#This Row],[Close Price]]/Table2[[#This Row],[Day Low]])-1</f>
        <v>5.395380205698741E-3</v>
      </c>
      <c r="AD655" s="1">
        <f>(Table2[[#This Row],[Day High]]/Table2[[#This Row],[Close Price]])-1</f>
        <v>1.3583766560456123E-2</v>
      </c>
      <c r="AE655" s="1">
        <f>(Table2[[#This Row],[Close Price]]/Table2[[#This Row],[Current Week Low]])-1</f>
        <v>5.395380205698741E-3</v>
      </c>
      <c r="AF655" s="1">
        <f>(Table2[[#This Row],[Current Week High]]/Table2[[#This Row],[Close Price]])-1</f>
        <v>1.3583766560456123E-2</v>
      </c>
      <c r="AG655" s="1">
        <f>(Table2[[#This Row],[Close Price]]/Table2[[#This Row],[Current Month Low]])-1</f>
        <v>7.0076267384477253E-2</v>
      </c>
      <c r="AH655" s="1">
        <f>(Table2[[#This Row],[Current Month High]]/Table2[[#This Row],[Close Price]])-1</f>
        <v>5.3831963776622471E-2</v>
      </c>
      <c r="AI655">
        <v>36.407848398457098</v>
      </c>
      <c r="AJ655">
        <v>7.6936969478056598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-0.15</v>
      </c>
      <c r="AM655" t="s">
        <v>3166</v>
      </c>
      <c r="AN655">
        <v>-2.85</v>
      </c>
      <c r="AO655" t="s">
        <v>3166</v>
      </c>
      <c r="AP655">
        <v>-2.5554388249302999E-2</v>
      </c>
      <c r="AQ655">
        <f>(Table2[[#This Row],[Sharpe Ratio]]-AVERAGE(Table2[Sharpe Ratio]))/_xlfn.STDEV.P(Table2[Sharpe Ratio])</f>
        <v>-0.9327732437108559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676</v>
      </c>
      <c r="AT655">
        <f>_xlfn.RANK.AVG(Table2[[#This Row],[6M Return vs Nifty Z-Score]],Table2[6M Return vs Nifty Z-Score])</f>
        <v>486</v>
      </c>
      <c r="AU655">
        <f>_xlfn.RANK.AVG(Table2[[#This Row],[Sharpe Ratio Z-Score]],Table2[Sharpe Ratio Z-Score])</f>
        <v>611</v>
      </c>
      <c r="AV655">
        <f>(Table2[[#This Row],[Rank 1Y]]+Table2[[#This Row],[Rank 6M]]+Table2[[#This Row],[Rank Sharpe]])/3</f>
        <v>591</v>
      </c>
    </row>
    <row r="656" spans="1:48" hidden="1" x14ac:dyDescent="0.3">
      <c r="A656" t="s">
        <v>2130</v>
      </c>
      <c r="B656" t="s">
        <v>2131</v>
      </c>
      <c r="C656" t="s">
        <v>3132</v>
      </c>
      <c r="D656" t="s">
        <v>458</v>
      </c>
      <c r="E656">
        <v>2810.6838024099902</v>
      </c>
      <c r="F656">
        <v>390.1</v>
      </c>
      <c r="G656">
        <v>-13.808465689646001</v>
      </c>
      <c r="H656">
        <f>(Table2[[#This Row],[1Y Return vs Nifty]]-AVERAGE(Table2[1Y Return vs Nifty]))/_xlfn.STDEV.P(Table2[1Y Return vs Nifty])</f>
        <v>-0.53061965769314445</v>
      </c>
      <c r="I656">
        <v>-8.9130748319627902</v>
      </c>
      <c r="J656">
        <f>(Table2[[#This Row],[1M Return vs Nifty]]-AVERAGE(Table2[1M Return vs Nifty]))/_xlfn.STDEV.P(Table2[1M Return vs Nifty])</f>
        <v>-0.60432846831585607</v>
      </c>
      <c r="K656">
        <v>-16.769643254638201</v>
      </c>
      <c r="L656">
        <f>(Table2[[#This Row],[6M Return vs Nifty]]-AVERAGE(Table2[6M Return vs Nifty]))/_xlfn.STDEV.P(Table2[6M Return vs Nifty])</f>
        <v>-0.65897165976566652</v>
      </c>
      <c r="M656">
        <v>-5.3651026624675398</v>
      </c>
      <c r="N656">
        <f>(Table2[[#This Row],[1W Return vs Nifty]]-AVERAGE(Table2[1W Return vs Nifty]))/_xlfn.STDEV.P(Table2[1W Return vs Nifty])</f>
        <v>-0.45496199245532404</v>
      </c>
      <c r="O656">
        <v>409.49</v>
      </c>
      <c r="P656">
        <v>438.77573972301502</v>
      </c>
      <c r="Q656">
        <v>452.56199129106602</v>
      </c>
      <c r="R656">
        <v>33.951814591243597</v>
      </c>
      <c r="S656" s="1">
        <f>(Table2[[#This Row],[Close Price]]-Table2[[#This Row],[20D EMA]])/Table2[[#This Row],[20D EMA]]</f>
        <v>-4.7351583677257045E-2</v>
      </c>
      <c r="T656" s="1">
        <f>(Table2[[#This Row],[Close Price]]-Table2[[#This Row],[50D EMA]])/Table2[[#This Row],[50D EMA]]</f>
        <v>-0.11093534878145821</v>
      </c>
      <c r="U656" s="1">
        <f>(Table2[[#This Row],[Close Price]]-Table2[[#This Row],[200D EMA]])/Table2[[#This Row],[200D EMA]]</f>
        <v>-0.13801864162934854</v>
      </c>
      <c r="V656">
        <v>0.91194916668041603</v>
      </c>
      <c r="W656">
        <v>389.05</v>
      </c>
      <c r="X656">
        <v>400.4</v>
      </c>
      <c r="Y656">
        <v>389.05</v>
      </c>
      <c r="Z656">
        <v>400.4</v>
      </c>
      <c r="AA656">
        <v>386.4</v>
      </c>
      <c r="AB656">
        <v>425.6</v>
      </c>
      <c r="AC656" s="1">
        <f>(Table2[[#This Row],[Close Price]]/Table2[[#This Row],[Day Low]])-1</f>
        <v>2.6988818917876856E-3</v>
      </c>
      <c r="AD656" s="1">
        <f>(Table2[[#This Row],[Day High]]/Table2[[#This Row],[Close Price]])-1</f>
        <v>2.6403486285567768E-2</v>
      </c>
      <c r="AE656" s="1">
        <f>(Table2[[#This Row],[Close Price]]/Table2[[#This Row],[Current Week Low]])-1</f>
        <v>2.6988818917876856E-3</v>
      </c>
      <c r="AF656" s="1">
        <f>(Table2[[#This Row],[Current Week High]]/Table2[[#This Row],[Close Price]])-1</f>
        <v>2.6403486285567768E-2</v>
      </c>
      <c r="AG656" s="1">
        <f>(Table2[[#This Row],[Close Price]]/Table2[[#This Row],[Current Month Low]])-1</f>
        <v>9.5755693581782708E-3</v>
      </c>
      <c r="AH656" s="1">
        <f>(Table2[[#This Row],[Current Month High]]/Table2[[#This Row],[Close Price]])-1</f>
        <v>9.1002307100743307E-2</v>
      </c>
      <c r="AI656">
        <v>42.194309151499603</v>
      </c>
      <c r="AJ656">
        <v>9.5786516853932593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-0.12</v>
      </c>
      <c r="AM656" t="s">
        <v>3166</v>
      </c>
      <c r="AN656">
        <v>-4.3099999999999996</v>
      </c>
      <c r="AO656" t="s">
        <v>3166</v>
      </c>
      <c r="AP656">
        <v>-0.112907921345266</v>
      </c>
      <c r="AQ656">
        <f>(Table2[[#This Row],[Sharpe Ratio]]-AVERAGE(Table2[Sharpe Ratio]))/_xlfn.STDEV.P(Table2[Sharpe Ratio])</f>
        <v>-1.9412364866376255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499</v>
      </c>
      <c r="AT656">
        <f>_xlfn.RANK.AVG(Table2[[#This Row],[6M Return vs Nifty Z-Score]],Table2[6M Return vs Nifty Z-Score])</f>
        <v>555</v>
      </c>
      <c r="AU656">
        <f>_xlfn.RANK.AVG(Table2[[#This Row],[Sharpe Ratio Z-Score]],Table2[Sharpe Ratio Z-Score])</f>
        <v>720</v>
      </c>
      <c r="AV656">
        <f>(Table2[[#This Row],[Rank 1Y]]+Table2[[#This Row],[Rank 6M]]+Table2[[#This Row],[Rank Sharpe]])/3</f>
        <v>591.33333333333337</v>
      </c>
    </row>
    <row r="657" spans="1:48" hidden="1" x14ac:dyDescent="0.3">
      <c r="A657" t="s">
        <v>1207</v>
      </c>
      <c r="B657" t="s">
        <v>1208</v>
      </c>
      <c r="C657" t="s">
        <v>3135</v>
      </c>
      <c r="D657" t="s">
        <v>491</v>
      </c>
      <c r="E657">
        <v>9890.7324699599994</v>
      </c>
      <c r="F657">
        <v>1934.2</v>
      </c>
      <c r="G657">
        <v>-32.713720275840302</v>
      </c>
      <c r="H657">
        <f>(Table2[[#This Row],[1Y Return vs Nifty]]-AVERAGE(Table2[1Y Return vs Nifty]))/_xlfn.STDEV.P(Table2[1Y Return vs Nifty])</f>
        <v>-0.90516471925995678</v>
      </c>
      <c r="I657">
        <v>-8.1416109949761992</v>
      </c>
      <c r="J657">
        <f>(Table2[[#This Row],[1M Return vs Nifty]]-AVERAGE(Table2[1M Return vs Nifty]))/_xlfn.STDEV.P(Table2[1M Return vs Nifty])</f>
        <v>-0.5279600804660316</v>
      </c>
      <c r="K657">
        <v>-6.2560391326333402</v>
      </c>
      <c r="L657">
        <f>(Table2[[#This Row],[6M Return vs Nifty]]-AVERAGE(Table2[6M Return vs Nifty]))/_xlfn.STDEV.P(Table2[6M Return vs Nifty])</f>
        <v>-0.31226718951260601</v>
      </c>
      <c r="M657">
        <v>-5.7429842991375297</v>
      </c>
      <c r="N657">
        <f>(Table2[[#This Row],[1W Return vs Nifty]]-AVERAGE(Table2[1W Return vs Nifty]))/_xlfn.STDEV.P(Table2[1W Return vs Nifty])</f>
        <v>-0.53342539867644667</v>
      </c>
      <c r="O657">
        <v>2019.82</v>
      </c>
      <c r="P657">
        <v>2100.9719753914101</v>
      </c>
      <c r="Q657">
        <v>2150.62926062525</v>
      </c>
      <c r="R657">
        <v>34.484085982680597</v>
      </c>
      <c r="S657" s="1">
        <f>(Table2[[#This Row],[Close Price]]-Table2[[#This Row],[20D EMA]])/Table2[[#This Row],[20D EMA]]</f>
        <v>-4.2389915933102894E-2</v>
      </c>
      <c r="T657" s="1">
        <f>(Table2[[#This Row],[Close Price]]-Table2[[#This Row],[50D EMA]])/Table2[[#This Row],[50D EMA]]</f>
        <v>-7.9378486407625917E-2</v>
      </c>
      <c r="U657" s="1">
        <f>(Table2[[#This Row],[Close Price]]-Table2[[#This Row],[200D EMA]])/Table2[[#This Row],[200D EMA]]</f>
        <v>-0.10063531850316579</v>
      </c>
      <c r="V657">
        <v>0.27052535295048202</v>
      </c>
      <c r="W657">
        <v>1927.85</v>
      </c>
      <c r="X657">
        <v>1954</v>
      </c>
      <c r="Y657">
        <v>1927.85</v>
      </c>
      <c r="Z657">
        <v>1954</v>
      </c>
      <c r="AA657">
        <v>1903.55</v>
      </c>
      <c r="AB657">
        <v>2270</v>
      </c>
      <c r="AC657" s="1">
        <f>(Table2[[#This Row],[Close Price]]/Table2[[#This Row],[Day Low]])-1</f>
        <v>3.29382472702755E-3</v>
      </c>
      <c r="AD657" s="1">
        <f>(Table2[[#This Row],[Day High]]/Table2[[#This Row],[Close Price]])-1</f>
        <v>1.0236790404301477E-2</v>
      </c>
      <c r="AE657" s="1">
        <f>(Table2[[#This Row],[Close Price]]/Table2[[#This Row],[Current Week Low]])-1</f>
        <v>3.29382472702755E-3</v>
      </c>
      <c r="AF657" s="1">
        <f>(Table2[[#This Row],[Current Week High]]/Table2[[#This Row],[Close Price]])-1</f>
        <v>1.0236790404301477E-2</v>
      </c>
      <c r="AG657" s="1">
        <f>(Table2[[#This Row],[Close Price]]/Table2[[#This Row],[Current Month Low]])-1</f>
        <v>1.6101494575923914E-2</v>
      </c>
      <c r="AH657" s="1">
        <f>(Table2[[#This Row],[Current Month High]]/Table2[[#This Row],[Close Price]])-1</f>
        <v>0.17361182918002283</v>
      </c>
      <c r="AI657">
        <v>41.402130079619397</v>
      </c>
      <c r="AJ657">
        <v>6.98008849557523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</v>
      </c>
      <c r="AM657" t="s">
        <v>3168</v>
      </c>
      <c r="AN657">
        <v>-9.15</v>
      </c>
      <c r="AO657" t="s">
        <v>3166</v>
      </c>
      <c r="AP657">
        <v>-0.122164832788536</v>
      </c>
      <c r="AQ657">
        <f>(Table2[[#This Row],[Sharpe Ratio]]-AVERAGE(Table2[Sharpe Ratio]))/_xlfn.STDEV.P(Table2[Sharpe Ratio])</f>
        <v>-2.0481040007805356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635</v>
      </c>
      <c r="AT657">
        <f>_xlfn.RANK.AVG(Table2[[#This Row],[6M Return vs Nifty Z-Score]],Table2[6M Return vs Nifty Z-Score])</f>
        <v>416</v>
      </c>
      <c r="AU657">
        <f>_xlfn.RANK.AVG(Table2[[#This Row],[Sharpe Ratio Z-Score]],Table2[Sharpe Ratio Z-Score])</f>
        <v>724</v>
      </c>
      <c r="AV657">
        <f>(Table2[[#This Row],[Rank 1Y]]+Table2[[#This Row],[Rank 6M]]+Table2[[#This Row],[Rank Sharpe]])/3</f>
        <v>591.66666666666663</v>
      </c>
    </row>
    <row r="658" spans="1:48" hidden="1" x14ac:dyDescent="0.3">
      <c r="A658" t="s">
        <v>1172</v>
      </c>
      <c r="B658" t="s">
        <v>1173</v>
      </c>
      <c r="C658" t="s">
        <v>565</v>
      </c>
      <c r="D658" t="s">
        <v>565</v>
      </c>
      <c r="E658">
        <v>10198.603783654</v>
      </c>
      <c r="F658">
        <v>20.54</v>
      </c>
      <c r="G658">
        <v>-21.183316696629799</v>
      </c>
      <c r="H658">
        <f>(Table2[[#This Row],[1Y Return vs Nifty]]-AVERAGE(Table2[1Y Return vs Nifty]))/_xlfn.STDEV.P(Table2[1Y Return vs Nifty])</f>
        <v>-0.67672792679172322</v>
      </c>
      <c r="I658">
        <v>-7.1264913017586498</v>
      </c>
      <c r="J658">
        <f>(Table2[[#This Row],[1M Return vs Nifty]]-AVERAGE(Table2[1M Return vs Nifty]))/_xlfn.STDEV.P(Table2[1M Return vs Nifty])</f>
        <v>-0.42747182589217497</v>
      </c>
      <c r="K658">
        <v>-26.812088668267499</v>
      </c>
      <c r="L658">
        <f>(Table2[[#This Row],[6M Return vs Nifty]]-AVERAGE(Table2[6M Return vs Nifty]))/_xlfn.STDEV.P(Table2[6M Return vs Nifty])</f>
        <v>-0.99013884817923214</v>
      </c>
      <c r="M658">
        <v>-8.0524666131710507</v>
      </c>
      <c r="N658">
        <f>(Table2[[#This Row],[1W Return vs Nifty]]-AVERAGE(Table2[1W Return vs Nifty]))/_xlfn.STDEV.P(Table2[1W Return vs Nifty])</f>
        <v>-1.0129666925148766</v>
      </c>
      <c r="O658">
        <v>21.44</v>
      </c>
      <c r="P658">
        <v>23.011884395073299</v>
      </c>
      <c r="Q658">
        <v>24.7633592573271</v>
      </c>
      <c r="R658">
        <v>38.270565542172299</v>
      </c>
      <c r="S658" s="1">
        <f>(Table2[[#This Row],[Close Price]]-Table2[[#This Row],[20D EMA]])/Table2[[#This Row],[20D EMA]]</f>
        <v>-4.1977611940298608E-2</v>
      </c>
      <c r="T658" s="1">
        <f>(Table2[[#This Row],[Close Price]]-Table2[[#This Row],[50D EMA]])/Table2[[#This Row],[50D EMA]]</f>
        <v>-0.10741773044898986</v>
      </c>
      <c r="U658" s="1">
        <f>(Table2[[#This Row],[Close Price]]-Table2[[#This Row],[200D EMA]])/Table2[[#This Row],[200D EMA]]</f>
        <v>-0.17054872133624088</v>
      </c>
      <c r="V658">
        <v>0.37573645392979499</v>
      </c>
      <c r="W658">
        <v>20.49</v>
      </c>
      <c r="X658">
        <v>21.04</v>
      </c>
      <c r="Y658">
        <v>20.49</v>
      </c>
      <c r="Z658">
        <v>21.04</v>
      </c>
      <c r="AA658">
        <v>19.86</v>
      </c>
      <c r="AB658">
        <v>23.1</v>
      </c>
      <c r="AC658" s="1">
        <f>(Table2[[#This Row],[Close Price]]/Table2[[#This Row],[Day Low]])-1</f>
        <v>2.4402147388971063E-3</v>
      </c>
      <c r="AD658" s="1">
        <f>(Table2[[#This Row],[Day High]]/Table2[[#This Row],[Close Price]])-1</f>
        <v>2.4342745861733128E-2</v>
      </c>
      <c r="AE658" s="1">
        <f>(Table2[[#This Row],[Close Price]]/Table2[[#This Row],[Current Week Low]])-1</f>
        <v>2.4402147388971063E-3</v>
      </c>
      <c r="AF658" s="1">
        <f>(Table2[[#This Row],[Current Week High]]/Table2[[#This Row],[Close Price]])-1</f>
        <v>2.4342745861733128E-2</v>
      </c>
      <c r="AG658" s="1">
        <f>(Table2[[#This Row],[Close Price]]/Table2[[#This Row],[Current Month Low]])-1</f>
        <v>3.4239677744209551E-2</v>
      </c>
      <c r="AH658" s="1">
        <f>(Table2[[#This Row],[Current Month High]]/Table2[[#This Row],[Close Price]])-1</f>
        <v>0.12463485881207403</v>
      </c>
      <c r="AI658">
        <v>90.116845180136295</v>
      </c>
      <c r="AJ658">
        <v>5.3333333333333197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-0.19</v>
      </c>
      <c r="AM658" t="s">
        <v>3166</v>
      </c>
      <c r="AN658">
        <v>-8.1</v>
      </c>
      <c r="AO658" t="s">
        <v>3166</v>
      </c>
      <c r="AP658">
        <v>-3.2380132756670002E-3</v>
      </c>
      <c r="AQ658">
        <f>(Table2[[#This Row],[Sharpe Ratio]]-AVERAGE(Table2[Sharpe Ratio]))/_xlfn.STDEV.P(Table2[Sharpe Ratio])</f>
        <v>-0.67513920100351132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550</v>
      </c>
      <c r="AT658">
        <f>_xlfn.RANK.AVG(Table2[[#This Row],[6M Return vs Nifty Z-Score]],Table2[6M Return vs Nifty Z-Score])</f>
        <v>667</v>
      </c>
      <c r="AU658">
        <f>_xlfn.RANK.AVG(Table2[[#This Row],[Sharpe Ratio Z-Score]],Table2[Sharpe Ratio Z-Score])</f>
        <v>563</v>
      </c>
      <c r="AV658">
        <f>(Table2[[#This Row],[Rank 1Y]]+Table2[[#This Row],[Rank 6M]]+Table2[[#This Row],[Rank Sharpe]])/3</f>
        <v>593.33333333333337</v>
      </c>
    </row>
    <row r="659" spans="1:48" hidden="1" x14ac:dyDescent="0.3">
      <c r="A659" t="s">
        <v>1033</v>
      </c>
      <c r="B659" t="s">
        <v>1034</v>
      </c>
      <c r="C659" t="s">
        <v>3131</v>
      </c>
      <c r="D659" t="s">
        <v>117</v>
      </c>
      <c r="E659">
        <v>12970.861492100001</v>
      </c>
      <c r="F659">
        <v>44.26</v>
      </c>
      <c r="G659">
        <v>-21.084118175589602</v>
      </c>
      <c r="H659">
        <f>(Table2[[#This Row],[1Y Return vs Nifty]]-AVERAGE(Table2[1Y Return vs Nifty]))/_xlfn.STDEV.P(Table2[1Y Return vs Nifty])</f>
        <v>-0.67476263634821487</v>
      </c>
      <c r="I659">
        <v>-1.6048481498246701</v>
      </c>
      <c r="J659">
        <f>(Table2[[#This Row],[1M Return vs Nifty]]-AVERAGE(Table2[1M Return vs Nifty]))/_xlfn.STDEV.P(Table2[1M Return vs Nifty])</f>
        <v>0.11912409419960668</v>
      </c>
      <c r="K659">
        <v>-35.972878789048899</v>
      </c>
      <c r="L659">
        <f>(Table2[[#This Row],[6M Return vs Nifty]]-AVERAGE(Table2[6M Return vs Nifty]))/_xlfn.STDEV.P(Table2[6M Return vs Nifty])</f>
        <v>-1.2922319124670028</v>
      </c>
      <c r="M659">
        <v>-1.7976763214955001</v>
      </c>
      <c r="N659">
        <f>(Table2[[#This Row],[1W Return vs Nifty]]-AVERAGE(Table2[1W Return vs Nifty]))/_xlfn.STDEV.P(Table2[1W Return vs Nifty])</f>
        <v>0.28577900946871043</v>
      </c>
      <c r="O659">
        <v>46.08</v>
      </c>
      <c r="P659">
        <v>48.574497216981896</v>
      </c>
      <c r="Q659">
        <v>52.859383025580897</v>
      </c>
      <c r="R659">
        <v>35.854736449391702</v>
      </c>
      <c r="S659" s="1">
        <f>(Table2[[#This Row],[Close Price]]-Table2[[#This Row],[20D EMA]])/Table2[[#This Row],[20D EMA]]</f>
        <v>-3.9496527777777783E-2</v>
      </c>
      <c r="T659" s="1">
        <f>(Table2[[#This Row],[Close Price]]-Table2[[#This Row],[50D EMA]])/Table2[[#This Row],[50D EMA]]</f>
        <v>-8.8822272265816224E-2</v>
      </c>
      <c r="U659" s="1">
        <f>(Table2[[#This Row],[Close Price]]-Table2[[#This Row],[200D EMA]])/Table2[[#This Row],[200D EMA]]</f>
        <v>-0.16268413540542637</v>
      </c>
      <c r="V659">
        <v>0.77828407137919198</v>
      </c>
      <c r="W659">
        <v>44.05</v>
      </c>
      <c r="X659">
        <v>45.6</v>
      </c>
      <c r="Y659">
        <v>44.05</v>
      </c>
      <c r="Z659">
        <v>45.6</v>
      </c>
      <c r="AA659">
        <v>43.06</v>
      </c>
      <c r="AB659">
        <v>50.39</v>
      </c>
      <c r="AC659" s="1">
        <f>(Table2[[#This Row],[Close Price]]/Table2[[#This Row],[Day Low]])-1</f>
        <v>4.7673098751419563E-3</v>
      </c>
      <c r="AD659" s="1">
        <f>(Table2[[#This Row],[Day High]]/Table2[[#This Row],[Close Price]])-1</f>
        <v>3.0275643922277551E-2</v>
      </c>
      <c r="AE659" s="1">
        <f>(Table2[[#This Row],[Close Price]]/Table2[[#This Row],[Current Week Low]])-1</f>
        <v>4.7673098751419563E-3</v>
      </c>
      <c r="AF659" s="1">
        <f>(Table2[[#This Row],[Current Week High]]/Table2[[#This Row],[Close Price]])-1</f>
        <v>3.0275643922277551E-2</v>
      </c>
      <c r="AG659" s="1">
        <f>(Table2[[#This Row],[Close Price]]/Table2[[#This Row],[Current Month Low]])-1</f>
        <v>2.7868091035764042E-2</v>
      </c>
      <c r="AH659" s="1">
        <f>(Table2[[#This Row],[Current Month High]]/Table2[[#This Row],[Close Price]])-1</f>
        <v>0.1384997740623588</v>
      </c>
      <c r="AI659">
        <v>66.516041572525907</v>
      </c>
      <c r="AJ659">
        <v>6.7792521109770698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-0.17</v>
      </c>
      <c r="AM659" t="s">
        <v>3166</v>
      </c>
      <c r="AN659">
        <v>-7.64</v>
      </c>
      <c r="AO659" t="s">
        <v>3166</v>
      </c>
      <c r="AQ659">
        <f>(Table2[[#This Row],[Sharpe Ratio]]-AVERAGE(Table2[Sharpe Ratio]))/_xlfn.STDEV.P(Table2[Sharpe Ratio])</f>
        <v>-0.63775757197390104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549</v>
      </c>
      <c r="AT659">
        <f>_xlfn.RANK.AVG(Table2[[#This Row],[6M Return vs Nifty Z-Score]],Table2[6M Return vs Nifty Z-Score])</f>
        <v>708</v>
      </c>
      <c r="AU659">
        <f>_xlfn.RANK.AVG(Table2[[#This Row],[Sharpe Ratio Z-Score]],Table2[Sharpe Ratio Z-Score])</f>
        <v>529</v>
      </c>
      <c r="AV659">
        <f>(Table2[[#This Row],[Rank 1Y]]+Table2[[#This Row],[Rank 6M]]+Table2[[#This Row],[Rank Sharpe]])/3</f>
        <v>595.33333333333337</v>
      </c>
    </row>
    <row r="660" spans="1:48" hidden="1" x14ac:dyDescent="0.3">
      <c r="A660" t="s">
        <v>471</v>
      </c>
      <c r="B660" t="s">
        <v>472</v>
      </c>
      <c r="C660" t="s">
        <v>3121</v>
      </c>
      <c r="D660" t="s">
        <v>24</v>
      </c>
      <c r="E660">
        <v>47318.584219019998</v>
      </c>
      <c r="F660">
        <v>64.650000000000006</v>
      </c>
      <c r="G660">
        <v>-47.116315844311899</v>
      </c>
      <c r="H660">
        <f>(Table2[[#This Row],[1Y Return vs Nifty]]-AVERAGE(Table2[1Y Return vs Nifty]))/_xlfn.STDEV.P(Table2[1Y Return vs Nifty])</f>
        <v>-1.1905044918253265</v>
      </c>
      <c r="I660">
        <v>-5.2594798452143801</v>
      </c>
      <c r="J660">
        <f>(Table2[[#This Row],[1M Return vs Nifty]]-AVERAGE(Table2[1M Return vs Nifty]))/_xlfn.STDEV.P(Table2[1M Return vs Nifty])</f>
        <v>-0.24265349974694456</v>
      </c>
      <c r="K660">
        <v>-23.309788112675399</v>
      </c>
      <c r="L660">
        <f>(Table2[[#This Row],[6M Return vs Nifty]]-AVERAGE(Table2[6M Return vs Nifty]))/_xlfn.STDEV.P(Table2[6M Return vs Nifty])</f>
        <v>-0.87464436648649657</v>
      </c>
      <c r="M660">
        <v>-2.1079406904650999</v>
      </c>
      <c r="N660">
        <f>(Table2[[#This Row],[1W Return vs Nifty]]-AVERAGE(Table2[1W Return vs Nifty]))/_xlfn.STDEV.P(Table2[1W Return vs Nifty])</f>
        <v>0.22135566401871085</v>
      </c>
      <c r="O660">
        <v>65.97</v>
      </c>
      <c r="P660">
        <v>68.784883880394204</v>
      </c>
      <c r="Q660">
        <v>74.653064021982203</v>
      </c>
      <c r="R660">
        <v>45.814653420950798</v>
      </c>
      <c r="S660" s="1">
        <f>(Table2[[#This Row],[Close Price]]-Table2[[#This Row],[20D EMA]])/Table2[[#This Row],[20D EMA]]</f>
        <v>-2.0009095043201353E-2</v>
      </c>
      <c r="T660" s="1">
        <f>(Table2[[#This Row],[Close Price]]-Table2[[#This Row],[50D EMA]])/Table2[[#This Row],[50D EMA]]</f>
        <v>-6.0113263948865472E-2</v>
      </c>
      <c r="U660" s="1">
        <f>(Table2[[#This Row],[Close Price]]-Table2[[#This Row],[200D EMA]])/Table2[[#This Row],[200D EMA]]</f>
        <v>-0.13399401823663545</v>
      </c>
      <c r="V660">
        <v>0.85280686653237703</v>
      </c>
      <c r="W660">
        <v>64.44</v>
      </c>
      <c r="X660">
        <v>66.14</v>
      </c>
      <c r="Y660">
        <v>64.44</v>
      </c>
      <c r="Z660">
        <v>66.14</v>
      </c>
      <c r="AA660">
        <v>62.4</v>
      </c>
      <c r="AB660">
        <v>68.12</v>
      </c>
      <c r="AC660" s="1">
        <f>(Table2[[#This Row],[Close Price]]/Table2[[#This Row],[Day Low]])-1</f>
        <v>3.2588454376165643E-3</v>
      </c>
      <c r="AD660" s="1">
        <f>(Table2[[#This Row],[Day High]]/Table2[[#This Row],[Close Price]])-1</f>
        <v>2.3047177107501815E-2</v>
      </c>
      <c r="AE660" s="1">
        <f>(Table2[[#This Row],[Close Price]]/Table2[[#This Row],[Current Week Low]])-1</f>
        <v>3.2588454376165643E-3</v>
      </c>
      <c r="AF660" s="1">
        <f>(Table2[[#This Row],[Current Week High]]/Table2[[#This Row],[Close Price]])-1</f>
        <v>2.3047177107501815E-2</v>
      </c>
      <c r="AG660" s="1">
        <f>(Table2[[#This Row],[Close Price]]/Table2[[#This Row],[Current Month Low]])-1</f>
        <v>3.6057692307692513E-2</v>
      </c>
      <c r="AH660" s="1">
        <f>(Table2[[#This Row],[Current Month High]]/Table2[[#This Row],[Close Price]])-1</f>
        <v>5.3673627223511211E-2</v>
      </c>
      <c r="AI660">
        <v>43.000773395204902</v>
      </c>
      <c r="AJ660">
        <v>9.0219224283305302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-0.15</v>
      </c>
      <c r="AM660" t="s">
        <v>3166</v>
      </c>
      <c r="AN660">
        <v>-2.5</v>
      </c>
      <c r="AO660" t="s">
        <v>3166</v>
      </c>
      <c r="AP660">
        <v>1.6924532962927001E-2</v>
      </c>
      <c r="AQ660">
        <f>(Table2[[#This Row],[Sharpe Ratio]]-AVERAGE(Table2[Sharpe Ratio]))/_xlfn.STDEV.P(Table2[Sharpe Ratio])</f>
        <v>-0.44237029006437106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698</v>
      </c>
      <c r="AT660">
        <f>_xlfn.RANK.AVG(Table2[[#This Row],[6M Return vs Nifty Z-Score]],Table2[6M Return vs Nifty Z-Score])</f>
        <v>635</v>
      </c>
      <c r="AU660">
        <f>_xlfn.RANK.AVG(Table2[[#This Row],[Sharpe Ratio Z-Score]],Table2[Sharpe Ratio Z-Score])</f>
        <v>458</v>
      </c>
      <c r="AV660">
        <f>(Table2[[#This Row],[Rank 1Y]]+Table2[[#This Row],[Rank 6M]]+Table2[[#This Row],[Rank Sharpe]])/3</f>
        <v>597</v>
      </c>
    </row>
    <row r="661" spans="1:48" hidden="1" x14ac:dyDescent="0.3">
      <c r="A661" t="s">
        <v>1252</v>
      </c>
      <c r="B661" t="s">
        <v>1253</v>
      </c>
      <c r="C661" t="s">
        <v>3120</v>
      </c>
      <c r="D661" t="s">
        <v>21</v>
      </c>
      <c r="E661">
        <v>9154.5427652800008</v>
      </c>
      <c r="F661">
        <v>444.4</v>
      </c>
      <c r="G661">
        <v>-29.6373615275566</v>
      </c>
      <c r="H661">
        <f>(Table2[[#This Row],[1Y Return vs Nifty]]-AVERAGE(Table2[1Y Return vs Nifty]))/_xlfn.STDEV.P(Table2[1Y Return vs Nifty])</f>
        <v>-0.8442168504267622</v>
      </c>
      <c r="I661">
        <v>-3.5228938329991598E-2</v>
      </c>
      <c r="J661">
        <f>(Table2[[#This Row],[1M Return vs Nifty]]-AVERAGE(Table2[1M Return vs Nifty]))/_xlfn.STDEV.P(Table2[1M Return vs Nifty])</f>
        <v>0.27450310611568296</v>
      </c>
      <c r="K661">
        <v>-12.4413438487052</v>
      </c>
      <c r="L661">
        <f>(Table2[[#This Row],[6M Return vs Nifty]]-AVERAGE(Table2[6M Return vs Nifty]))/_xlfn.STDEV.P(Table2[6M Return vs Nifty])</f>
        <v>-0.51623842240800222</v>
      </c>
      <c r="M661">
        <v>-6.0760389670243597</v>
      </c>
      <c r="N661">
        <f>(Table2[[#This Row],[1W Return vs Nifty]]-AVERAGE(Table2[1W Return vs Nifty]))/_xlfn.STDEV.P(Table2[1W Return vs Nifty])</f>
        <v>-0.6025809256042276</v>
      </c>
      <c r="O661">
        <v>458.05</v>
      </c>
      <c r="P661">
        <v>466.78650605823401</v>
      </c>
      <c r="Q661">
        <v>475.85315196987</v>
      </c>
      <c r="R661">
        <v>38.892756237841702</v>
      </c>
      <c r="S661" s="1">
        <f>(Table2[[#This Row],[Close Price]]-Table2[[#This Row],[20D EMA]])/Table2[[#This Row],[20D EMA]]</f>
        <v>-2.9800240148455483E-2</v>
      </c>
      <c r="T661" s="1">
        <f>(Table2[[#This Row],[Close Price]]-Table2[[#This Row],[50D EMA]])/Table2[[#This Row],[50D EMA]]</f>
        <v>-4.7958768661237182E-2</v>
      </c>
      <c r="U661" s="1">
        <f>(Table2[[#This Row],[Close Price]]-Table2[[#This Row],[200D EMA]])/Table2[[#This Row],[200D EMA]]</f>
        <v>-6.6098442008137775E-2</v>
      </c>
      <c r="V661">
        <v>0.88206295948881397</v>
      </c>
      <c r="W661">
        <v>443.05</v>
      </c>
      <c r="X661">
        <v>457.2</v>
      </c>
      <c r="Y661">
        <v>443.05</v>
      </c>
      <c r="Z661">
        <v>457.2</v>
      </c>
      <c r="AA661">
        <v>434</v>
      </c>
      <c r="AB661">
        <v>510</v>
      </c>
      <c r="AC661" s="1">
        <f>(Table2[[#This Row],[Close Price]]/Table2[[#This Row],[Day Low]])-1</f>
        <v>3.0470601512244677E-3</v>
      </c>
      <c r="AD661" s="1">
        <f>(Table2[[#This Row],[Day High]]/Table2[[#This Row],[Close Price]])-1</f>
        <v>2.8802880288028909E-2</v>
      </c>
      <c r="AE661" s="1">
        <f>(Table2[[#This Row],[Close Price]]/Table2[[#This Row],[Current Week Low]])-1</f>
        <v>3.0470601512244677E-3</v>
      </c>
      <c r="AF661" s="1">
        <f>(Table2[[#This Row],[Current Week High]]/Table2[[#This Row],[Close Price]])-1</f>
        <v>2.8802880288028909E-2</v>
      </c>
      <c r="AG661" s="1">
        <f>(Table2[[#This Row],[Close Price]]/Table2[[#This Row],[Current Month Low]])-1</f>
        <v>2.3963133640553025E-2</v>
      </c>
      <c r="AH661" s="1">
        <f>(Table2[[#This Row],[Current Month High]]/Table2[[#This Row],[Close Price]])-1</f>
        <v>0.1476147614761476</v>
      </c>
      <c r="AI661">
        <v>29.3879387938794</v>
      </c>
      <c r="AJ661">
        <v>3.34883720930232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</v>
      </c>
      <c r="AM661">
        <v>0</v>
      </c>
      <c r="AN661">
        <v>-2.4900000000000002</v>
      </c>
      <c r="AO661" t="s">
        <v>3166</v>
      </c>
      <c r="AP661">
        <v>-7.3157784323192004E-2</v>
      </c>
      <c r="AQ661">
        <f>(Table2[[#This Row],[Sharpe Ratio]]-AVERAGE(Table2[Sharpe Ratio]))/_xlfn.STDEV.P(Table2[Sharpe Ratio])</f>
        <v>-1.4823363063320762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615</v>
      </c>
      <c r="AT661">
        <f>_xlfn.RANK.AVG(Table2[[#This Row],[6M Return vs Nifty Z-Score]],Table2[6M Return vs Nifty Z-Score])</f>
        <v>495</v>
      </c>
      <c r="AU661">
        <f>_xlfn.RANK.AVG(Table2[[#This Row],[Sharpe Ratio Z-Score]],Table2[Sharpe Ratio Z-Score])</f>
        <v>686</v>
      </c>
      <c r="AV661">
        <f>(Table2[[#This Row],[Rank 1Y]]+Table2[[#This Row],[Rank 6M]]+Table2[[#This Row],[Rank Sharpe]])/3</f>
        <v>598.66666666666663</v>
      </c>
    </row>
    <row r="662" spans="1:48" hidden="1" x14ac:dyDescent="0.3">
      <c r="A662" t="s">
        <v>367</v>
      </c>
      <c r="B662" t="s">
        <v>368</v>
      </c>
      <c r="C662" t="s">
        <v>3133</v>
      </c>
      <c r="D662" t="s">
        <v>108</v>
      </c>
      <c r="E662">
        <v>64968</v>
      </c>
      <c r="F662">
        <v>812.1</v>
      </c>
      <c r="G662">
        <v>-5.8185103758276098</v>
      </c>
      <c r="H662">
        <f>(Table2[[#This Row],[1Y Return vs Nifty]]-AVERAGE(Table2[1Y Return vs Nifty]))/_xlfn.STDEV.P(Table2[1Y Return vs Nifty])</f>
        <v>-0.37232513215337448</v>
      </c>
      <c r="I662">
        <v>-2.7482828156402501</v>
      </c>
      <c r="J662">
        <f>(Table2[[#This Row],[1M Return vs Nifty]]-AVERAGE(Table2[1M Return vs Nifty]))/_xlfn.STDEV.P(Table2[1M Return vs Nifty])</f>
        <v>5.9337437859987192E-3</v>
      </c>
      <c r="K662">
        <v>-31.765933350164101</v>
      </c>
      <c r="L662">
        <f>(Table2[[#This Row],[6M Return vs Nifty]]-AVERAGE(Table2[6M Return vs Nifty]))/_xlfn.STDEV.P(Table2[6M Return vs Nifty])</f>
        <v>-1.1535005342596651</v>
      </c>
      <c r="M662">
        <v>-3.0456338953749702</v>
      </c>
      <c r="N662">
        <f>(Table2[[#This Row],[1W Return vs Nifty]]-AVERAGE(Table2[1W Return vs Nifty]))/_xlfn.STDEV.P(Table2[1W Return vs Nifty])</f>
        <v>2.6652890166052292E-2</v>
      </c>
      <c r="O662">
        <v>822.24</v>
      </c>
      <c r="P662">
        <v>856.72380474421902</v>
      </c>
      <c r="Q662">
        <v>898.91417301203603</v>
      </c>
      <c r="R662">
        <v>47.598159257585301</v>
      </c>
      <c r="S662" s="1">
        <f>(Table2[[#This Row],[Close Price]]-Table2[[#This Row],[20D EMA]])/Table2[[#This Row],[20D EMA]]</f>
        <v>-1.2332165791009908E-2</v>
      </c>
      <c r="T662" s="1">
        <f>(Table2[[#This Row],[Close Price]]-Table2[[#This Row],[50D EMA]])/Table2[[#This Row],[50D EMA]]</f>
        <v>-5.208657037088138E-2</v>
      </c>
      <c r="U662" s="1">
        <f>(Table2[[#This Row],[Close Price]]-Table2[[#This Row],[200D EMA]])/Table2[[#This Row],[200D EMA]]</f>
        <v>-9.6576709566324317E-2</v>
      </c>
      <c r="V662">
        <v>0.65262164802775702</v>
      </c>
      <c r="W662">
        <v>810.4</v>
      </c>
      <c r="X662">
        <v>826.6</v>
      </c>
      <c r="Y662">
        <v>810.4</v>
      </c>
      <c r="Z662">
        <v>826.6</v>
      </c>
      <c r="AA662">
        <v>783</v>
      </c>
      <c r="AB662">
        <v>863.3</v>
      </c>
      <c r="AC662" s="1">
        <f>(Table2[[#This Row],[Close Price]]/Table2[[#This Row],[Day Low]])-1</f>
        <v>2.0977295162882825E-3</v>
      </c>
      <c r="AD662" s="1">
        <f>(Table2[[#This Row],[Day High]]/Table2[[#This Row],[Close Price]])-1</f>
        <v>1.7854943972417159E-2</v>
      </c>
      <c r="AE662" s="1">
        <f>(Table2[[#This Row],[Close Price]]/Table2[[#This Row],[Current Week Low]])-1</f>
        <v>2.0977295162882825E-3</v>
      </c>
      <c r="AF662" s="1">
        <f>(Table2[[#This Row],[Current Week High]]/Table2[[#This Row],[Close Price]])-1</f>
        <v>1.7854943972417159E-2</v>
      </c>
      <c r="AG662" s="1">
        <f>(Table2[[#This Row],[Close Price]]/Table2[[#This Row],[Current Month Low]])-1</f>
        <v>3.7164750957854542E-2</v>
      </c>
      <c r="AH662" s="1">
        <f>(Table2[[#This Row],[Current Month High]]/Table2[[#This Row],[Close Price]])-1</f>
        <v>6.3046422854328155E-2</v>
      </c>
      <c r="AI662">
        <v>40.241349587489204</v>
      </c>
      <c r="AJ662">
        <v>17.2199769053117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-0.13</v>
      </c>
      <c r="AM662" t="s">
        <v>3166</v>
      </c>
      <c r="AN662">
        <v>-2.0499999999999998</v>
      </c>
      <c r="AO662" t="s">
        <v>3166</v>
      </c>
      <c r="AP662">
        <v>-5.2422041763540997E-2</v>
      </c>
      <c r="AQ662">
        <f>(Table2[[#This Row],[Sharpe Ratio]]-AVERAGE(Table2[Sharpe Ratio]))/_xlfn.STDEV.P(Table2[Sharpe Ratio])</f>
        <v>-1.2429500623523613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439</v>
      </c>
      <c r="AT662">
        <f>_xlfn.RANK.AVG(Table2[[#This Row],[6M Return vs Nifty Z-Score]],Table2[6M Return vs Nifty Z-Score])</f>
        <v>694</v>
      </c>
      <c r="AU662">
        <f>_xlfn.RANK.AVG(Table2[[#This Row],[Sharpe Ratio Z-Score]],Table2[Sharpe Ratio Z-Score])</f>
        <v>664</v>
      </c>
      <c r="AV662">
        <f>(Table2[[#This Row],[Rank 1Y]]+Table2[[#This Row],[Rank 6M]]+Table2[[#This Row],[Rank Sharpe]])/3</f>
        <v>599</v>
      </c>
    </row>
    <row r="663" spans="1:48" hidden="1" x14ac:dyDescent="0.3">
      <c r="A663" t="s">
        <v>1049</v>
      </c>
      <c r="B663" t="s">
        <v>1050</v>
      </c>
      <c r="C663" t="s">
        <v>3121</v>
      </c>
      <c r="D663" t="s">
        <v>54</v>
      </c>
      <c r="E663">
        <v>12710.063890664</v>
      </c>
      <c r="F663">
        <v>150.16</v>
      </c>
      <c r="G663">
        <v>-23.2500711553269</v>
      </c>
      <c r="H663">
        <f>(Table2[[#This Row],[1Y Return vs Nifty]]-AVERAGE(Table2[1Y Return vs Nifty]))/_xlfn.STDEV.P(Table2[1Y Return vs Nifty])</f>
        <v>-0.71767382743785757</v>
      </c>
      <c r="I663">
        <v>2.0904892767780101</v>
      </c>
      <c r="J663">
        <f>(Table2[[#This Row],[1M Return vs Nifty]]-AVERAGE(Table2[1M Return vs Nifty]))/_xlfn.STDEV.P(Table2[1M Return vs Nifty])</f>
        <v>0.4849312108793627</v>
      </c>
      <c r="K663">
        <v>-20.094162079798298</v>
      </c>
      <c r="L663">
        <f>(Table2[[#This Row],[6M Return vs Nifty]]-AVERAGE(Table2[6M Return vs Nifty]))/_xlfn.STDEV.P(Table2[6M Return vs Nifty])</f>
        <v>-0.76860347819328123</v>
      </c>
      <c r="M663">
        <v>-5.3554556068867196</v>
      </c>
      <c r="N663">
        <f>(Table2[[#This Row],[1W Return vs Nifty]]-AVERAGE(Table2[1W Return vs Nifty]))/_xlfn.STDEV.P(Table2[1W Return vs Nifty])</f>
        <v>-0.45295887622150532</v>
      </c>
      <c r="O663">
        <v>156.65</v>
      </c>
      <c r="P663">
        <v>169.945815543149</v>
      </c>
      <c r="Q663">
        <v>180.435017202974</v>
      </c>
      <c r="R663">
        <v>37.831606282815002</v>
      </c>
      <c r="S663" s="1">
        <f>(Table2[[#This Row],[Close Price]]-Table2[[#This Row],[20D EMA]])/Table2[[#This Row],[20D EMA]]</f>
        <v>-4.1429939355250613E-2</v>
      </c>
      <c r="T663" s="1">
        <f>(Table2[[#This Row],[Close Price]]-Table2[[#This Row],[50D EMA]])/Table2[[#This Row],[50D EMA]]</f>
        <v>-0.11642425840208705</v>
      </c>
      <c r="U663" s="1">
        <f>(Table2[[#This Row],[Close Price]]-Table2[[#This Row],[200D EMA]])/Table2[[#This Row],[200D EMA]]</f>
        <v>-0.16778903381552146</v>
      </c>
      <c r="V663">
        <v>1.3932752258176599</v>
      </c>
      <c r="W663">
        <v>149.77000000000001</v>
      </c>
      <c r="X663">
        <v>155.4</v>
      </c>
      <c r="Y663">
        <v>149.77000000000001</v>
      </c>
      <c r="Z663">
        <v>155.4</v>
      </c>
      <c r="AA663">
        <v>147.66999999999999</v>
      </c>
      <c r="AB663">
        <v>164</v>
      </c>
      <c r="AC663" s="1">
        <f>(Table2[[#This Row],[Close Price]]/Table2[[#This Row],[Day Low]])-1</f>
        <v>2.6039927889429659E-3</v>
      </c>
      <c r="AD663" s="1">
        <f>(Table2[[#This Row],[Day High]]/Table2[[#This Row],[Close Price]])-1</f>
        <v>3.4896110815130665E-2</v>
      </c>
      <c r="AE663" s="1">
        <f>(Table2[[#This Row],[Close Price]]/Table2[[#This Row],[Current Week Low]])-1</f>
        <v>2.6039927889429659E-3</v>
      </c>
      <c r="AF663" s="1">
        <f>(Table2[[#This Row],[Current Week High]]/Table2[[#This Row],[Close Price]])-1</f>
        <v>3.4896110815130665E-2</v>
      </c>
      <c r="AG663" s="1">
        <f>(Table2[[#This Row],[Close Price]]/Table2[[#This Row],[Current Month Low]])-1</f>
        <v>1.6861921852779904E-2</v>
      </c>
      <c r="AH663" s="1">
        <f>(Table2[[#This Row],[Current Month High]]/Table2[[#This Row],[Close Price]])-1</f>
        <v>9.2168353755993637E-2</v>
      </c>
      <c r="AI663">
        <v>53.436334576451699</v>
      </c>
      <c r="AJ663">
        <v>8.5363209251897398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-0.28999999999999998</v>
      </c>
      <c r="AM663" t="s">
        <v>3166</v>
      </c>
      <c r="AN663">
        <v>-5.55</v>
      </c>
      <c r="AO663" t="s">
        <v>3166</v>
      </c>
      <c r="AP663">
        <v>-3.8054454426544003E-2</v>
      </c>
      <c r="AQ663">
        <f>(Table2[[#This Row],[Sharpe Ratio]]-AVERAGE(Table2[Sharpe Ratio]))/_xlfn.STDEV.P(Table2[Sharpe Ratio])</f>
        <v>-1.0770817430597193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569</v>
      </c>
      <c r="AT663">
        <f>_xlfn.RANK.AVG(Table2[[#This Row],[6M Return vs Nifty Z-Score]],Table2[6M Return vs Nifty Z-Score])</f>
        <v>599</v>
      </c>
      <c r="AU663">
        <f>_xlfn.RANK.AVG(Table2[[#This Row],[Sharpe Ratio Z-Score]],Table2[Sharpe Ratio Z-Score])</f>
        <v>633</v>
      </c>
      <c r="AV663">
        <f>(Table2[[#This Row],[Rank 1Y]]+Table2[[#This Row],[Rank 6M]]+Table2[[#This Row],[Rank Sharpe]])/3</f>
        <v>600.33333333333337</v>
      </c>
    </row>
    <row r="664" spans="1:48" hidden="1" x14ac:dyDescent="0.3">
      <c r="A664" t="s">
        <v>1138</v>
      </c>
      <c r="B664" t="s">
        <v>1139</v>
      </c>
      <c r="C664" t="s">
        <v>3130</v>
      </c>
      <c r="D664" t="s">
        <v>69</v>
      </c>
      <c r="E664">
        <v>10692.643838280001</v>
      </c>
      <c r="F664">
        <v>517.79999999999995</v>
      </c>
      <c r="G664">
        <v>-50.737418368399297</v>
      </c>
      <c r="H664">
        <f>(Table2[[#This Row],[1Y Return vs Nifty]]-AVERAGE(Table2[1Y Return vs Nifty]))/_xlfn.STDEV.P(Table2[1Y Return vs Nifty])</f>
        <v>-1.2622446560024583</v>
      </c>
      <c r="I664">
        <v>-11.9010881715044</v>
      </c>
      <c r="J664">
        <f>(Table2[[#This Row],[1M Return vs Nifty]]-AVERAGE(Table2[1M Return vs Nifty]))/_xlfn.STDEV.P(Table2[1M Return vs Nifty])</f>
        <v>-0.90011648931486166</v>
      </c>
      <c r="K664">
        <v>-28.432895809601</v>
      </c>
      <c r="L664">
        <f>(Table2[[#This Row],[6M Return vs Nifty]]-AVERAGE(Table2[6M Return vs Nifty]))/_xlfn.STDEV.P(Table2[6M Return vs Nifty])</f>
        <v>-1.043587796303717</v>
      </c>
      <c r="M664">
        <v>-6.3803621541813298</v>
      </c>
      <c r="N664">
        <f>(Table2[[#This Row],[1W Return vs Nifty]]-AVERAGE(Table2[1W Return vs Nifty]))/_xlfn.STDEV.P(Table2[1W Return vs Nifty])</f>
        <v>-0.66577064306926892</v>
      </c>
      <c r="O664">
        <v>548.42999999999995</v>
      </c>
      <c r="P664">
        <v>573.75325884675897</v>
      </c>
      <c r="Q664">
        <v>616.731038013324</v>
      </c>
      <c r="R664">
        <v>33.971544886513698</v>
      </c>
      <c r="S664" s="1">
        <f>(Table2[[#This Row],[Close Price]]-Table2[[#This Row],[20D EMA]])/Table2[[#This Row],[20D EMA]]</f>
        <v>-5.5850336414856955E-2</v>
      </c>
      <c r="T664" s="1">
        <f>(Table2[[#This Row],[Close Price]]-Table2[[#This Row],[50D EMA]])/Table2[[#This Row],[50D EMA]]</f>
        <v>-9.7521465863609685E-2</v>
      </c>
      <c r="U664" s="1">
        <f>(Table2[[#This Row],[Close Price]]-Table2[[#This Row],[200D EMA]])/Table2[[#This Row],[200D EMA]]</f>
        <v>-0.16041196553364762</v>
      </c>
      <c r="V664">
        <v>0.73363850502101302</v>
      </c>
      <c r="W664">
        <v>512.25</v>
      </c>
      <c r="X664">
        <v>524.75</v>
      </c>
      <c r="Y664">
        <v>512.25</v>
      </c>
      <c r="Z664">
        <v>524.75</v>
      </c>
      <c r="AA664">
        <v>490</v>
      </c>
      <c r="AB664">
        <v>602.75</v>
      </c>
      <c r="AC664" s="1">
        <f>(Table2[[#This Row],[Close Price]]/Table2[[#This Row],[Day Low]])-1</f>
        <v>1.083455344070261E-2</v>
      </c>
      <c r="AD664" s="1">
        <f>(Table2[[#This Row],[Day High]]/Table2[[#This Row],[Close Price]])-1</f>
        <v>1.3422170722286797E-2</v>
      </c>
      <c r="AE664" s="1">
        <f>(Table2[[#This Row],[Close Price]]/Table2[[#This Row],[Current Week Low]])-1</f>
        <v>1.083455344070261E-2</v>
      </c>
      <c r="AF664" s="1">
        <f>(Table2[[#This Row],[Current Week High]]/Table2[[#This Row],[Close Price]])-1</f>
        <v>1.3422170722286797E-2</v>
      </c>
      <c r="AG664" s="1">
        <f>(Table2[[#This Row],[Close Price]]/Table2[[#This Row],[Current Month Low]])-1</f>
        <v>5.6734693877551035E-2</v>
      </c>
      <c r="AH664" s="1">
        <f>(Table2[[#This Row],[Current Month High]]/Table2[[#This Row],[Close Price]])-1</f>
        <v>0.16405948242564716</v>
      </c>
      <c r="AI664">
        <v>59.134801081498601</v>
      </c>
      <c r="AJ664">
        <v>5.6734693877550999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-0.08</v>
      </c>
      <c r="AM664" t="s">
        <v>3166</v>
      </c>
      <c r="AN664">
        <v>-11.3</v>
      </c>
      <c r="AO664" t="s">
        <v>3166</v>
      </c>
      <c r="AP664">
        <v>3.4724405505185997E-2</v>
      </c>
      <c r="AQ664">
        <f>(Table2[[#This Row],[Sharpe Ratio]]-AVERAGE(Table2[Sharpe Ratio]))/_xlfn.STDEV.P(Table2[Sharpe Ratio])</f>
        <v>-0.23687754636584238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710</v>
      </c>
      <c r="AT664">
        <f>_xlfn.RANK.AVG(Table2[[#This Row],[6M Return vs Nifty Z-Score]],Table2[6M Return vs Nifty Z-Score])</f>
        <v>678</v>
      </c>
      <c r="AU664">
        <f>_xlfn.RANK.AVG(Table2[[#This Row],[Sharpe Ratio Z-Score]],Table2[Sharpe Ratio Z-Score])</f>
        <v>413</v>
      </c>
      <c r="AV664">
        <f>(Table2[[#This Row],[Rank 1Y]]+Table2[[#This Row],[Rank 6M]]+Table2[[#This Row],[Rank Sharpe]])/3</f>
        <v>600.33333333333337</v>
      </c>
    </row>
    <row r="665" spans="1:48" hidden="1" x14ac:dyDescent="0.3">
      <c r="A665" t="s">
        <v>1683</v>
      </c>
      <c r="B665" t="s">
        <v>1684</v>
      </c>
      <c r="C665" t="s">
        <v>3121</v>
      </c>
      <c r="D665" t="s">
        <v>24</v>
      </c>
      <c r="E665">
        <v>5124.2684800449997</v>
      </c>
      <c r="F665">
        <v>303.05</v>
      </c>
      <c r="G665">
        <v>-44.1844592827143</v>
      </c>
      <c r="H665">
        <f>(Table2[[#This Row],[1Y Return vs Nifty]]-AVERAGE(Table2[1Y Return vs Nifty]))/_xlfn.STDEV.P(Table2[1Y Return vs Nifty])</f>
        <v>-1.1324194556592153</v>
      </c>
      <c r="I665">
        <v>-0.267625812628213</v>
      </c>
      <c r="J665">
        <f>(Table2[[#This Row],[1M Return vs Nifty]]-AVERAGE(Table2[1M Return vs Nifty]))/_xlfn.STDEV.P(Table2[1M Return vs Nifty])</f>
        <v>0.25149778327278993</v>
      </c>
      <c r="K665">
        <v>-14.489734052413199</v>
      </c>
      <c r="L665">
        <f>(Table2[[#This Row],[6M Return vs Nifty]]-AVERAGE(Table2[6M Return vs Nifty]))/_xlfn.STDEV.P(Table2[6M Return vs Nifty])</f>
        <v>-0.58378766928916725</v>
      </c>
      <c r="M665">
        <v>-1.3317502445828799</v>
      </c>
      <c r="N665">
        <f>(Table2[[#This Row],[1W Return vs Nifty]]-AVERAGE(Table2[1W Return vs Nifty]))/_xlfn.STDEV.P(Table2[1W Return vs Nifty])</f>
        <v>0.38252397798311261</v>
      </c>
      <c r="O665">
        <v>308.45</v>
      </c>
      <c r="P665">
        <v>313.46380467322399</v>
      </c>
      <c r="Q665">
        <v>332.44492637037899</v>
      </c>
      <c r="R665">
        <v>40.085510954634898</v>
      </c>
      <c r="S665" s="1">
        <f>(Table2[[#This Row],[Close Price]]-Table2[[#This Row],[20D EMA]])/Table2[[#This Row],[20D EMA]]</f>
        <v>-1.7506889285135281E-2</v>
      </c>
      <c r="T665" s="1">
        <f>(Table2[[#This Row],[Close Price]]-Table2[[#This Row],[50D EMA]])/Table2[[#This Row],[50D EMA]]</f>
        <v>-3.3221713377976886E-2</v>
      </c>
      <c r="U665" s="1">
        <f>(Table2[[#This Row],[Close Price]]-Table2[[#This Row],[200D EMA]])/Table2[[#This Row],[200D EMA]]</f>
        <v>-8.8420439112461918E-2</v>
      </c>
      <c r="V665">
        <v>0.63818362350034297</v>
      </c>
      <c r="W665">
        <v>302.05</v>
      </c>
      <c r="X665">
        <v>311.64999999999998</v>
      </c>
      <c r="Y665">
        <v>302.05</v>
      </c>
      <c r="Z665">
        <v>311.64999999999998</v>
      </c>
      <c r="AA665">
        <v>297.05</v>
      </c>
      <c r="AB665">
        <v>322.89999999999998</v>
      </c>
      <c r="AC665" s="1">
        <f>(Table2[[#This Row],[Close Price]]/Table2[[#This Row],[Day Low]])-1</f>
        <v>3.3107101473266454E-3</v>
      </c>
      <c r="AD665" s="1">
        <f>(Table2[[#This Row],[Day High]]/Table2[[#This Row],[Close Price]])-1</f>
        <v>2.8378155419897633E-2</v>
      </c>
      <c r="AE665" s="1">
        <f>(Table2[[#This Row],[Close Price]]/Table2[[#This Row],[Current Week Low]])-1</f>
        <v>3.3107101473266454E-3</v>
      </c>
      <c r="AF665" s="1">
        <f>(Table2[[#This Row],[Current Week High]]/Table2[[#This Row],[Close Price]])-1</f>
        <v>2.8378155419897633E-2</v>
      </c>
      <c r="AG665" s="1">
        <f>(Table2[[#This Row],[Close Price]]/Table2[[#This Row],[Current Month Low]])-1</f>
        <v>2.0198619760982917E-2</v>
      </c>
      <c r="AH665" s="1">
        <f>(Table2[[#This Row],[Current Month High]]/Table2[[#This Row],[Close Price]])-1</f>
        <v>6.5500742451740424E-2</v>
      </c>
      <c r="AI665">
        <v>39.333443326183797</v>
      </c>
      <c r="AJ665">
        <v>3.7664783427495201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-7.0000000000000007E-2</v>
      </c>
      <c r="AM665" t="s">
        <v>3166</v>
      </c>
      <c r="AN665">
        <v>-2.2400000000000002</v>
      </c>
      <c r="AO665" t="s">
        <v>3166</v>
      </c>
      <c r="AP665">
        <v>-1.5623851652397E-2</v>
      </c>
      <c r="AQ665">
        <f>(Table2[[#This Row],[Sharpe Ratio]]-AVERAGE(Table2[Sharpe Ratio]))/_xlfn.STDEV.P(Table2[Sharpe Ratio])</f>
        <v>-0.81812898393584266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689</v>
      </c>
      <c r="AT665">
        <f>_xlfn.RANK.AVG(Table2[[#This Row],[6M Return vs Nifty Z-Score]],Table2[6M Return vs Nifty Z-Score])</f>
        <v>524</v>
      </c>
      <c r="AU665">
        <f>_xlfn.RANK.AVG(Table2[[#This Row],[Sharpe Ratio Z-Score]],Table2[Sharpe Ratio Z-Score])</f>
        <v>591</v>
      </c>
      <c r="AV665">
        <f>(Table2[[#This Row],[Rank 1Y]]+Table2[[#This Row],[Rank 6M]]+Table2[[#This Row],[Rank Sharpe]])/3</f>
        <v>601.33333333333337</v>
      </c>
    </row>
    <row r="666" spans="1:48" hidden="1" x14ac:dyDescent="0.3">
      <c r="A666" t="s">
        <v>2116</v>
      </c>
      <c r="B666" t="s">
        <v>2117</v>
      </c>
      <c r="C666" t="s">
        <v>3123</v>
      </c>
      <c r="D666" t="s">
        <v>195</v>
      </c>
      <c r="E666">
        <v>2832.059121192</v>
      </c>
      <c r="F666">
        <v>206.64</v>
      </c>
      <c r="G666">
        <v>-30.9434303811618</v>
      </c>
      <c r="H666">
        <f>(Table2[[#This Row],[1Y Return vs Nifty]]-AVERAGE(Table2[1Y Return vs Nifty]))/_xlfn.STDEV.P(Table2[1Y Return vs Nifty])</f>
        <v>-0.87009228293965124</v>
      </c>
      <c r="I666">
        <v>-7.8518063065821</v>
      </c>
      <c r="J666">
        <f>(Table2[[#This Row],[1M Return vs Nifty]]-AVERAGE(Table2[1M Return vs Nifty]))/_xlfn.STDEV.P(Table2[1M Return vs Nifty])</f>
        <v>-0.49927187010165797</v>
      </c>
      <c r="K666">
        <v>-19.1214468097096</v>
      </c>
      <c r="L666">
        <f>(Table2[[#This Row],[6M Return vs Nifty]]-AVERAGE(Table2[6M Return vs Nifty]))/_xlfn.STDEV.P(Table2[6M Return vs Nifty])</f>
        <v>-0.73652649217501232</v>
      </c>
      <c r="M666">
        <v>-6.5274454824344099</v>
      </c>
      <c r="N666">
        <f>(Table2[[#This Row],[1W Return vs Nifty]]-AVERAGE(Table2[1W Return vs Nifty]))/_xlfn.STDEV.P(Table2[1W Return vs Nifty])</f>
        <v>-0.69631104994052107</v>
      </c>
      <c r="O666">
        <v>216.37</v>
      </c>
      <c r="P666">
        <v>229.70548758795101</v>
      </c>
      <c r="Q666">
        <v>239.413244389661</v>
      </c>
      <c r="R666">
        <v>37.730950739519102</v>
      </c>
      <c r="S666" s="1">
        <f>(Table2[[#This Row],[Close Price]]-Table2[[#This Row],[20D EMA]])/Table2[[#This Row],[20D EMA]]</f>
        <v>-4.4969265609835087E-2</v>
      </c>
      <c r="T666" s="1">
        <f>(Table2[[#This Row],[Close Price]]-Table2[[#This Row],[50D EMA]])/Table2[[#This Row],[50D EMA]]</f>
        <v>-0.10041330675271558</v>
      </c>
      <c r="U666" s="1">
        <f>(Table2[[#This Row],[Close Price]]-Table2[[#This Row],[200D EMA]])/Table2[[#This Row],[200D EMA]]</f>
        <v>-0.13688985533448758</v>
      </c>
      <c r="V666">
        <v>1.2152189055820699</v>
      </c>
      <c r="W666">
        <v>204.43</v>
      </c>
      <c r="X666">
        <v>208.9</v>
      </c>
      <c r="Y666">
        <v>204.43</v>
      </c>
      <c r="Z666">
        <v>208.9</v>
      </c>
      <c r="AA666">
        <v>200.1</v>
      </c>
      <c r="AB666">
        <v>236.4</v>
      </c>
      <c r="AC666" s="1">
        <f>(Table2[[#This Row],[Close Price]]/Table2[[#This Row],[Day Low]])-1</f>
        <v>1.0810546397299614E-2</v>
      </c>
      <c r="AD666" s="1">
        <f>(Table2[[#This Row],[Day High]]/Table2[[#This Row],[Close Price]])-1</f>
        <v>1.0936895083236697E-2</v>
      </c>
      <c r="AE666" s="1">
        <f>(Table2[[#This Row],[Close Price]]/Table2[[#This Row],[Current Week Low]])-1</f>
        <v>1.0810546397299614E-2</v>
      </c>
      <c r="AF666" s="1">
        <f>(Table2[[#This Row],[Current Week High]]/Table2[[#This Row],[Close Price]])-1</f>
        <v>1.0936895083236697E-2</v>
      </c>
      <c r="AG666" s="1">
        <f>(Table2[[#This Row],[Close Price]]/Table2[[#This Row],[Current Month Low]])-1</f>
        <v>3.2683658170914454E-2</v>
      </c>
      <c r="AH666" s="1">
        <f>(Table2[[#This Row],[Current Month High]]/Table2[[#This Row],[Close Price]])-1</f>
        <v>0.14401858304297344</v>
      </c>
      <c r="AI666">
        <v>39.832559039876102</v>
      </c>
      <c r="AJ666">
        <v>3.4493116395494199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-0.17</v>
      </c>
      <c r="AM666" t="s">
        <v>3166</v>
      </c>
      <c r="AN666">
        <v>-7.96</v>
      </c>
      <c r="AO666" t="s">
        <v>3166</v>
      </c>
      <c r="AP666">
        <v>-1.8446639891895E-2</v>
      </c>
      <c r="AQ666">
        <f>(Table2[[#This Row],[Sharpe Ratio]]-AVERAGE(Table2[Sharpe Ratio]))/_xlfn.STDEV.P(Table2[Sharpe Ratio])</f>
        <v>-0.85071699819477886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626</v>
      </c>
      <c r="AT666">
        <f>_xlfn.RANK.AVG(Table2[[#This Row],[6M Return vs Nifty Z-Score]],Table2[6M Return vs Nifty Z-Score])</f>
        <v>583</v>
      </c>
      <c r="AU666">
        <f>_xlfn.RANK.AVG(Table2[[#This Row],[Sharpe Ratio Z-Score]],Table2[Sharpe Ratio Z-Score])</f>
        <v>595</v>
      </c>
      <c r="AV666">
        <f>(Table2[[#This Row],[Rank 1Y]]+Table2[[#This Row],[Rank 6M]]+Table2[[#This Row],[Rank Sharpe]])/3</f>
        <v>601.33333333333337</v>
      </c>
    </row>
    <row r="667" spans="1:48" hidden="1" x14ac:dyDescent="0.3">
      <c r="A667" t="s">
        <v>276</v>
      </c>
      <c r="B667" t="s">
        <v>277</v>
      </c>
      <c r="C667" t="s">
        <v>3123</v>
      </c>
      <c r="D667" t="s">
        <v>195</v>
      </c>
      <c r="E667">
        <v>92426.228449450005</v>
      </c>
      <c r="F667">
        <v>521.5</v>
      </c>
      <c r="G667">
        <v>-24.669816501911001</v>
      </c>
      <c r="H667">
        <f>(Table2[[#This Row],[1Y Return vs Nifty]]-AVERAGE(Table2[1Y Return vs Nifty]))/_xlfn.STDEV.P(Table2[1Y Return vs Nifty])</f>
        <v>-0.74580138350017355</v>
      </c>
      <c r="I667">
        <v>-5.7556877921303702</v>
      </c>
      <c r="J667">
        <f>(Table2[[#This Row],[1M Return vs Nifty]]-AVERAGE(Table2[1M Return vs Nifty]))/_xlfn.STDEV.P(Table2[1M Return vs Nifty])</f>
        <v>-0.29177388508122709</v>
      </c>
      <c r="K667">
        <v>-13.598937870854501</v>
      </c>
      <c r="L667">
        <f>(Table2[[#This Row],[6M Return vs Nifty]]-AVERAGE(Table2[6M Return vs Nifty]))/_xlfn.STDEV.P(Table2[6M Return vs Nifty])</f>
        <v>-0.55441210838285993</v>
      </c>
      <c r="M667">
        <v>-1.5396986769288601</v>
      </c>
      <c r="N667">
        <f>(Table2[[#This Row],[1W Return vs Nifty]]-AVERAGE(Table2[1W Return vs Nifty]))/_xlfn.STDEV.P(Table2[1W Return vs Nifty])</f>
        <v>0.33934553072117912</v>
      </c>
      <c r="O667">
        <v>528.5</v>
      </c>
      <c r="P667">
        <v>559.90499022920301</v>
      </c>
      <c r="Q667">
        <v>577.18489651405605</v>
      </c>
      <c r="R667">
        <v>50.394368058868203</v>
      </c>
      <c r="S667" s="1">
        <f>(Table2[[#This Row],[Close Price]]-Table2[[#This Row],[20D EMA]])/Table2[[#This Row],[20D EMA]]</f>
        <v>-1.3245033112582781E-2</v>
      </c>
      <c r="T667" s="1">
        <f>(Table2[[#This Row],[Close Price]]-Table2[[#This Row],[50D EMA]])/Table2[[#This Row],[50D EMA]]</f>
        <v>-6.8591977030748597E-2</v>
      </c>
      <c r="U667" s="1">
        <f>(Table2[[#This Row],[Close Price]]-Table2[[#This Row],[200D EMA]])/Table2[[#This Row],[200D EMA]]</f>
        <v>-9.6476704172906172E-2</v>
      </c>
      <c r="V667">
        <v>0.92882536903072799</v>
      </c>
      <c r="W667">
        <v>515.20000000000005</v>
      </c>
      <c r="X667">
        <v>528.15</v>
      </c>
      <c r="Y667">
        <v>515.20000000000005</v>
      </c>
      <c r="Z667">
        <v>528.15</v>
      </c>
      <c r="AA667">
        <v>499</v>
      </c>
      <c r="AB667">
        <v>545.4</v>
      </c>
      <c r="AC667" s="1">
        <f>(Table2[[#This Row],[Close Price]]/Table2[[#This Row],[Day Low]])-1</f>
        <v>1.2228260869565188E-2</v>
      </c>
      <c r="AD667" s="1">
        <f>(Table2[[#This Row],[Day High]]/Table2[[#This Row],[Close Price]])-1</f>
        <v>1.2751677852348875E-2</v>
      </c>
      <c r="AE667" s="1">
        <f>(Table2[[#This Row],[Close Price]]/Table2[[#This Row],[Current Week Low]])-1</f>
        <v>1.2228260869565188E-2</v>
      </c>
      <c r="AF667" s="1">
        <f>(Table2[[#This Row],[Current Week High]]/Table2[[#This Row],[Close Price]])-1</f>
        <v>1.2751677852348875E-2</v>
      </c>
      <c r="AG667" s="1">
        <f>(Table2[[#This Row],[Close Price]]/Table2[[#This Row],[Current Month Low]])-1</f>
        <v>4.5090180360721543E-2</v>
      </c>
      <c r="AH667" s="1">
        <f>(Table2[[#This Row],[Current Month High]]/Table2[[#This Row],[Close Price]])-1</f>
        <v>4.5829338446788048E-2</v>
      </c>
      <c r="AI667">
        <v>28.859060402684499</v>
      </c>
      <c r="AJ667">
        <v>6.6026165167620601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-0.11</v>
      </c>
      <c r="AM667" t="s">
        <v>3166</v>
      </c>
      <c r="AN667">
        <v>-2.5</v>
      </c>
      <c r="AO667" t="s">
        <v>3166</v>
      </c>
      <c r="AP667">
        <v>-0.103216522036941</v>
      </c>
      <c r="AQ667">
        <f>(Table2[[#This Row],[Sharpe Ratio]]-AVERAGE(Table2[Sharpe Ratio]))/_xlfn.STDEV.P(Table2[Sharpe Ratio])</f>
        <v>-1.8293529757069915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579</v>
      </c>
      <c r="AT667">
        <f>_xlfn.RANK.AVG(Table2[[#This Row],[6M Return vs Nifty Z-Score]],Table2[6M Return vs Nifty Z-Score])</f>
        <v>515</v>
      </c>
      <c r="AU667">
        <f>_xlfn.RANK.AVG(Table2[[#This Row],[Sharpe Ratio Z-Score]],Table2[Sharpe Ratio Z-Score])</f>
        <v>712</v>
      </c>
      <c r="AV667">
        <f>(Table2[[#This Row],[Rank 1Y]]+Table2[[#This Row],[Rank 6M]]+Table2[[#This Row],[Rank Sharpe]])/3</f>
        <v>602</v>
      </c>
    </row>
    <row r="668" spans="1:48" hidden="1" x14ac:dyDescent="0.3">
      <c r="A668" t="s">
        <v>1513</v>
      </c>
      <c r="B668" t="s">
        <v>1514</v>
      </c>
      <c r="C668" t="s">
        <v>3125</v>
      </c>
      <c r="D668" t="s">
        <v>51</v>
      </c>
      <c r="E668">
        <v>6561.8265093600003</v>
      </c>
      <c r="F668">
        <v>202.2</v>
      </c>
      <c r="G668">
        <v>-50.164190098019198</v>
      </c>
      <c r="H668">
        <f>(Table2[[#This Row],[1Y Return vs Nifty]]-AVERAGE(Table2[1Y Return vs Nifty]))/_xlfn.STDEV.P(Table2[1Y Return vs Nifty])</f>
        <v>-1.2508880346545428</v>
      </c>
      <c r="I668">
        <v>-1.9942614493300801</v>
      </c>
      <c r="J668">
        <f>(Table2[[#This Row],[1M Return vs Nifty]]-AVERAGE(Table2[1M Return vs Nifty]))/_xlfn.STDEV.P(Table2[1M Return vs Nifty])</f>
        <v>8.0575474724879498E-2</v>
      </c>
      <c r="K668">
        <v>-12.7145466483947</v>
      </c>
      <c r="L668">
        <f>(Table2[[#This Row],[6M Return vs Nifty]]-AVERAGE(Table2[6M Return vs Nifty]))/_xlfn.STDEV.P(Table2[6M Return vs Nifty])</f>
        <v>-0.52524776219660541</v>
      </c>
      <c r="M668">
        <v>-0.17436926555672799</v>
      </c>
      <c r="N668">
        <f>(Table2[[#This Row],[1W Return vs Nifty]]-AVERAGE(Table2[1W Return vs Nifty]))/_xlfn.STDEV.P(Table2[1W Return vs Nifty])</f>
        <v>0.62284275798574396</v>
      </c>
      <c r="O668">
        <v>204.13</v>
      </c>
      <c r="P668">
        <v>210.33055615796701</v>
      </c>
      <c r="Q668">
        <v>238.87789961828801</v>
      </c>
      <c r="R668">
        <v>49.6372278160528</v>
      </c>
      <c r="S668" s="1">
        <f>(Table2[[#This Row],[Close Price]]-Table2[[#This Row],[20D EMA]])/Table2[[#This Row],[20D EMA]]</f>
        <v>-9.4547592220644051E-3</v>
      </c>
      <c r="T668" s="1">
        <f>(Table2[[#This Row],[Close Price]]-Table2[[#This Row],[50D EMA]])/Table2[[#This Row],[50D EMA]]</f>
        <v>-3.8656086431210851E-2</v>
      </c>
      <c r="U668" s="1">
        <f>(Table2[[#This Row],[Close Price]]-Table2[[#This Row],[200D EMA]])/Table2[[#This Row],[200D EMA]]</f>
        <v>-0.15354245694933277</v>
      </c>
      <c r="V668">
        <v>1.24602998134107</v>
      </c>
      <c r="W668">
        <v>0</v>
      </c>
      <c r="X668">
        <v>0</v>
      </c>
      <c r="Y668">
        <v>200.55</v>
      </c>
      <c r="Z668">
        <v>206.99</v>
      </c>
      <c r="AA668">
        <v>189.75</v>
      </c>
      <c r="AB668">
        <v>218.58</v>
      </c>
      <c r="AC668" s="1" t="e">
        <f>(Table2[[#This Row],[Close Price]]/Table2[[#This Row],[Day Low]])-1</f>
        <v>#DIV/0!</v>
      </c>
      <c r="AD668" s="1">
        <f>(Table2[[#This Row],[Day High]]/Table2[[#This Row],[Close Price]])-1</f>
        <v>-1</v>
      </c>
      <c r="AE668" s="1">
        <f>(Table2[[#This Row],[Close Price]]/Table2[[#This Row],[Current Week Low]])-1</f>
        <v>8.2273747195211744E-3</v>
      </c>
      <c r="AF668" s="1">
        <f>(Table2[[#This Row],[Current Week High]]/Table2[[#This Row],[Close Price]])-1</f>
        <v>2.3689416419386822E-2</v>
      </c>
      <c r="AG668" s="1">
        <f>(Table2[[#This Row],[Close Price]]/Table2[[#This Row],[Current Month Low]])-1</f>
        <v>6.5612648221343717E-2</v>
      </c>
      <c r="AH668" s="1">
        <f>(Table2[[#This Row],[Current Month High]]/Table2[[#This Row],[Close Price]])-1</f>
        <v>8.100890207715139E-2</v>
      </c>
      <c r="AI668">
        <v>133.827893175074</v>
      </c>
      <c r="AJ668">
        <v>6.5612648221343699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-0.06</v>
      </c>
      <c r="AM668" t="s">
        <v>3166</v>
      </c>
      <c r="AN668">
        <v>-3.64</v>
      </c>
      <c r="AO668" t="s">
        <v>3166</v>
      </c>
      <c r="AP668">
        <v>-2.0862413648791E-2</v>
      </c>
      <c r="AQ668">
        <f>(Table2[[#This Row],[Sharpe Ratio]]-AVERAGE(Table2[Sharpe Ratio]))/_xlfn.STDEV.P(Table2[Sharpe Ratio])</f>
        <v>-0.8786061853943441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706</v>
      </c>
      <c r="AT668">
        <f>_xlfn.RANK.AVG(Table2[[#This Row],[6M Return vs Nifty Z-Score]],Table2[6M Return vs Nifty Z-Score])</f>
        <v>500</v>
      </c>
      <c r="AU668">
        <f>_xlfn.RANK.AVG(Table2[[#This Row],[Sharpe Ratio Z-Score]],Table2[Sharpe Ratio Z-Score])</f>
        <v>600</v>
      </c>
      <c r="AV668">
        <f>(Table2[[#This Row],[Rank 1Y]]+Table2[[#This Row],[Rank 6M]]+Table2[[#This Row],[Rank Sharpe]])/3</f>
        <v>602</v>
      </c>
    </row>
    <row r="669" spans="1:48" hidden="1" x14ac:dyDescent="0.3">
      <c r="A669" t="s">
        <v>1264</v>
      </c>
      <c r="B669" t="s">
        <v>1265</v>
      </c>
      <c r="C669" t="s">
        <v>3120</v>
      </c>
      <c r="D669" t="s">
        <v>241</v>
      </c>
      <c r="E669">
        <v>8973.5792045350008</v>
      </c>
      <c r="F669">
        <v>1649.45</v>
      </c>
      <c r="G669">
        <v>-46.811910260704103</v>
      </c>
      <c r="H669">
        <f>(Table2[[#This Row],[1Y Return vs Nifty]]-AVERAGE(Table2[1Y Return vs Nifty]))/_xlfn.STDEV.P(Table2[1Y Return vs Nifty])</f>
        <v>-1.1844737024734113</v>
      </c>
      <c r="I669">
        <v>-21.852404976128799</v>
      </c>
      <c r="J669">
        <f>(Table2[[#This Row],[1M Return vs Nifty]]-AVERAGE(Table2[1M Return vs Nifty]))/_xlfn.STDEV.P(Table2[1M Return vs Nifty])</f>
        <v>-1.8852125948180447</v>
      </c>
      <c r="K669">
        <v>-22.007748741893302</v>
      </c>
      <c r="L669">
        <f>(Table2[[#This Row],[6M Return vs Nifty]]-AVERAGE(Table2[6M Return vs Nifty]))/_xlfn.STDEV.P(Table2[6M Return vs Nifty])</f>
        <v>-0.83170734269740298</v>
      </c>
      <c r="M669">
        <v>-10.9254591791188</v>
      </c>
      <c r="N669">
        <f>(Table2[[#This Row],[1W Return vs Nifty]]-AVERAGE(Table2[1W Return vs Nifty]))/_xlfn.STDEV.P(Table2[1W Return vs Nifty])</f>
        <v>-1.6095153492814152</v>
      </c>
      <c r="O669">
        <v>1826.44</v>
      </c>
      <c r="P669">
        <v>1958.69186691513</v>
      </c>
      <c r="Q669">
        <v>2008.80476475262</v>
      </c>
      <c r="R669">
        <v>30.701496850525899</v>
      </c>
      <c r="S669" s="1">
        <f>(Table2[[#This Row],[Close Price]]-Table2[[#This Row],[20D EMA]])/Table2[[#This Row],[20D EMA]]</f>
        <v>-9.6904360395085529E-2</v>
      </c>
      <c r="T669" s="1">
        <f>(Table2[[#This Row],[Close Price]]-Table2[[#This Row],[50D EMA]])/Table2[[#This Row],[50D EMA]]</f>
        <v>-0.15788183539158454</v>
      </c>
      <c r="U669" s="1">
        <f>(Table2[[#This Row],[Close Price]]-Table2[[#This Row],[200D EMA]])/Table2[[#This Row],[200D EMA]]</f>
        <v>-0.17888984089345972</v>
      </c>
      <c r="V669">
        <v>1.52529299458247</v>
      </c>
      <c r="W669">
        <v>1612.15</v>
      </c>
      <c r="X669">
        <v>1667.1</v>
      </c>
      <c r="Y669">
        <v>1612.15</v>
      </c>
      <c r="Z669">
        <v>1667.1</v>
      </c>
      <c r="AA669">
        <v>1544.25</v>
      </c>
      <c r="AB669">
        <v>2092</v>
      </c>
      <c r="AC669" s="1">
        <f>(Table2[[#This Row],[Close Price]]/Table2[[#This Row],[Day Low]])-1</f>
        <v>2.3136804887882612E-2</v>
      </c>
      <c r="AD669" s="1">
        <f>(Table2[[#This Row],[Day High]]/Table2[[#This Row],[Close Price]])-1</f>
        <v>1.0700536542483707E-2</v>
      </c>
      <c r="AE669" s="1">
        <f>(Table2[[#This Row],[Close Price]]/Table2[[#This Row],[Current Week Low]])-1</f>
        <v>2.3136804887882612E-2</v>
      </c>
      <c r="AF669" s="1">
        <f>(Table2[[#This Row],[Current Week High]]/Table2[[#This Row],[Close Price]])-1</f>
        <v>1.0700536542483707E-2</v>
      </c>
      <c r="AG669" s="1">
        <f>(Table2[[#This Row],[Close Price]]/Table2[[#This Row],[Current Month Low]])-1</f>
        <v>6.8123684636554938E-2</v>
      </c>
      <c r="AH669" s="1">
        <f>(Table2[[#This Row],[Current Month High]]/Table2[[#This Row],[Close Price]])-1</f>
        <v>0.26830155506380904</v>
      </c>
      <c r="AI669">
        <v>66.591894267786202</v>
      </c>
      <c r="AJ669">
        <v>6.8123684636554902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-0.21</v>
      </c>
      <c r="AM669" t="s">
        <v>3166</v>
      </c>
      <c r="AN669">
        <v>-13.12</v>
      </c>
      <c r="AO669" t="s">
        <v>3166</v>
      </c>
      <c r="AP669">
        <v>3.7868231548720001E-3</v>
      </c>
      <c r="AQ669">
        <f>(Table2[[#This Row],[Sharpe Ratio]]-AVERAGE(Table2[Sharpe Ratio]))/_xlfn.STDEV.P(Table2[Sharpe Ratio])</f>
        <v>-0.59404014207948397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696</v>
      </c>
      <c r="AT669">
        <f>_xlfn.RANK.AVG(Table2[[#This Row],[6M Return vs Nifty Z-Score]],Table2[6M Return vs Nifty Z-Score])</f>
        <v>616</v>
      </c>
      <c r="AU669">
        <f>_xlfn.RANK.AVG(Table2[[#This Row],[Sharpe Ratio Z-Score]],Table2[Sharpe Ratio Z-Score])</f>
        <v>495</v>
      </c>
      <c r="AV669">
        <f>(Table2[[#This Row],[Rank 1Y]]+Table2[[#This Row],[Rank 6M]]+Table2[[#This Row],[Rank Sharpe]])/3</f>
        <v>602.33333333333337</v>
      </c>
    </row>
    <row r="670" spans="1:48" hidden="1" x14ac:dyDescent="0.3">
      <c r="A670" t="s">
        <v>977</v>
      </c>
      <c r="B670" t="s">
        <v>978</v>
      </c>
      <c r="C670" t="s">
        <v>3121</v>
      </c>
      <c r="D670" t="s">
        <v>54</v>
      </c>
      <c r="E670">
        <v>14829.265167845</v>
      </c>
      <c r="F670">
        <v>929.45</v>
      </c>
      <c r="G670">
        <v>-67.224979953753007</v>
      </c>
      <c r="H670">
        <f>(Table2[[#This Row],[1Y Return vs Nifty]]-AVERAGE(Table2[1Y Return vs Nifty]))/_xlfn.STDEV.P(Table2[1Y Return vs Nifty])</f>
        <v>-1.5888911309768021</v>
      </c>
      <c r="I670">
        <v>-10.360570611438201</v>
      </c>
      <c r="J670">
        <f>(Table2[[#This Row],[1M Return vs Nifty]]-AVERAGE(Table2[1M Return vs Nifty]))/_xlfn.STDEV.P(Table2[1M Return vs Nifty])</f>
        <v>-0.74761829448548334</v>
      </c>
      <c r="K670">
        <v>-38.0332732409599</v>
      </c>
      <c r="L670">
        <f>(Table2[[#This Row],[6M Return vs Nifty]]-AVERAGE(Table2[6M Return vs Nifty]))/_xlfn.STDEV.P(Table2[6M Return vs Nifty])</f>
        <v>-1.3601770204121486</v>
      </c>
      <c r="M670">
        <v>-2.6137079500907099</v>
      </c>
      <c r="N670">
        <f>(Table2[[#This Row],[1W Return vs Nifty]]-AVERAGE(Table2[1W Return vs Nifty]))/_xlfn.STDEV.P(Table2[1W Return vs Nifty])</f>
        <v>0.1163380656642158</v>
      </c>
      <c r="O670">
        <v>936.11</v>
      </c>
      <c r="P670">
        <v>1029.4211474547001</v>
      </c>
      <c r="Q670">
        <v>1237.76445102863</v>
      </c>
      <c r="R670">
        <v>55.188130150890203</v>
      </c>
      <c r="S670" s="1">
        <f>(Table2[[#This Row],[Close Price]]-Table2[[#This Row],[20D EMA]])/Table2[[#This Row],[20D EMA]]</f>
        <v>-7.1145485039151041E-3</v>
      </c>
      <c r="T670" s="1">
        <f>(Table2[[#This Row],[Close Price]]-Table2[[#This Row],[50D EMA]])/Table2[[#This Row],[50D EMA]]</f>
        <v>-9.7113943794417026E-2</v>
      </c>
      <c r="U670" s="1">
        <f>(Table2[[#This Row],[Close Price]]-Table2[[#This Row],[200D EMA]])/Table2[[#This Row],[200D EMA]]</f>
        <v>-0.24908976079609391</v>
      </c>
      <c r="V670">
        <v>0.85811402775930501</v>
      </c>
      <c r="W670">
        <v>896.5</v>
      </c>
      <c r="X670">
        <v>935</v>
      </c>
      <c r="Y670">
        <v>896.5</v>
      </c>
      <c r="Z670">
        <v>935</v>
      </c>
      <c r="AA670">
        <v>860</v>
      </c>
      <c r="AB670">
        <v>1002.95</v>
      </c>
      <c r="AC670" s="1">
        <f>(Table2[[#This Row],[Close Price]]/Table2[[#This Row],[Day Low]])-1</f>
        <v>3.675404350250977E-2</v>
      </c>
      <c r="AD670" s="1">
        <f>(Table2[[#This Row],[Day High]]/Table2[[#This Row],[Close Price]])-1</f>
        <v>5.9712733336918511E-3</v>
      </c>
      <c r="AE670" s="1">
        <f>(Table2[[#This Row],[Close Price]]/Table2[[#This Row],[Current Week Low]])-1</f>
        <v>3.675404350250977E-2</v>
      </c>
      <c r="AF670" s="1">
        <f>(Table2[[#This Row],[Current Week High]]/Table2[[#This Row],[Close Price]])-1</f>
        <v>5.9712733336918511E-3</v>
      </c>
      <c r="AG670" s="1">
        <f>(Table2[[#This Row],[Close Price]]/Table2[[#This Row],[Current Month Low]])-1</f>
        <v>8.075581395348852E-2</v>
      </c>
      <c r="AH670" s="1">
        <f>(Table2[[#This Row],[Current Month High]]/Table2[[#This Row],[Close Price]])-1</f>
        <v>7.9079025229974675E-2</v>
      </c>
      <c r="AI670">
        <v>93.232556888482407</v>
      </c>
      <c r="AJ670">
        <v>8.0755813953488502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-0.22</v>
      </c>
      <c r="AM670" t="s">
        <v>3166</v>
      </c>
      <c r="AN670">
        <v>0.28000000000000003</v>
      </c>
      <c r="AO670" t="s">
        <v>3167</v>
      </c>
      <c r="AP670">
        <v>5.4205396887262003E-2</v>
      </c>
      <c r="AQ670">
        <f>(Table2[[#This Row],[Sharpe Ratio]]-AVERAGE(Table2[Sharpe Ratio]))/_xlfn.STDEV.P(Table2[Sharpe Ratio])</f>
        <v>-1.1976926456002165E-2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730</v>
      </c>
      <c r="AT670">
        <f>_xlfn.RANK.AVG(Table2[[#This Row],[6M Return vs Nifty Z-Score]],Table2[6M Return vs Nifty Z-Score])</f>
        <v>718</v>
      </c>
      <c r="AU670">
        <f>_xlfn.RANK.AVG(Table2[[#This Row],[Sharpe Ratio Z-Score]],Table2[Sharpe Ratio Z-Score])</f>
        <v>361</v>
      </c>
      <c r="AV670">
        <f>(Table2[[#This Row],[Rank 1Y]]+Table2[[#This Row],[Rank 6M]]+Table2[[#This Row],[Rank Sharpe]])/3</f>
        <v>603</v>
      </c>
    </row>
    <row r="671" spans="1:48" hidden="1" x14ac:dyDescent="0.3">
      <c r="A671" t="s">
        <v>879</v>
      </c>
      <c r="B671" t="s">
        <v>880</v>
      </c>
      <c r="C671" t="s">
        <v>3130</v>
      </c>
      <c r="D671" t="s">
        <v>549</v>
      </c>
      <c r="E671">
        <v>16638.02285895</v>
      </c>
      <c r="F671">
        <v>1471.5</v>
      </c>
      <c r="G671">
        <v>-33.694296174393997</v>
      </c>
      <c r="H671">
        <f>(Table2[[#This Row],[1Y Return vs Nifty]]-AVERAGE(Table2[1Y Return vs Nifty]))/_xlfn.STDEV.P(Table2[1Y Return vs Nifty])</f>
        <v>-0.92459158593452295</v>
      </c>
      <c r="I671">
        <v>-3.5445695561634398</v>
      </c>
      <c r="J671">
        <f>(Table2[[#This Row],[1M Return vs Nifty]]-AVERAGE(Table2[1M Return vs Nifty]))/_xlfn.STDEV.P(Table2[1M Return vs Nifty])</f>
        <v>-7.2891901337538742E-2</v>
      </c>
      <c r="K671">
        <v>-24.071584992383901</v>
      </c>
      <c r="L671">
        <f>(Table2[[#This Row],[6M Return vs Nifty]]-AVERAGE(Table2[6M Return vs Nifty]))/_xlfn.STDEV.P(Table2[6M Return vs Nifty])</f>
        <v>-0.89976594996584536</v>
      </c>
      <c r="M671">
        <v>-5.5183186815227199</v>
      </c>
      <c r="N671">
        <f>(Table2[[#This Row],[1W Return vs Nifty]]-AVERAGE(Table2[1W Return vs Nifty]))/_xlfn.STDEV.P(Table2[1W Return vs Nifty])</f>
        <v>-0.48677579227012885</v>
      </c>
      <c r="O671">
        <v>1538.17</v>
      </c>
      <c r="P671">
        <v>1592.9238856678801</v>
      </c>
      <c r="Q671">
        <v>1606.29400455008</v>
      </c>
      <c r="R671">
        <v>28.670395953585899</v>
      </c>
      <c r="S671" s="1">
        <f>(Table2[[#This Row],[Close Price]]-Table2[[#This Row],[20D EMA]])/Table2[[#This Row],[20D EMA]]</f>
        <v>-4.3343713633733641E-2</v>
      </c>
      <c r="T671" s="1">
        <f>(Table2[[#This Row],[Close Price]]-Table2[[#This Row],[50D EMA]])/Table2[[#This Row],[50D EMA]]</f>
        <v>-7.6227048109690165E-2</v>
      </c>
      <c r="U671" s="1">
        <f>(Table2[[#This Row],[Close Price]]-Table2[[#This Row],[200D EMA]])/Table2[[#This Row],[200D EMA]]</f>
        <v>-8.3916147460088131E-2</v>
      </c>
      <c r="V671">
        <v>0.33043602942333899</v>
      </c>
      <c r="W671">
        <v>1450.05</v>
      </c>
      <c r="X671">
        <v>1510.95</v>
      </c>
      <c r="Y671">
        <v>1450.05</v>
      </c>
      <c r="Z671">
        <v>1510.95</v>
      </c>
      <c r="AA671">
        <v>1450.05</v>
      </c>
      <c r="AB671">
        <v>1612</v>
      </c>
      <c r="AC671" s="1">
        <f>(Table2[[#This Row],[Close Price]]/Table2[[#This Row],[Day Low]])-1</f>
        <v>1.4792593358849748E-2</v>
      </c>
      <c r="AD671" s="1">
        <f>(Table2[[#This Row],[Day High]]/Table2[[#This Row],[Close Price]])-1</f>
        <v>2.6809378185524979E-2</v>
      </c>
      <c r="AE671" s="1">
        <f>(Table2[[#This Row],[Close Price]]/Table2[[#This Row],[Current Week Low]])-1</f>
        <v>1.4792593358849748E-2</v>
      </c>
      <c r="AF671" s="1">
        <f>(Table2[[#This Row],[Current Week High]]/Table2[[#This Row],[Close Price]])-1</f>
        <v>2.6809378185524979E-2</v>
      </c>
      <c r="AG671" s="1">
        <f>(Table2[[#This Row],[Close Price]]/Table2[[#This Row],[Current Month Low]])-1</f>
        <v>1.4792593358849748E-2</v>
      </c>
      <c r="AH671" s="1">
        <f>(Table2[[#This Row],[Current Month High]]/Table2[[#This Row],[Close Price]])-1</f>
        <v>9.5480801902820156E-2</v>
      </c>
      <c r="AI671">
        <v>29.252463472646902</v>
      </c>
      <c r="AJ671">
        <v>12.3025261390521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-0.02</v>
      </c>
      <c r="AM671" t="s">
        <v>3166</v>
      </c>
      <c r="AN671">
        <v>-2.91</v>
      </c>
      <c r="AO671" t="s">
        <v>3166</v>
      </c>
      <c r="AQ671">
        <f>(Table2[[#This Row],[Sharpe Ratio]]-AVERAGE(Table2[Sharpe Ratio]))/_xlfn.STDEV.P(Table2[Sharpe Ratio])</f>
        <v>-0.63775757197390104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639</v>
      </c>
      <c r="AT671">
        <f>_xlfn.RANK.AVG(Table2[[#This Row],[6M Return vs Nifty Z-Score]],Table2[6M Return vs Nifty Z-Score])</f>
        <v>644</v>
      </c>
      <c r="AU671">
        <f>_xlfn.RANK.AVG(Table2[[#This Row],[Sharpe Ratio Z-Score]],Table2[Sharpe Ratio Z-Score])</f>
        <v>529</v>
      </c>
      <c r="AV671">
        <f>(Table2[[#This Row],[Rank 1Y]]+Table2[[#This Row],[Rank 6M]]+Table2[[#This Row],[Rank Sharpe]])/3</f>
        <v>604</v>
      </c>
    </row>
    <row r="672" spans="1:48" hidden="1" x14ac:dyDescent="0.3">
      <c r="A672" t="s">
        <v>1366</v>
      </c>
      <c r="B672" t="s">
        <v>1367</v>
      </c>
      <c r="C672" t="s">
        <v>3135</v>
      </c>
      <c r="D672" t="s">
        <v>491</v>
      </c>
      <c r="E672">
        <v>8005.8591295799997</v>
      </c>
      <c r="F672">
        <v>728.65</v>
      </c>
      <c r="G672">
        <v>-45.630888828930999</v>
      </c>
      <c r="H672">
        <f>(Table2[[#This Row],[1Y Return vs Nifty]]-AVERAGE(Table2[1Y Return vs Nifty]))/_xlfn.STDEV.P(Table2[1Y Return vs Nifty])</f>
        <v>-1.1610756708384284</v>
      </c>
      <c r="I672">
        <v>4.9257087861139999</v>
      </c>
      <c r="J672">
        <f>(Table2[[#This Row],[1M Return vs Nifty]]-AVERAGE(Table2[1M Return vs Nifty]))/_xlfn.STDEV.P(Table2[1M Return vs Nifty])</f>
        <v>0.76559393639882667</v>
      </c>
      <c r="K672">
        <v>-10.005114127270501</v>
      </c>
      <c r="L672">
        <f>(Table2[[#This Row],[6M Return vs Nifty]]-AVERAGE(Table2[6M Return vs Nifty]))/_xlfn.STDEV.P(Table2[6M Return vs Nifty])</f>
        <v>-0.43589948961359237</v>
      </c>
      <c r="M672">
        <v>-2.5606633344824998</v>
      </c>
      <c r="N672">
        <f>(Table2[[#This Row],[1W Return vs Nifty]]-AVERAGE(Table2[1W Return vs Nifty]))/_xlfn.STDEV.P(Table2[1W Return vs Nifty])</f>
        <v>0.12735225851832657</v>
      </c>
      <c r="O672">
        <v>728.97</v>
      </c>
      <c r="P672">
        <v>737.15245957371599</v>
      </c>
      <c r="Q672">
        <v>795.658858482298</v>
      </c>
      <c r="R672">
        <v>49.8869213597658</v>
      </c>
      <c r="S672" s="1">
        <f>(Table2[[#This Row],[Close Price]]-Table2[[#This Row],[20D EMA]])/Table2[[#This Row],[20D EMA]]</f>
        <v>-4.3897554083165288E-4</v>
      </c>
      <c r="T672" s="1">
        <f>(Table2[[#This Row],[Close Price]]-Table2[[#This Row],[50D EMA]])/Table2[[#This Row],[50D EMA]]</f>
        <v>-1.1534194132151241E-2</v>
      </c>
      <c r="U672" s="1">
        <f>(Table2[[#This Row],[Close Price]]-Table2[[#This Row],[200D EMA]])/Table2[[#This Row],[200D EMA]]</f>
        <v>-8.4218076337534864E-2</v>
      </c>
      <c r="V672">
        <v>1.19500023498638</v>
      </c>
      <c r="W672">
        <v>721.9</v>
      </c>
      <c r="X672">
        <v>744.05</v>
      </c>
      <c r="Y672">
        <v>721.9</v>
      </c>
      <c r="Z672">
        <v>744.05</v>
      </c>
      <c r="AA672">
        <v>702</v>
      </c>
      <c r="AB672">
        <v>744.8</v>
      </c>
      <c r="AC672" s="1">
        <f>(Table2[[#This Row],[Close Price]]/Table2[[#This Row],[Day Low]])-1</f>
        <v>9.3503255298517107E-3</v>
      </c>
      <c r="AD672" s="1">
        <f>(Table2[[#This Row],[Day High]]/Table2[[#This Row],[Close Price]])-1</f>
        <v>2.1134975639881981E-2</v>
      </c>
      <c r="AE672" s="1">
        <f>(Table2[[#This Row],[Close Price]]/Table2[[#This Row],[Current Week Low]])-1</f>
        <v>9.3503255298517107E-3</v>
      </c>
      <c r="AF672" s="1">
        <f>(Table2[[#This Row],[Current Week High]]/Table2[[#This Row],[Close Price]])-1</f>
        <v>2.1134975639881981E-2</v>
      </c>
      <c r="AG672" s="1">
        <f>(Table2[[#This Row],[Close Price]]/Table2[[#This Row],[Current Month Low]])-1</f>
        <v>3.7962962962962976E-2</v>
      </c>
      <c r="AH672" s="1">
        <f>(Table2[[#This Row],[Current Month High]]/Table2[[#This Row],[Close Price]])-1</f>
        <v>2.2164276401564598E-2</v>
      </c>
      <c r="AI672">
        <v>51.828724353256</v>
      </c>
      <c r="AJ672">
        <v>8.3011296076099992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0.06</v>
      </c>
      <c r="AM672" t="s">
        <v>3167</v>
      </c>
      <c r="AN672">
        <v>-0.66</v>
      </c>
      <c r="AO672" t="s">
        <v>3166</v>
      </c>
      <c r="AP672">
        <v>-4.4563402409685003E-2</v>
      </c>
      <c r="AQ672">
        <f>(Table2[[#This Row],[Sharpe Ratio]]-AVERAGE(Table2[Sharpe Ratio]))/_xlfn.STDEV.P(Table2[Sharpe Ratio])</f>
        <v>-1.1522250665004443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693</v>
      </c>
      <c r="AT672">
        <f>_xlfn.RANK.AVG(Table2[[#This Row],[6M Return vs Nifty Z-Score]],Table2[6M Return vs Nifty Z-Score])</f>
        <v>474</v>
      </c>
      <c r="AU672">
        <f>_xlfn.RANK.AVG(Table2[[#This Row],[Sharpe Ratio Z-Score]],Table2[Sharpe Ratio Z-Score])</f>
        <v>645</v>
      </c>
      <c r="AV672">
        <f>(Table2[[#This Row],[Rank 1Y]]+Table2[[#This Row],[Rank 6M]]+Table2[[#This Row],[Rank Sharpe]])/3</f>
        <v>604</v>
      </c>
    </row>
    <row r="673" spans="1:48" hidden="1" x14ac:dyDescent="0.3">
      <c r="A673" t="s">
        <v>495</v>
      </c>
      <c r="B673" t="s">
        <v>496</v>
      </c>
      <c r="C673" t="s">
        <v>3120</v>
      </c>
      <c r="D673" t="s">
        <v>241</v>
      </c>
      <c r="E673">
        <v>42298.18118064</v>
      </c>
      <c r="F673">
        <v>6586.45</v>
      </c>
      <c r="G673">
        <v>-43.069996277067801</v>
      </c>
      <c r="H673">
        <f>(Table2[[#This Row],[1Y Return vs Nifty]]-AVERAGE(Table2[1Y Return vs Nifty]))/_xlfn.STDEV.P(Table2[1Y Return vs Nifty])</f>
        <v>-1.1103400589940879</v>
      </c>
      <c r="I673">
        <v>-6.0610215361949198</v>
      </c>
      <c r="J673">
        <f>(Table2[[#This Row],[1M Return vs Nifty]]-AVERAGE(Table2[1M Return vs Nifty]))/_xlfn.STDEV.P(Table2[1M Return vs Nifty])</f>
        <v>-0.32199934047190654</v>
      </c>
      <c r="K673">
        <v>-15.4912293306427</v>
      </c>
      <c r="L673">
        <f>(Table2[[#This Row],[6M Return vs Nifty]]-AVERAGE(Table2[6M Return vs Nifty]))/_xlfn.STDEV.P(Table2[6M Return vs Nifty])</f>
        <v>-0.6168137263738892</v>
      </c>
      <c r="M673">
        <v>-0.49095079656982499</v>
      </c>
      <c r="N673">
        <f>(Table2[[#This Row],[1W Return vs Nifty]]-AVERAGE(Table2[1W Return vs Nifty]))/_xlfn.STDEV.P(Table2[1W Return vs Nifty])</f>
        <v>0.55710771595278374</v>
      </c>
      <c r="O673">
        <v>6812.61</v>
      </c>
      <c r="P673">
        <v>7104.2682697161199</v>
      </c>
      <c r="Q673">
        <v>7338.7920447964398</v>
      </c>
      <c r="R673">
        <v>54.457323307339003</v>
      </c>
      <c r="S673" s="1">
        <f>(Table2[[#This Row],[Close Price]]-Table2[[#This Row],[20D EMA]])/Table2[[#This Row],[20D EMA]]</f>
        <v>-3.3197262135950811E-2</v>
      </c>
      <c r="T673" s="1">
        <f>(Table2[[#This Row],[Close Price]]-Table2[[#This Row],[50D EMA]])/Table2[[#This Row],[50D EMA]]</f>
        <v>-7.2888332767987049E-2</v>
      </c>
      <c r="U673" s="1">
        <f>(Table2[[#This Row],[Close Price]]-Table2[[#This Row],[200D EMA]])/Table2[[#This Row],[200D EMA]]</f>
        <v>-0.10251578736719853</v>
      </c>
      <c r="V673">
        <v>0.68981502371644099</v>
      </c>
      <c r="W673">
        <v>6610.15</v>
      </c>
      <c r="X673">
        <v>6875</v>
      </c>
      <c r="Y673">
        <v>6610.15</v>
      </c>
      <c r="Z673">
        <v>6875</v>
      </c>
      <c r="AA673">
        <v>6286</v>
      </c>
      <c r="AB673">
        <v>7390</v>
      </c>
      <c r="AC673" s="1">
        <f>(Table2[[#This Row],[Close Price]]/Table2[[#This Row],[Day Low]])-1</f>
        <v>-3.5853951877037327E-3</v>
      </c>
      <c r="AD673" s="1">
        <f>(Table2[[#This Row],[Day High]]/Table2[[#This Row],[Close Price]])-1</f>
        <v>4.3809639487129015E-2</v>
      </c>
      <c r="AE673" s="1">
        <f>(Table2[[#This Row],[Close Price]]/Table2[[#This Row],[Current Week Low]])-1</f>
        <v>-3.5853951877037327E-3</v>
      </c>
      <c r="AF673" s="1">
        <f>(Table2[[#This Row],[Current Week High]]/Table2[[#This Row],[Close Price]])-1</f>
        <v>4.3809639487129015E-2</v>
      </c>
      <c r="AG673" s="1">
        <f>(Table2[[#This Row],[Close Price]]/Table2[[#This Row],[Current Month Low]])-1</f>
        <v>4.7796691059497354E-2</v>
      </c>
      <c r="AH673" s="1">
        <f>(Table2[[#This Row],[Current Month High]]/Table2[[#This Row],[Close Price]])-1</f>
        <v>0.12200047066325559</v>
      </c>
      <c r="AI673">
        <v>39.6807081204594</v>
      </c>
      <c r="AJ673">
        <v>4.77966910594973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-0.15</v>
      </c>
      <c r="AM673" t="s">
        <v>3166</v>
      </c>
      <c r="AN673">
        <v>-3.42</v>
      </c>
      <c r="AO673" t="s">
        <v>3166</v>
      </c>
      <c r="AP673">
        <v>-1.5331777212437E-2</v>
      </c>
      <c r="AQ673">
        <f>(Table2[[#This Row],[Sharpe Ratio]]-AVERAGE(Table2[Sharpe Ratio]))/_xlfn.STDEV.P(Table2[Sharpe Ratio])</f>
        <v>-0.81475709585691969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686</v>
      </c>
      <c r="AT673">
        <f>_xlfn.RANK.AVG(Table2[[#This Row],[6M Return vs Nifty Z-Score]],Table2[6M Return vs Nifty Z-Score])</f>
        <v>538</v>
      </c>
      <c r="AU673">
        <f>_xlfn.RANK.AVG(Table2[[#This Row],[Sharpe Ratio Z-Score]],Table2[Sharpe Ratio Z-Score])</f>
        <v>590</v>
      </c>
      <c r="AV673">
        <f>(Table2[[#This Row],[Rank 1Y]]+Table2[[#This Row],[Rank 6M]]+Table2[[#This Row],[Rank Sharpe]])/3</f>
        <v>604.66666666666663</v>
      </c>
    </row>
    <row r="674" spans="1:48" hidden="1" x14ac:dyDescent="0.3">
      <c r="A674" t="s">
        <v>624</v>
      </c>
      <c r="B674" t="s">
        <v>625</v>
      </c>
      <c r="C674" t="s">
        <v>3121</v>
      </c>
      <c r="D674" t="s">
        <v>43</v>
      </c>
      <c r="E674">
        <v>29729.919999999998</v>
      </c>
      <c r="F674">
        <v>180.4</v>
      </c>
      <c r="G674">
        <v>-42.5778781509756</v>
      </c>
      <c r="H674">
        <f>(Table2[[#This Row],[1Y Return vs Nifty]]-AVERAGE(Table2[1Y Return vs Nifty]))/_xlfn.STDEV.P(Table2[1Y Return vs Nifty])</f>
        <v>-1.1005903667593189</v>
      </c>
      <c r="I674">
        <v>-11.704735681465101</v>
      </c>
      <c r="J674">
        <f>(Table2[[#This Row],[1M Return vs Nifty]]-AVERAGE(Table2[1M Return vs Nifty]))/_xlfn.STDEV.P(Table2[1M Return vs Nifty])</f>
        <v>-0.88067925532451374</v>
      </c>
      <c r="K674">
        <v>-28.1674988517073</v>
      </c>
      <c r="L674">
        <f>(Table2[[#This Row],[6M Return vs Nifty]]-AVERAGE(Table2[6M Return vs Nifty]))/_xlfn.STDEV.P(Table2[6M Return vs Nifty])</f>
        <v>-1.0348358677903804</v>
      </c>
      <c r="M674">
        <v>-4.0013138200768097</v>
      </c>
      <c r="N674">
        <f>(Table2[[#This Row],[1W Return vs Nifty]]-AVERAGE(Table2[1W Return vs Nifty]))/_xlfn.STDEV.P(Table2[1W Return vs Nifty])</f>
        <v>-0.17178464919164535</v>
      </c>
      <c r="O674">
        <v>186.03</v>
      </c>
      <c r="P674">
        <v>205.815677811249</v>
      </c>
      <c r="Q674">
        <v>222.099774085169</v>
      </c>
      <c r="R674">
        <v>47.022713109322098</v>
      </c>
      <c r="S674" s="1">
        <f>(Table2[[#This Row],[Close Price]]-Table2[[#This Row],[20D EMA]])/Table2[[#This Row],[20D EMA]]</f>
        <v>-3.0263935924313257E-2</v>
      </c>
      <c r="T674" s="1">
        <f>(Table2[[#This Row],[Close Price]]-Table2[[#This Row],[50D EMA]])/Table2[[#This Row],[50D EMA]]</f>
        <v>-0.12348756946765445</v>
      </c>
      <c r="U674" s="1">
        <f>(Table2[[#This Row],[Close Price]]-Table2[[#This Row],[200D EMA]])/Table2[[#This Row],[200D EMA]]</f>
        <v>-0.18775243809648501</v>
      </c>
      <c r="V674">
        <v>0.65989327931560005</v>
      </c>
      <c r="W674">
        <v>179</v>
      </c>
      <c r="X674">
        <v>182.5</v>
      </c>
      <c r="Y674">
        <v>179</v>
      </c>
      <c r="Z674">
        <v>182.5</v>
      </c>
      <c r="AA674">
        <v>168.8</v>
      </c>
      <c r="AB674">
        <v>200.62</v>
      </c>
      <c r="AC674" s="1">
        <f>(Table2[[#This Row],[Close Price]]/Table2[[#This Row],[Day Low]])-1</f>
        <v>7.8212290502792658E-3</v>
      </c>
      <c r="AD674" s="1">
        <f>(Table2[[#This Row],[Day High]]/Table2[[#This Row],[Close Price]])-1</f>
        <v>1.1640798226164151E-2</v>
      </c>
      <c r="AE674" s="1">
        <f>(Table2[[#This Row],[Close Price]]/Table2[[#This Row],[Current Week Low]])-1</f>
        <v>7.8212290502792658E-3</v>
      </c>
      <c r="AF674" s="1">
        <f>(Table2[[#This Row],[Current Week High]]/Table2[[#This Row],[Close Price]])-1</f>
        <v>1.1640798226164151E-2</v>
      </c>
      <c r="AG674" s="1">
        <f>(Table2[[#This Row],[Close Price]]/Table2[[#This Row],[Current Month Low]])-1</f>
        <v>6.8720379146919308E-2</v>
      </c>
      <c r="AH674" s="1">
        <f>(Table2[[#This Row],[Current Month High]]/Table2[[#This Row],[Close Price]])-1</f>
        <v>0.1120842572062084</v>
      </c>
      <c r="AI674">
        <v>79.988913525498802</v>
      </c>
      <c r="AJ674">
        <v>6.8720379146919299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-0.32</v>
      </c>
      <c r="AM674" t="s">
        <v>3166</v>
      </c>
      <c r="AN674">
        <v>-4.93</v>
      </c>
      <c r="AO674" t="s">
        <v>3166</v>
      </c>
      <c r="AP674">
        <v>1.7461850653167001E-2</v>
      </c>
      <c r="AQ674">
        <f>(Table2[[#This Row],[Sharpe Ratio]]-AVERAGE(Table2[Sharpe Ratio]))/_xlfn.STDEV.P(Table2[Sharpe Ratio])</f>
        <v>-0.43616716214067186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681</v>
      </c>
      <c r="AT674">
        <f>_xlfn.RANK.AVG(Table2[[#This Row],[6M Return vs Nifty Z-Score]],Table2[6M Return vs Nifty Z-Score])</f>
        <v>677</v>
      </c>
      <c r="AU674">
        <f>_xlfn.RANK.AVG(Table2[[#This Row],[Sharpe Ratio Z-Score]],Table2[Sharpe Ratio Z-Score])</f>
        <v>456</v>
      </c>
      <c r="AV674">
        <f>(Table2[[#This Row],[Rank 1Y]]+Table2[[#This Row],[Rank 6M]]+Table2[[#This Row],[Rank Sharpe]])/3</f>
        <v>604.66666666666663</v>
      </c>
    </row>
    <row r="675" spans="1:48" hidden="1" x14ac:dyDescent="0.3">
      <c r="A675" t="s">
        <v>1015</v>
      </c>
      <c r="B675" t="s">
        <v>1016</v>
      </c>
      <c r="C675" t="s">
        <v>3135</v>
      </c>
      <c r="D675" t="s">
        <v>491</v>
      </c>
      <c r="E675">
        <v>13700.118818024999</v>
      </c>
      <c r="F675">
        <v>1289.25</v>
      </c>
      <c r="G675">
        <v>-26.4285361611086</v>
      </c>
      <c r="H675">
        <f>(Table2[[#This Row],[1Y Return vs Nifty]]-AVERAGE(Table2[1Y Return vs Nifty]))/_xlfn.STDEV.P(Table2[1Y Return vs Nifty])</f>
        <v>-0.78064459389068386</v>
      </c>
      <c r="I675">
        <v>-14.466991428661601</v>
      </c>
      <c r="J675">
        <f>(Table2[[#This Row],[1M Return vs Nifty]]-AVERAGE(Table2[1M Return vs Nifty]))/_xlfn.STDEV.P(Table2[1M Return vs Nifty])</f>
        <v>-1.154119186178947</v>
      </c>
      <c r="K675">
        <v>-11.6433710006482</v>
      </c>
      <c r="L675">
        <f>(Table2[[#This Row],[6M Return vs Nifty]]-AVERAGE(Table2[6M Return vs Nifty]))/_xlfn.STDEV.P(Table2[6M Return vs Nifty])</f>
        <v>-0.48992387314864022</v>
      </c>
      <c r="M675">
        <v>-4.1522758720822299</v>
      </c>
      <c r="N675">
        <f>(Table2[[#This Row],[1W Return vs Nifty]]-AVERAGE(Table2[1W Return vs Nifty]))/_xlfn.STDEV.P(Table2[1W Return vs Nifty])</f>
        <v>-0.20313043491136781</v>
      </c>
      <c r="O675">
        <v>1392.64</v>
      </c>
      <c r="P675">
        <v>1464.2082075579401</v>
      </c>
      <c r="Q675">
        <v>1464.2123625818699</v>
      </c>
      <c r="R675">
        <v>25.741008294357002</v>
      </c>
      <c r="S675" s="1">
        <f>(Table2[[#This Row],[Close Price]]-Table2[[#This Row],[20D EMA]])/Table2[[#This Row],[20D EMA]]</f>
        <v>-7.4240291819853005E-2</v>
      </c>
      <c r="T675" s="1">
        <f>(Table2[[#This Row],[Close Price]]-Table2[[#This Row],[50D EMA]])/Table2[[#This Row],[50D EMA]]</f>
        <v>-0.11948997871671665</v>
      </c>
      <c r="U675" s="1">
        <f>(Table2[[#This Row],[Close Price]]-Table2[[#This Row],[200D EMA]])/Table2[[#This Row],[200D EMA]]</f>
        <v>-0.11949247735714776</v>
      </c>
      <c r="V675">
        <v>0.69436810700220897</v>
      </c>
      <c r="W675">
        <v>1284.05</v>
      </c>
      <c r="X675">
        <v>1329.95</v>
      </c>
      <c r="Y675">
        <v>1284.05</v>
      </c>
      <c r="Z675">
        <v>1329.95</v>
      </c>
      <c r="AA675">
        <v>1268</v>
      </c>
      <c r="AB675">
        <v>1585.2</v>
      </c>
      <c r="AC675" s="1">
        <f>(Table2[[#This Row],[Close Price]]/Table2[[#This Row],[Day Low]])-1</f>
        <v>4.0496865386863146E-3</v>
      </c>
      <c r="AD675" s="1">
        <f>(Table2[[#This Row],[Day High]]/Table2[[#This Row],[Close Price]])-1</f>
        <v>3.1568741516385446E-2</v>
      </c>
      <c r="AE675" s="1">
        <f>(Table2[[#This Row],[Close Price]]/Table2[[#This Row],[Current Week Low]])-1</f>
        <v>4.0496865386863146E-3</v>
      </c>
      <c r="AF675" s="1">
        <f>(Table2[[#This Row],[Current Week High]]/Table2[[#This Row],[Close Price]])-1</f>
        <v>3.1568741516385446E-2</v>
      </c>
      <c r="AG675" s="1">
        <f>(Table2[[#This Row],[Close Price]]/Table2[[#This Row],[Current Month Low]])-1</f>
        <v>1.6758675078864416E-2</v>
      </c>
      <c r="AH675" s="1">
        <f>(Table2[[#This Row],[Current Month High]]/Table2[[#This Row],[Close Price]])-1</f>
        <v>0.22955206515415938</v>
      </c>
      <c r="AI675">
        <v>31.083963544696498</v>
      </c>
      <c r="AJ675">
        <v>3.7208366854384498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-0.04</v>
      </c>
      <c r="AM675" t="s">
        <v>3166</v>
      </c>
      <c r="AN675">
        <v>-14.55</v>
      </c>
      <c r="AO675" t="s">
        <v>3166</v>
      </c>
      <c r="AP675">
        <v>-0.15139686945297301</v>
      </c>
      <c r="AQ675">
        <f>(Table2[[#This Row],[Sharpe Ratio]]-AVERAGE(Table2[Sharpe Ratio]))/_xlfn.STDEV.P(Table2[Sharpe Ratio])</f>
        <v>-2.3855767216559176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594</v>
      </c>
      <c r="AT675">
        <f>_xlfn.RANK.AVG(Table2[[#This Row],[6M Return vs Nifty Z-Score]],Table2[6M Return vs Nifty Z-Score])</f>
        <v>488</v>
      </c>
      <c r="AU675">
        <f>_xlfn.RANK.AVG(Table2[[#This Row],[Sharpe Ratio Z-Score]],Table2[Sharpe Ratio Z-Score])</f>
        <v>735</v>
      </c>
      <c r="AV675">
        <f>(Table2[[#This Row],[Rank 1Y]]+Table2[[#This Row],[Rank 6M]]+Table2[[#This Row],[Rank Sharpe]])/3</f>
        <v>605.66666666666663</v>
      </c>
    </row>
    <row r="676" spans="1:48" hidden="1" x14ac:dyDescent="0.3">
      <c r="A676" t="s">
        <v>528</v>
      </c>
      <c r="B676" t="s">
        <v>529</v>
      </c>
      <c r="C676" t="s">
        <v>3120</v>
      </c>
      <c r="D676" t="s">
        <v>21</v>
      </c>
      <c r="E676">
        <v>38260.62740695</v>
      </c>
      <c r="F676">
        <v>943.15</v>
      </c>
      <c r="G676">
        <v>-50.533899538165201</v>
      </c>
      <c r="H676">
        <f>(Table2[[#This Row],[1Y Return vs Nifty]]-AVERAGE(Table2[1Y Return vs Nifty]))/_xlfn.STDEV.P(Table2[1Y Return vs Nifty])</f>
        <v>-1.2582126038313279</v>
      </c>
      <c r="I676">
        <v>-8.8755323930273509</v>
      </c>
      <c r="J676">
        <f>(Table2[[#This Row],[1M Return vs Nifty]]-AVERAGE(Table2[1M Return vs Nifty]))/_xlfn.STDEV.P(Table2[1M Return vs Nifty])</f>
        <v>-0.60061208473441829</v>
      </c>
      <c r="K676">
        <v>-19.049306753851202</v>
      </c>
      <c r="L676">
        <f>(Table2[[#This Row],[6M Return vs Nifty]]-AVERAGE(Table2[6M Return vs Nifty]))/_xlfn.STDEV.P(Table2[6M Return vs Nifty])</f>
        <v>-0.73414754775593682</v>
      </c>
      <c r="M676">
        <v>-5.2026347838937799</v>
      </c>
      <c r="N676">
        <f>(Table2[[#This Row],[1W Return vs Nifty]]-AVERAGE(Table2[1W Return vs Nifty]))/_xlfn.STDEV.P(Table2[1W Return vs Nifty])</f>
        <v>-0.42122713498314207</v>
      </c>
      <c r="O676">
        <v>983.26</v>
      </c>
      <c r="P676">
        <v>1014.82992320932</v>
      </c>
      <c r="Q676">
        <v>1061.23103031705</v>
      </c>
      <c r="R676">
        <v>30.3881045378367</v>
      </c>
      <c r="S676" s="1">
        <f>(Table2[[#This Row],[Close Price]]-Table2[[#This Row],[20D EMA]])/Table2[[#This Row],[20D EMA]]</f>
        <v>-4.0792872688810704E-2</v>
      </c>
      <c r="T676" s="1">
        <f>(Table2[[#This Row],[Close Price]]-Table2[[#This Row],[50D EMA]])/Table2[[#This Row],[50D EMA]]</f>
        <v>-7.0632449408505688E-2</v>
      </c>
      <c r="U676" s="1">
        <f>(Table2[[#This Row],[Close Price]]-Table2[[#This Row],[200D EMA]])/Table2[[#This Row],[200D EMA]]</f>
        <v>-0.11126797741842558</v>
      </c>
      <c r="V676">
        <v>0.25526295985505398</v>
      </c>
      <c r="W676">
        <v>941</v>
      </c>
      <c r="X676">
        <v>963</v>
      </c>
      <c r="Y676">
        <v>941</v>
      </c>
      <c r="Z676">
        <v>963</v>
      </c>
      <c r="AA676">
        <v>931</v>
      </c>
      <c r="AB676">
        <v>1038</v>
      </c>
      <c r="AC676" s="1">
        <f>(Table2[[#This Row],[Close Price]]/Table2[[#This Row],[Day Low]])-1</f>
        <v>2.2848034006375251E-3</v>
      </c>
      <c r="AD676" s="1">
        <f>(Table2[[#This Row],[Day High]]/Table2[[#This Row],[Close Price]])-1</f>
        <v>2.1046493134708077E-2</v>
      </c>
      <c r="AE676" s="1">
        <f>(Table2[[#This Row],[Close Price]]/Table2[[#This Row],[Current Week Low]])-1</f>
        <v>2.2848034006375251E-3</v>
      </c>
      <c r="AF676" s="1">
        <f>(Table2[[#This Row],[Current Week High]]/Table2[[#This Row],[Close Price]])-1</f>
        <v>2.1046493134708077E-2</v>
      </c>
      <c r="AG676" s="1">
        <f>(Table2[[#This Row],[Close Price]]/Table2[[#This Row],[Current Month Low]])-1</f>
        <v>1.3050483351235265E-2</v>
      </c>
      <c r="AH676" s="1">
        <f>(Table2[[#This Row],[Current Month High]]/Table2[[#This Row],[Close Price]])-1</f>
        <v>0.10056724805174144</v>
      </c>
      <c r="AI676">
        <v>48.438742511795503</v>
      </c>
      <c r="AJ676">
        <v>1.30504833512352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-0.13</v>
      </c>
      <c r="AM676" t="s">
        <v>3166</v>
      </c>
      <c r="AN676">
        <v>-6.81</v>
      </c>
      <c r="AO676" t="s">
        <v>3166</v>
      </c>
      <c r="AQ676">
        <f>(Table2[[#This Row],[Sharpe Ratio]]-AVERAGE(Table2[Sharpe Ratio]))/_xlfn.STDEV.P(Table2[Sharpe Ratio])</f>
        <v>-0.63775757197390104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708</v>
      </c>
      <c r="AT676">
        <f>_xlfn.RANK.AVG(Table2[[#This Row],[6M Return vs Nifty Z-Score]],Table2[6M Return vs Nifty Z-Score])</f>
        <v>581</v>
      </c>
      <c r="AU676">
        <f>_xlfn.RANK.AVG(Table2[[#This Row],[Sharpe Ratio Z-Score]],Table2[Sharpe Ratio Z-Score])</f>
        <v>529</v>
      </c>
      <c r="AV676">
        <f>(Table2[[#This Row],[Rank 1Y]]+Table2[[#This Row],[Rank 6M]]+Table2[[#This Row],[Rank Sharpe]])/3</f>
        <v>606</v>
      </c>
    </row>
    <row r="677" spans="1:48" hidden="1" x14ac:dyDescent="0.3">
      <c r="A677" t="s">
        <v>403</v>
      </c>
      <c r="B677" t="s">
        <v>404</v>
      </c>
      <c r="C677" t="s">
        <v>3129</v>
      </c>
      <c r="D677" t="s">
        <v>111</v>
      </c>
      <c r="E677">
        <v>55480.233971909998</v>
      </c>
      <c r="F677">
        <v>475.9</v>
      </c>
      <c r="G677">
        <v>-39.499484848219801</v>
      </c>
      <c r="H677">
        <f>(Table2[[#This Row],[1Y Return vs Nifty]]-AVERAGE(Table2[1Y Return vs Nifty]))/_xlfn.STDEV.P(Table2[1Y Return vs Nifty])</f>
        <v>-1.0396021899616619</v>
      </c>
      <c r="I677">
        <v>-13.064345419966999</v>
      </c>
      <c r="J677">
        <f>(Table2[[#This Row],[1M Return vs Nifty]]-AVERAGE(Table2[1M Return vs Nifty]))/_xlfn.STDEV.P(Table2[1M Return vs Nifty])</f>
        <v>-1.0152691075720097</v>
      </c>
      <c r="K677">
        <v>-7.6580650495295997</v>
      </c>
      <c r="L677">
        <f>(Table2[[#This Row],[6M Return vs Nifty]]-AVERAGE(Table2[6M Return vs Nifty]))/_xlfn.STDEV.P(Table2[6M Return vs Nifty])</f>
        <v>-0.35850144440348597</v>
      </c>
      <c r="M677">
        <v>-6.1702492832467604</v>
      </c>
      <c r="N677">
        <f>(Table2[[#This Row],[1W Return vs Nifty]]-AVERAGE(Table2[1W Return vs Nifty]))/_xlfn.STDEV.P(Table2[1W Return vs Nifty])</f>
        <v>-0.6221427714169</v>
      </c>
      <c r="O677">
        <v>504.63</v>
      </c>
      <c r="P677">
        <v>534.33300782900301</v>
      </c>
      <c r="Q677">
        <v>546.12332742233195</v>
      </c>
      <c r="R677">
        <v>30.6705335932628</v>
      </c>
      <c r="S677" s="1">
        <f>(Table2[[#This Row],[Close Price]]-Table2[[#This Row],[20D EMA]])/Table2[[#This Row],[20D EMA]]</f>
        <v>-5.6932802251154345E-2</v>
      </c>
      <c r="T677" s="1">
        <f>(Table2[[#This Row],[Close Price]]-Table2[[#This Row],[50D EMA]])/Table2[[#This Row],[50D EMA]]</f>
        <v>-0.10935691221176203</v>
      </c>
      <c r="U677" s="1">
        <f>(Table2[[#This Row],[Close Price]]-Table2[[#This Row],[200D EMA]])/Table2[[#This Row],[200D EMA]]</f>
        <v>-0.12858510870389239</v>
      </c>
      <c r="V677">
        <v>0.57937929951549705</v>
      </c>
      <c r="W677">
        <v>474.55</v>
      </c>
      <c r="X677">
        <v>484.45</v>
      </c>
      <c r="Y677">
        <v>474.55</v>
      </c>
      <c r="Z677">
        <v>484.45</v>
      </c>
      <c r="AA677">
        <v>463.75</v>
      </c>
      <c r="AB677">
        <v>542.75</v>
      </c>
      <c r="AC677" s="1">
        <f>(Table2[[#This Row],[Close Price]]/Table2[[#This Row],[Day Low]])-1</f>
        <v>2.8448003371615016E-3</v>
      </c>
      <c r="AD677" s="1">
        <f>(Table2[[#This Row],[Day High]]/Table2[[#This Row],[Close Price]])-1</f>
        <v>1.7965959235133555E-2</v>
      </c>
      <c r="AE677" s="1">
        <f>(Table2[[#This Row],[Close Price]]/Table2[[#This Row],[Current Week Low]])-1</f>
        <v>2.8448003371615016E-3</v>
      </c>
      <c r="AF677" s="1">
        <f>(Table2[[#This Row],[Current Week High]]/Table2[[#This Row],[Close Price]])-1</f>
        <v>1.7965959235133555E-2</v>
      </c>
      <c r="AG677" s="1">
        <f>(Table2[[#This Row],[Close Price]]/Table2[[#This Row],[Current Month Low]])-1</f>
        <v>2.6199460916441986E-2</v>
      </c>
      <c r="AH677" s="1">
        <f>(Table2[[#This Row],[Current Month High]]/Table2[[#This Row],[Close Price]])-1</f>
        <v>0.14047068711914279</v>
      </c>
      <c r="AI677">
        <v>32.2756881697835</v>
      </c>
      <c r="AJ677">
        <v>8.4054669703872396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</v>
      </c>
      <c r="AM677" t="s">
        <v>3166</v>
      </c>
      <c r="AN677">
        <v>-7.3</v>
      </c>
      <c r="AO677" t="s">
        <v>3166</v>
      </c>
      <c r="AP677">
        <v>-0.104370985541699</v>
      </c>
      <c r="AQ677">
        <f>(Table2[[#This Row],[Sharpe Ratio]]-AVERAGE(Table2[Sharpe Ratio]))/_xlfn.STDEV.P(Table2[Sharpe Ratio])</f>
        <v>-1.8426808168209838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666</v>
      </c>
      <c r="AT677">
        <f>_xlfn.RANK.AVG(Table2[[#This Row],[6M Return vs Nifty Z-Score]],Table2[6M Return vs Nifty Z-Score])</f>
        <v>442</v>
      </c>
      <c r="AU677">
        <f>_xlfn.RANK.AVG(Table2[[#This Row],[Sharpe Ratio Z-Score]],Table2[Sharpe Ratio Z-Score])</f>
        <v>714</v>
      </c>
      <c r="AV677">
        <f>(Table2[[#This Row],[Rank 1Y]]+Table2[[#This Row],[Rank 6M]]+Table2[[#This Row],[Rank Sharpe]])/3</f>
        <v>607.33333333333337</v>
      </c>
    </row>
    <row r="678" spans="1:48" hidden="1" x14ac:dyDescent="0.3">
      <c r="A678" t="s">
        <v>597</v>
      </c>
      <c r="B678" t="s">
        <v>598</v>
      </c>
      <c r="C678" t="s">
        <v>3119</v>
      </c>
      <c r="D678" t="s">
        <v>188</v>
      </c>
      <c r="E678">
        <v>32092.747627500001</v>
      </c>
      <c r="F678">
        <v>466.2</v>
      </c>
      <c r="G678">
        <v>-16.371891854746998</v>
      </c>
      <c r="H678">
        <f>(Table2[[#This Row],[1Y Return vs Nifty]]-AVERAGE(Table2[1Y Return vs Nifty]))/_xlfn.STDEV.P(Table2[1Y Return vs Nifty])</f>
        <v>-0.58140546469998922</v>
      </c>
      <c r="I678">
        <v>-13.8428667588898</v>
      </c>
      <c r="J678">
        <f>(Table2[[#This Row],[1M Return vs Nifty]]-AVERAGE(Table2[1M Return vs Nifty]))/_xlfn.STDEV.P(Table2[1M Return vs Nifty])</f>
        <v>-1.0923361283573982</v>
      </c>
      <c r="K678">
        <v>-21.4184975850212</v>
      </c>
      <c r="L678">
        <f>(Table2[[#This Row],[6M Return vs Nifty]]-AVERAGE(Table2[6M Return vs Nifty]))/_xlfn.STDEV.P(Table2[6M Return vs Nifty])</f>
        <v>-0.81227575598188684</v>
      </c>
      <c r="M678">
        <v>-7.0160911913276198</v>
      </c>
      <c r="N678">
        <f>(Table2[[#This Row],[1W Return vs Nifty]]-AVERAGE(Table2[1W Return vs Nifty]))/_xlfn.STDEV.P(Table2[1W Return vs Nifty])</f>
        <v>-0.79777352663816492</v>
      </c>
      <c r="O678">
        <v>500.51</v>
      </c>
      <c r="P678">
        <v>546.77490123360803</v>
      </c>
      <c r="Q678">
        <v>565.86002069483402</v>
      </c>
      <c r="R678">
        <v>31.5075873353472</v>
      </c>
      <c r="S678" s="1">
        <f>(Table2[[#This Row],[Close Price]]-Table2[[#This Row],[20D EMA]])/Table2[[#This Row],[20D EMA]]</f>
        <v>-6.8550078919502114E-2</v>
      </c>
      <c r="T678" s="1">
        <f>(Table2[[#This Row],[Close Price]]-Table2[[#This Row],[50D EMA]])/Table2[[#This Row],[50D EMA]]</f>
        <v>-0.14736393541806456</v>
      </c>
      <c r="U678" s="1">
        <f>(Table2[[#This Row],[Close Price]]-Table2[[#This Row],[200D EMA]])/Table2[[#This Row],[200D EMA]]</f>
        <v>-0.17612133222004081</v>
      </c>
      <c r="V678">
        <v>0.58948544194018304</v>
      </c>
      <c r="W678">
        <v>462.5</v>
      </c>
      <c r="X678">
        <v>470.05</v>
      </c>
      <c r="Y678">
        <v>462.5</v>
      </c>
      <c r="Z678">
        <v>470.05</v>
      </c>
      <c r="AA678">
        <v>442.5</v>
      </c>
      <c r="AB678">
        <v>553</v>
      </c>
      <c r="AC678" s="1">
        <f>(Table2[[#This Row],[Close Price]]/Table2[[#This Row],[Day Low]])-1</f>
        <v>8.0000000000000071E-3</v>
      </c>
      <c r="AD678" s="1">
        <f>(Table2[[#This Row],[Day High]]/Table2[[#This Row],[Close Price]])-1</f>
        <v>8.2582582582582109E-3</v>
      </c>
      <c r="AE678" s="1">
        <f>(Table2[[#This Row],[Close Price]]/Table2[[#This Row],[Current Week Low]])-1</f>
        <v>8.0000000000000071E-3</v>
      </c>
      <c r="AF678" s="1">
        <f>(Table2[[#This Row],[Current Week High]]/Table2[[#This Row],[Close Price]])-1</f>
        <v>8.2582582582582109E-3</v>
      </c>
      <c r="AG678" s="1">
        <f>(Table2[[#This Row],[Close Price]]/Table2[[#This Row],[Current Month Low]])-1</f>
        <v>5.3559322033898349E-2</v>
      </c>
      <c r="AH678" s="1">
        <f>(Table2[[#This Row],[Current Month High]]/Table2[[#This Row],[Close Price]])-1</f>
        <v>0.18618618618618621</v>
      </c>
      <c r="AI678">
        <v>47.994422994422997</v>
      </c>
      <c r="AJ678">
        <v>9.9269040320679007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-0.18</v>
      </c>
      <c r="AM678" t="s">
        <v>3166</v>
      </c>
      <c r="AN678">
        <v>-9.0399999999999991</v>
      </c>
      <c r="AO678" t="s">
        <v>3166</v>
      </c>
      <c r="AP678">
        <v>-8.8930512041584003E-2</v>
      </c>
      <c r="AQ678">
        <f>(Table2[[#This Row],[Sharpe Ratio]]-AVERAGE(Table2[Sharpe Ratio]))/_xlfn.STDEV.P(Table2[Sharpe Ratio])</f>
        <v>-1.6644264357286356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513</v>
      </c>
      <c r="AT678">
        <f>_xlfn.RANK.AVG(Table2[[#This Row],[6M Return vs Nifty Z-Score]],Table2[6M Return vs Nifty Z-Score])</f>
        <v>609</v>
      </c>
      <c r="AU678">
        <f>_xlfn.RANK.AVG(Table2[[#This Row],[Sharpe Ratio Z-Score]],Table2[Sharpe Ratio Z-Score])</f>
        <v>702</v>
      </c>
      <c r="AV678">
        <f>(Table2[[#This Row],[Rank 1Y]]+Table2[[#This Row],[Rank 6M]]+Table2[[#This Row],[Rank Sharpe]])/3</f>
        <v>608</v>
      </c>
    </row>
    <row r="679" spans="1:48" hidden="1" x14ac:dyDescent="0.3">
      <c r="A679" t="s">
        <v>1541</v>
      </c>
      <c r="B679" t="s">
        <v>1542</v>
      </c>
      <c r="C679" t="s">
        <v>3121</v>
      </c>
      <c r="D679" t="s">
        <v>24</v>
      </c>
      <c r="E679">
        <v>6364.5899214800002</v>
      </c>
      <c r="F679">
        <v>32.24</v>
      </c>
      <c r="G679">
        <v>-62.661879002778299</v>
      </c>
      <c r="H679">
        <f>(Table2[[#This Row],[1Y Return vs Nifty]]-AVERAGE(Table2[1Y Return vs Nifty]))/_xlfn.STDEV.P(Table2[1Y Return vs Nifty])</f>
        <v>-1.498488385072154</v>
      </c>
      <c r="I679">
        <v>-9.5063025210084096</v>
      </c>
      <c r="J679">
        <f>(Table2[[#This Row],[1M Return vs Nifty]]-AVERAGE(Table2[1M Return vs Nifty]))/_xlfn.STDEV.P(Table2[1M Return vs Nifty])</f>
        <v>-0.66305298665135193</v>
      </c>
      <c r="K679">
        <v>-45.191352419616003</v>
      </c>
      <c r="L679">
        <f>(Table2[[#This Row],[6M Return vs Nifty]]-AVERAGE(Table2[6M Return vs Nifty]))/_xlfn.STDEV.P(Table2[6M Return vs Nifty])</f>
        <v>-1.5962271913018033</v>
      </c>
      <c r="M679">
        <v>-8.8402683223475993</v>
      </c>
      <c r="N679">
        <f>(Table2[[#This Row],[1W Return vs Nifty]]-AVERAGE(Table2[1W Return vs Nifty]))/_xlfn.STDEV.P(Table2[1W Return vs Nifty])</f>
        <v>-1.1765459711311514</v>
      </c>
      <c r="O679">
        <v>35.520000000000003</v>
      </c>
      <c r="P679">
        <v>38.336802696403197</v>
      </c>
      <c r="Q679">
        <v>44.043681885752697</v>
      </c>
      <c r="R679">
        <v>25.8712940838466</v>
      </c>
      <c r="S679" s="1">
        <f>(Table2[[#This Row],[Close Price]]-Table2[[#This Row],[20D EMA]])/Table2[[#This Row],[20D EMA]]</f>
        <v>-9.2342342342342371E-2</v>
      </c>
      <c r="T679" s="1">
        <f>(Table2[[#This Row],[Close Price]]-Table2[[#This Row],[50D EMA]])/Table2[[#This Row],[50D EMA]]</f>
        <v>-0.15903263359453823</v>
      </c>
      <c r="U679" s="1">
        <f>(Table2[[#This Row],[Close Price]]-Table2[[#This Row],[200D EMA]])/Table2[[#This Row],[200D EMA]]</f>
        <v>-0.26799943556878164</v>
      </c>
      <c r="V679">
        <v>0.97809295379388195</v>
      </c>
      <c r="W679">
        <v>32.229999999999997</v>
      </c>
      <c r="X679">
        <v>33.71</v>
      </c>
      <c r="Y679">
        <v>32.229999999999997</v>
      </c>
      <c r="Z679">
        <v>33.71</v>
      </c>
      <c r="AA679">
        <v>32.01</v>
      </c>
      <c r="AB679">
        <v>40.1</v>
      </c>
      <c r="AC679" s="1">
        <f>(Table2[[#This Row],[Close Price]]/Table2[[#This Row],[Day Low]])-1</f>
        <v>3.1026993484339904E-4</v>
      </c>
      <c r="AD679" s="1">
        <f>(Table2[[#This Row],[Day High]]/Table2[[#This Row],[Close Price]])-1</f>
        <v>4.5595533498759222E-2</v>
      </c>
      <c r="AE679" s="1">
        <f>(Table2[[#This Row],[Close Price]]/Table2[[#This Row],[Current Week Low]])-1</f>
        <v>3.1026993484339904E-4</v>
      </c>
      <c r="AF679" s="1">
        <f>(Table2[[#This Row],[Current Week High]]/Table2[[#This Row],[Close Price]])-1</f>
        <v>4.5595533498759222E-2</v>
      </c>
      <c r="AG679" s="1">
        <f>(Table2[[#This Row],[Close Price]]/Table2[[#This Row],[Current Month Low]])-1</f>
        <v>7.1852546079351765E-3</v>
      </c>
      <c r="AH679" s="1">
        <f>(Table2[[#This Row],[Current Month High]]/Table2[[#This Row],[Close Price]])-1</f>
        <v>0.24379652605459046</v>
      </c>
      <c r="AI679">
        <v>95.409429280397006</v>
      </c>
      <c r="AJ679">
        <v>0.71852546079351698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-0.26</v>
      </c>
      <c r="AM679" t="s">
        <v>3166</v>
      </c>
      <c r="AN679">
        <v>-13.6</v>
      </c>
      <c r="AO679" t="s">
        <v>3166</v>
      </c>
      <c r="AP679">
        <v>5.0838690530827998E-2</v>
      </c>
      <c r="AQ679">
        <f>(Table2[[#This Row],[Sharpe Ratio]]-AVERAGE(Table2[Sharpe Ratio]))/_xlfn.STDEV.P(Table2[Sharpe Ratio])</f>
        <v>-5.084426804894928E-2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726</v>
      </c>
      <c r="AT679">
        <f>_xlfn.RANK.AVG(Table2[[#This Row],[6M Return vs Nifty Z-Score]],Table2[6M Return vs Nifty Z-Score])</f>
        <v>729</v>
      </c>
      <c r="AU679">
        <f>_xlfn.RANK.AVG(Table2[[#This Row],[Sharpe Ratio Z-Score]],Table2[Sharpe Ratio Z-Score])</f>
        <v>369</v>
      </c>
      <c r="AV679">
        <f>(Table2[[#This Row],[Rank 1Y]]+Table2[[#This Row],[Rank 6M]]+Table2[[#This Row],[Rank Sharpe]])/3</f>
        <v>608</v>
      </c>
    </row>
    <row r="680" spans="1:48" hidden="1" x14ac:dyDescent="0.3">
      <c r="A680" t="s">
        <v>1589</v>
      </c>
      <c r="B680" t="s">
        <v>1590</v>
      </c>
      <c r="C680" t="s">
        <v>3133</v>
      </c>
      <c r="D680" t="s">
        <v>901</v>
      </c>
      <c r="E680">
        <v>5923.9317859739904</v>
      </c>
      <c r="F680">
        <v>33.43</v>
      </c>
      <c r="G680">
        <v>-36.757388084202901</v>
      </c>
      <c r="H680">
        <f>(Table2[[#This Row],[1Y Return vs Nifty]]-AVERAGE(Table2[1Y Return vs Nifty]))/_xlfn.STDEV.P(Table2[1Y Return vs Nifty])</f>
        <v>-0.98527661626370877</v>
      </c>
      <c r="I680">
        <v>6.7749386176722899</v>
      </c>
      <c r="J680">
        <f>(Table2[[#This Row],[1M Return vs Nifty]]-AVERAGE(Table2[1M Return vs Nifty]))/_xlfn.STDEV.P(Table2[1M Return vs Nifty])</f>
        <v>0.94865203222809868</v>
      </c>
      <c r="K680">
        <v>-29.6183737587907</v>
      </c>
      <c r="L680">
        <f>(Table2[[#This Row],[6M Return vs Nifty]]-AVERAGE(Table2[6M Return vs Nifty]))/_xlfn.STDEV.P(Table2[6M Return vs Nifty])</f>
        <v>-1.0826810035046863</v>
      </c>
      <c r="M680">
        <v>5.2645290942341401</v>
      </c>
      <c r="N680">
        <f>(Table2[[#This Row],[1W Return vs Nifty]]-AVERAGE(Table2[1W Return vs Nifty]))/_xlfn.STDEV.P(Table2[1W Return vs Nifty])</f>
        <v>1.752176522813168</v>
      </c>
      <c r="O680">
        <v>31.67</v>
      </c>
      <c r="P680">
        <v>33.685103093711703</v>
      </c>
      <c r="Q680">
        <v>39.109560683695499</v>
      </c>
      <c r="R680">
        <v>67.263707598712898</v>
      </c>
      <c r="S680" s="1">
        <f>(Table2[[#This Row],[Close Price]]-Table2[[#This Row],[20D EMA]])/Table2[[#This Row],[20D EMA]]</f>
        <v>5.5573097568676913E-2</v>
      </c>
      <c r="T680" s="1">
        <f>(Table2[[#This Row],[Close Price]]-Table2[[#This Row],[50D EMA]])/Table2[[#This Row],[50D EMA]]</f>
        <v>-7.5731724199272444E-3</v>
      </c>
      <c r="U680" s="1">
        <f>(Table2[[#This Row],[Close Price]]-Table2[[#This Row],[200D EMA]])/Table2[[#This Row],[200D EMA]]</f>
        <v>-0.14522179703397353</v>
      </c>
      <c r="V680">
        <v>0.327244576613892</v>
      </c>
      <c r="W680">
        <v>32.6</v>
      </c>
      <c r="X680">
        <v>33.99</v>
      </c>
      <c r="Y680">
        <v>32.6</v>
      </c>
      <c r="Z680">
        <v>33.99</v>
      </c>
      <c r="AA680">
        <v>29.05</v>
      </c>
      <c r="AB680">
        <v>33.99</v>
      </c>
      <c r="AC680" s="1">
        <f>(Table2[[#This Row],[Close Price]]/Table2[[#This Row],[Day Low]])-1</f>
        <v>2.5460122699386467E-2</v>
      </c>
      <c r="AD680" s="1">
        <f>(Table2[[#This Row],[Day High]]/Table2[[#This Row],[Close Price]])-1</f>
        <v>1.6751420879449697E-2</v>
      </c>
      <c r="AE680" s="1">
        <f>(Table2[[#This Row],[Close Price]]/Table2[[#This Row],[Current Week Low]])-1</f>
        <v>2.5460122699386467E-2</v>
      </c>
      <c r="AF680" s="1">
        <f>(Table2[[#This Row],[Current Week High]]/Table2[[#This Row],[Close Price]])-1</f>
        <v>1.6751420879449697E-2</v>
      </c>
      <c r="AG680" s="1">
        <f>(Table2[[#This Row],[Close Price]]/Table2[[#This Row],[Current Month Low]])-1</f>
        <v>0.15077452667814106</v>
      </c>
      <c r="AH680" s="1">
        <f>(Table2[[#This Row],[Current Month High]]/Table2[[#This Row],[Close Price]])-1</f>
        <v>1.6751420879449697E-2</v>
      </c>
      <c r="AI680">
        <v>61.531558480406801</v>
      </c>
      <c r="AJ680">
        <v>17.6698345652939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-0.14000000000000001</v>
      </c>
      <c r="AM680" t="s">
        <v>3166</v>
      </c>
      <c r="AN680">
        <v>2.74</v>
      </c>
      <c r="AO680" t="s">
        <v>3167</v>
      </c>
      <c r="AP680">
        <v>6.2608054338999996E-3</v>
      </c>
      <c r="AQ680">
        <f>(Table2[[#This Row],[Sharpe Ratio]]-AVERAGE(Table2[Sharpe Ratio]))/_xlfn.STDEV.P(Table2[Sharpe Ratio])</f>
        <v>-0.56547895967932715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652</v>
      </c>
      <c r="AT680">
        <f>_xlfn.RANK.AVG(Table2[[#This Row],[6M Return vs Nifty Z-Score]],Table2[6M Return vs Nifty Z-Score])</f>
        <v>686</v>
      </c>
      <c r="AU680">
        <f>_xlfn.RANK.AVG(Table2[[#This Row],[Sharpe Ratio Z-Score]],Table2[Sharpe Ratio Z-Score])</f>
        <v>489</v>
      </c>
      <c r="AV680">
        <f>(Table2[[#This Row],[Rank 1Y]]+Table2[[#This Row],[Rank 6M]]+Table2[[#This Row],[Rank Sharpe]])/3</f>
        <v>609</v>
      </c>
    </row>
    <row r="681" spans="1:48" hidden="1" x14ac:dyDescent="0.3">
      <c r="A681" t="s">
        <v>768</v>
      </c>
      <c r="B681" t="s">
        <v>769</v>
      </c>
      <c r="C681" t="s">
        <v>3129</v>
      </c>
      <c r="D681" t="s">
        <v>111</v>
      </c>
      <c r="E681">
        <v>21418.716758039998</v>
      </c>
      <c r="F681">
        <v>264.95</v>
      </c>
      <c r="G681">
        <v>-40.286896213297403</v>
      </c>
      <c r="H681">
        <f>(Table2[[#This Row],[1Y Return vs Nifty]]-AVERAGE(Table2[1Y Return vs Nifty]))/_xlfn.STDEV.P(Table2[1Y Return vs Nifty])</f>
        <v>-1.0552021405926768</v>
      </c>
      <c r="I681">
        <v>-2.4908759953767499</v>
      </c>
      <c r="J681">
        <f>(Table2[[#This Row],[1M Return vs Nifty]]-AVERAGE(Table2[1M Return vs Nifty]))/_xlfn.STDEV.P(Table2[1M Return vs Nifty])</f>
        <v>3.1414839519349015E-2</v>
      </c>
      <c r="K681">
        <v>-7.30703454842849</v>
      </c>
      <c r="L681">
        <f>(Table2[[#This Row],[6M Return vs Nifty]]-AVERAGE(Table2[6M Return vs Nifty]))/_xlfn.STDEV.P(Table2[6M Return vs Nifty])</f>
        <v>-0.34692560014355217</v>
      </c>
      <c r="M681">
        <v>-1.1737074059793</v>
      </c>
      <c r="N681">
        <f>(Table2[[#This Row],[1W Return vs Nifty]]-AVERAGE(Table2[1W Return vs Nifty]))/_xlfn.STDEV.P(Table2[1W Return vs Nifty])</f>
        <v>0.41534001941600618</v>
      </c>
      <c r="O681">
        <v>271.52</v>
      </c>
      <c r="P681">
        <v>281.25679041220599</v>
      </c>
      <c r="Q681">
        <v>290.034142314956</v>
      </c>
      <c r="R681">
        <v>43.932206314851697</v>
      </c>
      <c r="S681" s="1">
        <f>(Table2[[#This Row],[Close Price]]-Table2[[#This Row],[20D EMA]])/Table2[[#This Row],[20D EMA]]</f>
        <v>-2.4197112551561557E-2</v>
      </c>
      <c r="T681" s="1">
        <f>(Table2[[#This Row],[Close Price]]-Table2[[#This Row],[50D EMA]])/Table2[[#This Row],[50D EMA]]</f>
        <v>-5.7978299433435888E-2</v>
      </c>
      <c r="U681" s="1">
        <f>(Table2[[#This Row],[Close Price]]-Table2[[#This Row],[200D EMA]])/Table2[[#This Row],[200D EMA]]</f>
        <v>-8.6486860183917436E-2</v>
      </c>
      <c r="V681">
        <v>0.76475144416837504</v>
      </c>
      <c r="W681">
        <v>264</v>
      </c>
      <c r="X681">
        <v>276.5</v>
      </c>
      <c r="Y681">
        <v>264</v>
      </c>
      <c r="Z681">
        <v>276.5</v>
      </c>
      <c r="AA681">
        <v>252.75</v>
      </c>
      <c r="AB681">
        <v>289.64999999999998</v>
      </c>
      <c r="AC681" s="1">
        <f>(Table2[[#This Row],[Close Price]]/Table2[[#This Row],[Day Low]])-1</f>
        <v>3.5984848484849064E-3</v>
      </c>
      <c r="AD681" s="1">
        <f>(Table2[[#This Row],[Day High]]/Table2[[#This Row],[Close Price]])-1</f>
        <v>4.3593130779392419E-2</v>
      </c>
      <c r="AE681" s="1">
        <f>(Table2[[#This Row],[Close Price]]/Table2[[#This Row],[Current Week Low]])-1</f>
        <v>3.5984848484849064E-3</v>
      </c>
      <c r="AF681" s="1">
        <f>(Table2[[#This Row],[Current Week High]]/Table2[[#This Row],[Close Price]])-1</f>
        <v>4.3593130779392419E-2</v>
      </c>
      <c r="AG681" s="1">
        <f>(Table2[[#This Row],[Close Price]]/Table2[[#This Row],[Current Month Low]])-1</f>
        <v>4.8269040553907017E-2</v>
      </c>
      <c r="AH681" s="1">
        <f>(Table2[[#This Row],[Current Month High]]/Table2[[#This Row],[Close Price]])-1</f>
        <v>9.3225136818267496E-2</v>
      </c>
      <c r="AI681">
        <v>34.855633138328002</v>
      </c>
      <c r="AJ681">
        <v>5.2015088346237803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-0.02</v>
      </c>
      <c r="AM681" t="s">
        <v>3166</v>
      </c>
      <c r="AN681">
        <v>-6.67</v>
      </c>
      <c r="AO681" t="s">
        <v>3166</v>
      </c>
      <c r="AP681">
        <v>-0.120296269114645</v>
      </c>
      <c r="AQ681">
        <f>(Table2[[#This Row],[Sharpe Ratio]]-AVERAGE(Table2[Sharpe Ratio]))/_xlfn.STDEV.P(Table2[Sharpe Ratio])</f>
        <v>-2.0265321454084444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673</v>
      </c>
      <c r="AT681">
        <f>_xlfn.RANK.AVG(Table2[[#This Row],[6M Return vs Nifty Z-Score]],Table2[6M Return vs Nifty Z-Score])</f>
        <v>432</v>
      </c>
      <c r="AU681">
        <f>_xlfn.RANK.AVG(Table2[[#This Row],[Sharpe Ratio Z-Score]],Table2[Sharpe Ratio Z-Score])</f>
        <v>723</v>
      </c>
      <c r="AV681">
        <f>(Table2[[#This Row],[Rank 1Y]]+Table2[[#This Row],[Rank 6M]]+Table2[[#This Row],[Rank Sharpe]])/3</f>
        <v>609.33333333333337</v>
      </c>
    </row>
    <row r="682" spans="1:48" hidden="1" x14ac:dyDescent="0.3">
      <c r="A682" t="s">
        <v>1110</v>
      </c>
      <c r="B682" t="s">
        <v>1111</v>
      </c>
      <c r="C682" t="s">
        <v>3133</v>
      </c>
      <c r="D682" t="s">
        <v>505</v>
      </c>
      <c r="E682">
        <v>11149.3951586</v>
      </c>
      <c r="F682">
        <v>705.1</v>
      </c>
      <c r="G682">
        <v>-42.828075656284597</v>
      </c>
      <c r="H682">
        <f>(Table2[[#This Row],[1Y Return vs Nifty]]-AVERAGE(Table2[1Y Return vs Nifty]))/_xlfn.STDEV.P(Table2[1Y Return vs Nifty])</f>
        <v>-1.1055472024159121</v>
      </c>
      <c r="I682">
        <v>-11.922159800425399</v>
      </c>
      <c r="J682">
        <f>(Table2[[#This Row],[1M Return vs Nifty]]-AVERAGE(Table2[1M Return vs Nifty]))/_xlfn.STDEV.P(Table2[1M Return vs Nifty])</f>
        <v>-0.90220240216380632</v>
      </c>
      <c r="K682">
        <v>-23.711262824422199</v>
      </c>
      <c r="L682">
        <f>(Table2[[#This Row],[6M Return vs Nifty]]-AVERAGE(Table2[6M Return vs Nifty]))/_xlfn.STDEV.P(Table2[6M Return vs Nifty])</f>
        <v>-0.88788369675239898</v>
      </c>
      <c r="M682">
        <v>-3.1258119136215599</v>
      </c>
      <c r="N682">
        <f>(Table2[[#This Row],[1W Return vs Nifty]]-AVERAGE(Table2[1W Return vs Nifty]))/_xlfn.STDEV.P(Table2[1W Return vs Nifty])</f>
        <v>1.0004713051320429E-2</v>
      </c>
      <c r="O682">
        <v>750</v>
      </c>
      <c r="P682">
        <v>795.86407450197601</v>
      </c>
      <c r="Q682">
        <v>821.71560105567596</v>
      </c>
      <c r="R682">
        <v>40.020310527753203</v>
      </c>
      <c r="S682" s="1">
        <f>(Table2[[#This Row],[Close Price]]-Table2[[#This Row],[20D EMA]])/Table2[[#This Row],[20D EMA]]</f>
        <v>-5.9866666666666637E-2</v>
      </c>
      <c r="T682" s="1">
        <f>(Table2[[#This Row],[Close Price]]-Table2[[#This Row],[50D EMA]])/Table2[[#This Row],[50D EMA]]</f>
        <v>-0.11404469357254626</v>
      </c>
      <c r="U682" s="1">
        <f>(Table2[[#This Row],[Close Price]]-Table2[[#This Row],[200D EMA]])/Table2[[#This Row],[200D EMA]]</f>
        <v>-0.14191722891211672</v>
      </c>
      <c r="V682">
        <v>0.96709823964819897</v>
      </c>
      <c r="W682">
        <v>706.15</v>
      </c>
      <c r="X682">
        <v>720.15</v>
      </c>
      <c r="Y682">
        <v>706.15</v>
      </c>
      <c r="Z682">
        <v>720.15</v>
      </c>
      <c r="AA682">
        <v>674.45</v>
      </c>
      <c r="AB682">
        <v>788</v>
      </c>
      <c r="AC682" s="1">
        <f>(Table2[[#This Row],[Close Price]]/Table2[[#This Row],[Day Low]])-1</f>
        <v>-1.4869362033561595E-3</v>
      </c>
      <c r="AD682" s="1">
        <f>(Table2[[#This Row],[Day High]]/Table2[[#This Row],[Close Price]])-1</f>
        <v>2.1344490143242023E-2</v>
      </c>
      <c r="AE682" s="1">
        <f>(Table2[[#This Row],[Close Price]]/Table2[[#This Row],[Current Week Low]])-1</f>
        <v>-1.4869362033561595E-3</v>
      </c>
      <c r="AF682" s="1">
        <f>(Table2[[#This Row],[Current Week High]]/Table2[[#This Row],[Close Price]])-1</f>
        <v>2.1344490143242023E-2</v>
      </c>
      <c r="AG682" s="1">
        <f>(Table2[[#This Row],[Close Price]]/Table2[[#This Row],[Current Month Low]])-1</f>
        <v>4.5444436207279892E-2</v>
      </c>
      <c r="AH682" s="1">
        <f>(Table2[[#This Row],[Current Month High]]/Table2[[#This Row],[Close Price]])-1</f>
        <v>0.11757197560629695</v>
      </c>
      <c r="AI682">
        <v>35.7254290171606</v>
      </c>
      <c r="AJ682">
        <v>4.5444436207279804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-0.12</v>
      </c>
      <c r="AM682" t="s">
        <v>3166</v>
      </c>
      <c r="AN682">
        <v>-6.21</v>
      </c>
      <c r="AO682" t="s">
        <v>3166</v>
      </c>
      <c r="AP682">
        <v>9.26883881724E-4</v>
      </c>
      <c r="AQ682">
        <f>(Table2[[#This Row],[Sharpe Ratio]]-AVERAGE(Table2[Sharpe Ratio]))/_xlfn.STDEV.P(Table2[Sharpe Ratio])</f>
        <v>-0.62705705086099894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683</v>
      </c>
      <c r="AT682">
        <f>_xlfn.RANK.AVG(Table2[[#This Row],[6M Return vs Nifty Z-Score]],Table2[6M Return vs Nifty Z-Score])</f>
        <v>642</v>
      </c>
      <c r="AU682">
        <f>_xlfn.RANK.AVG(Table2[[#This Row],[Sharpe Ratio Z-Score]],Table2[Sharpe Ratio Z-Score])</f>
        <v>503</v>
      </c>
      <c r="AV682">
        <f>(Table2[[#This Row],[Rank 1Y]]+Table2[[#This Row],[Rank 6M]]+Table2[[#This Row],[Rank Sharpe]])/3</f>
        <v>609.33333333333337</v>
      </c>
    </row>
    <row r="683" spans="1:48" hidden="1" x14ac:dyDescent="0.3">
      <c r="A683" t="s">
        <v>522</v>
      </c>
      <c r="B683" t="s">
        <v>523</v>
      </c>
      <c r="C683" t="s">
        <v>3123</v>
      </c>
      <c r="D683" t="s">
        <v>120</v>
      </c>
      <c r="E683">
        <v>38652.441712699998</v>
      </c>
      <c r="F683">
        <v>297.39999999999998</v>
      </c>
      <c r="G683">
        <v>-37.016178200813997</v>
      </c>
      <c r="H683">
        <f>(Table2[[#This Row],[1Y Return vs Nifty]]-AVERAGE(Table2[1Y Return vs Nifty]))/_xlfn.STDEV.P(Table2[1Y Return vs Nifty])</f>
        <v>-0.9904036860800427</v>
      </c>
      <c r="I683">
        <v>-12.495655572524701</v>
      </c>
      <c r="J683">
        <f>(Table2[[#This Row],[1M Return vs Nifty]]-AVERAGE(Table2[1M Return vs Nifty]))/_xlfn.STDEV.P(Table2[1M Return vs Nifty])</f>
        <v>-0.95897362779246187</v>
      </c>
      <c r="K683">
        <v>-18.320898906947601</v>
      </c>
      <c r="L683">
        <f>(Table2[[#This Row],[6M Return vs Nifty]]-AVERAGE(Table2[6M Return vs Nifty]))/_xlfn.STDEV.P(Table2[6M Return vs Nifty])</f>
        <v>-0.71012702598640232</v>
      </c>
      <c r="M683">
        <v>-14.911642414341699</v>
      </c>
      <c r="N683">
        <f>(Table2[[#This Row],[1W Return vs Nifty]]-AVERAGE(Table2[1W Return vs Nifty]))/_xlfn.STDEV.P(Table2[1W Return vs Nifty])</f>
        <v>-2.4372071027451323</v>
      </c>
      <c r="O683">
        <v>323.17</v>
      </c>
      <c r="P683">
        <v>333.88727728938397</v>
      </c>
      <c r="Q683">
        <v>348.81022240463102</v>
      </c>
      <c r="R683">
        <v>30.210138674131201</v>
      </c>
      <c r="S683" s="1">
        <f>(Table2[[#This Row],[Close Price]]-Table2[[#This Row],[20D EMA]])/Table2[[#This Row],[20D EMA]]</f>
        <v>-7.9741312621840019E-2</v>
      </c>
      <c r="T683" s="1">
        <f>(Table2[[#This Row],[Close Price]]-Table2[[#This Row],[50D EMA]])/Table2[[#This Row],[50D EMA]]</f>
        <v>-0.1092802265051868</v>
      </c>
      <c r="U683" s="1">
        <f>(Table2[[#This Row],[Close Price]]-Table2[[#This Row],[200D EMA]])/Table2[[#This Row],[200D EMA]]</f>
        <v>-0.14738737314009548</v>
      </c>
      <c r="V683">
        <v>1.5541233692838301</v>
      </c>
      <c r="W683">
        <v>293</v>
      </c>
      <c r="X683">
        <v>301.8</v>
      </c>
      <c r="Y683">
        <v>293</v>
      </c>
      <c r="Z683">
        <v>301.8</v>
      </c>
      <c r="AA683">
        <v>279</v>
      </c>
      <c r="AB683">
        <v>352.8</v>
      </c>
      <c r="AC683" s="1">
        <f>(Table2[[#This Row],[Close Price]]/Table2[[#This Row],[Day Low]])-1</f>
        <v>1.5017064846416295E-2</v>
      </c>
      <c r="AD683" s="1">
        <f>(Table2[[#This Row],[Day High]]/Table2[[#This Row],[Close Price]])-1</f>
        <v>1.479488903833226E-2</v>
      </c>
      <c r="AE683" s="1">
        <f>(Table2[[#This Row],[Close Price]]/Table2[[#This Row],[Current Week Low]])-1</f>
        <v>1.5017064846416295E-2</v>
      </c>
      <c r="AF683" s="1">
        <f>(Table2[[#This Row],[Current Week High]]/Table2[[#This Row],[Close Price]])-1</f>
        <v>1.479488903833226E-2</v>
      </c>
      <c r="AG683" s="1">
        <f>(Table2[[#This Row],[Close Price]]/Table2[[#This Row],[Current Month Low]])-1</f>
        <v>6.5949820788530289E-2</v>
      </c>
      <c r="AH683" s="1">
        <f>(Table2[[#This Row],[Current Month High]]/Table2[[#This Row],[Close Price]])-1</f>
        <v>0.18628110289172839</v>
      </c>
      <c r="AI683">
        <v>38.029589778076598</v>
      </c>
      <c r="AJ683">
        <v>6.59498207885302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-0.11</v>
      </c>
      <c r="AM683" t="s">
        <v>3166</v>
      </c>
      <c r="AN683">
        <v>-13.13</v>
      </c>
      <c r="AO683" t="s">
        <v>3166</v>
      </c>
      <c r="AP683">
        <v>-2.1471712330087999E-2</v>
      </c>
      <c r="AQ683">
        <f>(Table2[[#This Row],[Sharpe Ratio]]-AVERAGE(Table2[Sharpe Ratio]))/_xlfn.STDEV.P(Table2[Sharpe Ratio])</f>
        <v>-0.88564030642270319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654</v>
      </c>
      <c r="AT683">
        <f>_xlfn.RANK.AVG(Table2[[#This Row],[6M Return vs Nifty Z-Score]],Table2[6M Return vs Nifty Z-Score])</f>
        <v>573</v>
      </c>
      <c r="AU683">
        <f>_xlfn.RANK.AVG(Table2[[#This Row],[Sharpe Ratio Z-Score]],Table2[Sharpe Ratio Z-Score])</f>
        <v>602</v>
      </c>
      <c r="AV683">
        <f>(Table2[[#This Row],[Rank 1Y]]+Table2[[#This Row],[Rank 6M]]+Table2[[#This Row],[Rank Sharpe]])/3</f>
        <v>609.66666666666663</v>
      </c>
    </row>
    <row r="684" spans="1:48" hidden="1" x14ac:dyDescent="0.3">
      <c r="A684" t="s">
        <v>1981</v>
      </c>
      <c r="B684" t="s">
        <v>1982</v>
      </c>
      <c r="C684" t="s">
        <v>3123</v>
      </c>
      <c r="D684" t="s">
        <v>227</v>
      </c>
      <c r="E684">
        <v>3356.548897185</v>
      </c>
      <c r="F684">
        <v>396.65</v>
      </c>
      <c r="G684">
        <v>-36.277682543703897</v>
      </c>
      <c r="H684">
        <f>(Table2[[#This Row],[1Y Return vs Nifty]]-AVERAGE(Table2[1Y Return vs Nifty]))/_xlfn.STDEV.P(Table2[1Y Return vs Nifty])</f>
        <v>-0.97577283833884831</v>
      </c>
      <c r="I684">
        <v>-4.5916563096161598</v>
      </c>
      <c r="J684">
        <f>(Table2[[#This Row],[1M Return vs Nifty]]-AVERAGE(Table2[1M Return vs Nifty]))/_xlfn.STDEV.P(Table2[1M Return vs Nifty])</f>
        <v>-0.176544624208437</v>
      </c>
      <c r="K684">
        <v>-25.345704169867201</v>
      </c>
      <c r="L684">
        <f>(Table2[[#This Row],[6M Return vs Nifty]]-AVERAGE(Table2[6M Return vs Nifty]))/_xlfn.STDEV.P(Table2[6M Return vs Nifty])</f>
        <v>-0.94178225658557535</v>
      </c>
      <c r="M684">
        <v>-3.9137266038784402</v>
      </c>
      <c r="N684">
        <f>(Table2[[#This Row],[1W Return vs Nifty]]-AVERAGE(Table2[1W Return vs Nifty]))/_xlfn.STDEV.P(Table2[1W Return vs Nifty])</f>
        <v>-0.15359802497536534</v>
      </c>
      <c r="O684">
        <v>410.96</v>
      </c>
      <c r="P684">
        <v>434.76419455337498</v>
      </c>
      <c r="Q684">
        <v>477.26113285911902</v>
      </c>
      <c r="R684">
        <v>36.312843027720298</v>
      </c>
      <c r="S684" s="1">
        <f>(Table2[[#This Row],[Close Price]]-Table2[[#This Row],[20D EMA]])/Table2[[#This Row],[20D EMA]]</f>
        <v>-3.4820907144247626E-2</v>
      </c>
      <c r="T684" s="1">
        <f>(Table2[[#This Row],[Close Price]]-Table2[[#This Row],[50D EMA]])/Table2[[#This Row],[50D EMA]]</f>
        <v>-8.7666360364677662E-2</v>
      </c>
      <c r="U684" s="1">
        <f>(Table2[[#This Row],[Close Price]]-Table2[[#This Row],[200D EMA]])/Table2[[#This Row],[200D EMA]]</f>
        <v>-0.16890361965199949</v>
      </c>
      <c r="V684">
        <v>0.90957834015739303</v>
      </c>
      <c r="W684">
        <v>396</v>
      </c>
      <c r="X684">
        <v>404.95</v>
      </c>
      <c r="Y684">
        <v>396</v>
      </c>
      <c r="Z684">
        <v>404.95</v>
      </c>
      <c r="AA684">
        <v>382.35</v>
      </c>
      <c r="AB684">
        <v>439</v>
      </c>
      <c r="AC684" s="1">
        <f>(Table2[[#This Row],[Close Price]]/Table2[[#This Row],[Day Low]])-1</f>
        <v>1.6414141414140548E-3</v>
      </c>
      <c r="AD684" s="1">
        <f>(Table2[[#This Row],[Day High]]/Table2[[#This Row],[Close Price]])-1</f>
        <v>2.0925248960040443E-2</v>
      </c>
      <c r="AE684" s="1">
        <f>(Table2[[#This Row],[Close Price]]/Table2[[#This Row],[Current Week Low]])-1</f>
        <v>1.6414141414140548E-3</v>
      </c>
      <c r="AF684" s="1">
        <f>(Table2[[#This Row],[Current Week High]]/Table2[[#This Row],[Close Price]])-1</f>
        <v>2.0925248960040443E-2</v>
      </c>
      <c r="AG684" s="1">
        <f>(Table2[[#This Row],[Close Price]]/Table2[[#This Row],[Current Month Low]])-1</f>
        <v>3.7400287694520529E-2</v>
      </c>
      <c r="AH684" s="1">
        <f>(Table2[[#This Row],[Current Month High]]/Table2[[#This Row],[Close Price]])-1</f>
        <v>0.10676919198285639</v>
      </c>
      <c r="AI684">
        <v>76.225891844195104</v>
      </c>
      <c r="AJ684">
        <v>3.7400287694520502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-0.13</v>
      </c>
      <c r="AM684" t="s">
        <v>3166</v>
      </c>
      <c r="AN684">
        <v>-6.87</v>
      </c>
      <c r="AO684" t="s">
        <v>3166</v>
      </c>
      <c r="AQ684">
        <f>(Table2[[#This Row],[Sharpe Ratio]]-AVERAGE(Table2[Sharpe Ratio]))/_xlfn.STDEV.P(Table2[Sharpe Ratio])</f>
        <v>-0.63775757197390104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646</v>
      </c>
      <c r="AT684">
        <f>_xlfn.RANK.AVG(Table2[[#This Row],[6M Return vs Nifty Z-Score]],Table2[6M Return vs Nifty Z-Score])</f>
        <v>658</v>
      </c>
      <c r="AU684">
        <f>_xlfn.RANK.AVG(Table2[[#This Row],[Sharpe Ratio Z-Score]],Table2[Sharpe Ratio Z-Score])</f>
        <v>529</v>
      </c>
      <c r="AV684">
        <f>(Table2[[#This Row],[Rank 1Y]]+Table2[[#This Row],[Rank 6M]]+Table2[[#This Row],[Rank Sharpe]])/3</f>
        <v>611</v>
      </c>
    </row>
    <row r="685" spans="1:48" hidden="1" x14ac:dyDescent="0.3">
      <c r="A685" t="s">
        <v>2074</v>
      </c>
      <c r="B685" t="s">
        <v>2075</v>
      </c>
      <c r="C685" t="s">
        <v>3133</v>
      </c>
      <c r="D685" t="s">
        <v>1430</v>
      </c>
      <c r="E685">
        <v>3009.74713028</v>
      </c>
      <c r="F685">
        <v>112.4</v>
      </c>
      <c r="G685">
        <v>-38.453675278337201</v>
      </c>
      <c r="H685">
        <f>(Table2[[#This Row],[1Y Return vs Nifty]]-AVERAGE(Table2[1Y Return vs Nifty]))/_xlfn.STDEV.P(Table2[1Y Return vs Nifty])</f>
        <v>-1.018882933949903</v>
      </c>
      <c r="I685">
        <v>-3.2249241277515299</v>
      </c>
      <c r="J685">
        <f>(Table2[[#This Row],[1M Return vs Nifty]]-AVERAGE(Table2[1M Return vs Nifty]))/_xlfn.STDEV.P(Table2[1M Return vs Nifty])</f>
        <v>-4.1249710374012913E-2</v>
      </c>
      <c r="K685">
        <v>-9.0701102366338802</v>
      </c>
      <c r="L685">
        <f>(Table2[[#This Row],[6M Return vs Nifty]]-AVERAGE(Table2[6M Return vs Nifty]))/_xlfn.STDEV.P(Table2[6M Return vs Nifty])</f>
        <v>-0.40506610223987194</v>
      </c>
      <c r="M685">
        <v>-6.1281274374595798</v>
      </c>
      <c r="N685">
        <f>(Table2[[#This Row],[1W Return vs Nifty]]-AVERAGE(Table2[1W Return vs Nifty]))/_xlfn.STDEV.P(Table2[1W Return vs Nifty])</f>
        <v>-0.61339658431474831</v>
      </c>
      <c r="O685">
        <v>116.3</v>
      </c>
      <c r="P685">
        <v>120.520732539468</v>
      </c>
      <c r="Q685">
        <v>131.22057394865399</v>
      </c>
      <c r="R685">
        <v>33.320847492895901</v>
      </c>
      <c r="S685" s="1">
        <f>(Table2[[#This Row],[Close Price]]-Table2[[#This Row],[20D EMA]])/Table2[[#This Row],[20D EMA]]</f>
        <v>-3.3533963886500359E-2</v>
      </c>
      <c r="T685" s="1">
        <f>(Table2[[#This Row],[Close Price]]-Table2[[#This Row],[50D EMA]])/Table2[[#This Row],[50D EMA]]</f>
        <v>-6.7380378200145988E-2</v>
      </c>
      <c r="U685" s="1">
        <f>(Table2[[#This Row],[Close Price]]-Table2[[#This Row],[200D EMA]])/Table2[[#This Row],[200D EMA]]</f>
        <v>-0.14342700525009433</v>
      </c>
      <c r="V685">
        <v>0.51305366622525295</v>
      </c>
      <c r="W685">
        <v>112</v>
      </c>
      <c r="X685">
        <v>115.65</v>
      </c>
      <c r="Y685">
        <v>112</v>
      </c>
      <c r="Z685">
        <v>115.65</v>
      </c>
      <c r="AA685">
        <v>111.42</v>
      </c>
      <c r="AB685">
        <v>124.8</v>
      </c>
      <c r="AC685" s="1">
        <f>(Table2[[#This Row],[Close Price]]/Table2[[#This Row],[Day Low]])-1</f>
        <v>3.5714285714285587E-3</v>
      </c>
      <c r="AD685" s="1">
        <f>(Table2[[#This Row],[Day High]]/Table2[[#This Row],[Close Price]])-1</f>
        <v>2.8914590747330937E-2</v>
      </c>
      <c r="AE685" s="1">
        <f>(Table2[[#This Row],[Close Price]]/Table2[[#This Row],[Current Week Low]])-1</f>
        <v>3.5714285714285587E-3</v>
      </c>
      <c r="AF685" s="1">
        <f>(Table2[[#This Row],[Current Week High]]/Table2[[#This Row],[Close Price]])-1</f>
        <v>2.8914590747330937E-2</v>
      </c>
      <c r="AG685" s="1">
        <f>(Table2[[#This Row],[Close Price]]/Table2[[#This Row],[Current Month Low]])-1</f>
        <v>8.7955483755159936E-3</v>
      </c>
      <c r="AH685" s="1">
        <f>(Table2[[#This Row],[Current Month High]]/Table2[[#This Row],[Close Price]])-1</f>
        <v>0.11032028469750887</v>
      </c>
      <c r="AI685">
        <v>42.170818505337998</v>
      </c>
      <c r="AJ685">
        <v>7.61129727142173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-0.14000000000000001</v>
      </c>
      <c r="AM685" t="s">
        <v>3166</v>
      </c>
      <c r="AN685">
        <v>-4.3499999999999996</v>
      </c>
      <c r="AO685" t="s">
        <v>3166</v>
      </c>
      <c r="AP685">
        <v>-0.109914705876372</v>
      </c>
      <c r="AQ685">
        <f>(Table2[[#This Row],[Sharpe Ratio]]-AVERAGE(Table2[Sharpe Ratio]))/_xlfn.STDEV.P(Table2[Sharpe Ratio])</f>
        <v>-1.9066809549772934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660</v>
      </c>
      <c r="AT685">
        <f>_xlfn.RANK.AVG(Table2[[#This Row],[6M Return vs Nifty Z-Score]],Table2[6M Return vs Nifty Z-Score])</f>
        <v>461</v>
      </c>
      <c r="AU685">
        <f>_xlfn.RANK.AVG(Table2[[#This Row],[Sharpe Ratio Z-Score]],Table2[Sharpe Ratio Z-Score])</f>
        <v>718</v>
      </c>
      <c r="AV685">
        <f>(Table2[[#This Row],[Rank 1Y]]+Table2[[#This Row],[Rank 6M]]+Table2[[#This Row],[Rank Sharpe]])/3</f>
        <v>613</v>
      </c>
    </row>
    <row r="686" spans="1:48" hidden="1" x14ac:dyDescent="0.3">
      <c r="A686" t="s">
        <v>2039</v>
      </c>
      <c r="B686" t="s">
        <v>2040</v>
      </c>
      <c r="C686" t="s">
        <v>3121</v>
      </c>
      <c r="D686" t="s">
        <v>2041</v>
      </c>
      <c r="E686">
        <v>3135.0419744800001</v>
      </c>
      <c r="F686">
        <v>187.12</v>
      </c>
      <c r="G686">
        <v>-52.059364408529703</v>
      </c>
      <c r="H686">
        <f>(Table2[[#This Row],[1Y Return vs Nifty]]-AVERAGE(Table2[1Y Return vs Nifty]))/_xlfn.STDEV.P(Table2[1Y Return vs Nifty])</f>
        <v>-1.2884346424282542</v>
      </c>
      <c r="I686">
        <v>-11.126661512713801</v>
      </c>
      <c r="J686">
        <f>(Table2[[#This Row],[1M Return vs Nifty]]-AVERAGE(Table2[1M Return vs Nifty]))/_xlfn.STDEV.P(Table2[1M Return vs Nifty])</f>
        <v>-0.82345480719275832</v>
      </c>
      <c r="K686">
        <v>-20.954503829116</v>
      </c>
      <c r="L686">
        <f>(Table2[[#This Row],[6M Return vs Nifty]]-AVERAGE(Table2[6M Return vs Nifty]))/_xlfn.STDEV.P(Table2[6M Return vs Nifty])</f>
        <v>-0.79697475097208781</v>
      </c>
      <c r="M686">
        <v>-7.9330575109112598</v>
      </c>
      <c r="N686">
        <f>(Table2[[#This Row],[1W Return vs Nifty]]-AVERAGE(Table2[1W Return vs Nifty]))/_xlfn.STDEV.P(Table2[1W Return vs Nifty])</f>
        <v>-0.98817256655608621</v>
      </c>
      <c r="O686">
        <v>196.62</v>
      </c>
      <c r="P686">
        <v>208.613775125427</v>
      </c>
      <c r="Q686">
        <v>224.42153177420801</v>
      </c>
      <c r="R686">
        <v>35.304013116045098</v>
      </c>
      <c r="S686" s="1">
        <f>(Table2[[#This Row],[Close Price]]-Table2[[#This Row],[20D EMA]])/Table2[[#This Row],[20D EMA]]</f>
        <v>-4.8316549689756891E-2</v>
      </c>
      <c r="T686" s="1">
        <f>(Table2[[#This Row],[Close Price]]-Table2[[#This Row],[50D EMA]])/Table2[[#This Row],[50D EMA]]</f>
        <v>-0.10303142787432934</v>
      </c>
      <c r="U686" s="1">
        <f>(Table2[[#This Row],[Close Price]]-Table2[[#This Row],[200D EMA]])/Table2[[#This Row],[200D EMA]]</f>
        <v>-0.16621191148333003</v>
      </c>
      <c r="V686">
        <v>0.95072629743651504</v>
      </c>
      <c r="W686">
        <v>183</v>
      </c>
      <c r="X686">
        <v>194.32</v>
      </c>
      <c r="Y686">
        <v>183</v>
      </c>
      <c r="Z686">
        <v>194.32</v>
      </c>
      <c r="AA686">
        <v>180.41</v>
      </c>
      <c r="AB686">
        <v>215</v>
      </c>
      <c r="AC686" s="1">
        <f>(Table2[[#This Row],[Close Price]]/Table2[[#This Row],[Day Low]])-1</f>
        <v>2.2513661202185897E-2</v>
      </c>
      <c r="AD686" s="1">
        <f>(Table2[[#This Row],[Day High]]/Table2[[#This Row],[Close Price]])-1</f>
        <v>3.8477982043608305E-2</v>
      </c>
      <c r="AE686" s="1">
        <f>(Table2[[#This Row],[Close Price]]/Table2[[#This Row],[Current Week Low]])-1</f>
        <v>2.2513661202185897E-2</v>
      </c>
      <c r="AF686" s="1">
        <f>(Table2[[#This Row],[Current Week High]]/Table2[[#This Row],[Close Price]])-1</f>
        <v>3.8477982043608305E-2</v>
      </c>
      <c r="AG686" s="1">
        <f>(Table2[[#This Row],[Close Price]]/Table2[[#This Row],[Current Month Low]])-1</f>
        <v>3.7193060251649035E-2</v>
      </c>
      <c r="AH686" s="1">
        <f>(Table2[[#This Row],[Current Month High]]/Table2[[#This Row],[Close Price]])-1</f>
        <v>0.14899529713552795</v>
      </c>
      <c r="AI686">
        <v>50.1710132535271</v>
      </c>
      <c r="AJ686">
        <v>3.7193060251648999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-0.18</v>
      </c>
      <c r="AM686" t="s">
        <v>3166</v>
      </c>
      <c r="AN686">
        <v>-12.01</v>
      </c>
      <c r="AO686" t="s">
        <v>3166</v>
      </c>
      <c r="AQ686">
        <f>(Table2[[#This Row],[Sharpe Ratio]]-AVERAGE(Table2[Sharpe Ratio]))/_xlfn.STDEV.P(Table2[Sharpe Ratio])</f>
        <v>-0.63775757197390104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713</v>
      </c>
      <c r="AT686">
        <f>_xlfn.RANK.AVG(Table2[[#This Row],[6M Return vs Nifty Z-Score]],Table2[6M Return vs Nifty Z-Score])</f>
        <v>605</v>
      </c>
      <c r="AU686">
        <f>_xlfn.RANK.AVG(Table2[[#This Row],[Sharpe Ratio Z-Score]],Table2[Sharpe Ratio Z-Score])</f>
        <v>529</v>
      </c>
      <c r="AV686">
        <f>(Table2[[#This Row],[Rank 1Y]]+Table2[[#This Row],[Rank 6M]]+Table2[[#This Row],[Rank Sharpe]])/3</f>
        <v>615.66666666666663</v>
      </c>
    </row>
    <row r="687" spans="1:48" hidden="1" x14ac:dyDescent="0.3">
      <c r="A687" t="s">
        <v>2262</v>
      </c>
      <c r="B687" t="s">
        <v>2263</v>
      </c>
      <c r="C687" t="s">
        <v>3123</v>
      </c>
      <c r="D687" t="s">
        <v>371</v>
      </c>
      <c r="E687">
        <v>2394.98799336</v>
      </c>
      <c r="F687">
        <v>1691.6</v>
      </c>
      <c r="G687">
        <v>-38.5815311958332</v>
      </c>
      <c r="H687">
        <f>(Table2[[#This Row],[1Y Return vs Nifty]]-AVERAGE(Table2[1Y Return vs Nifty]))/_xlfn.STDEV.P(Table2[1Y Return vs Nifty])</f>
        <v>-1.0214159758759922</v>
      </c>
      <c r="I687">
        <v>-1.6032321657226501E-2</v>
      </c>
      <c r="J687">
        <f>(Table2[[#This Row],[1M Return vs Nifty]]-AVERAGE(Table2[1M Return vs Nifty]))/_xlfn.STDEV.P(Table2[1M Return vs Nifty])</f>
        <v>0.27640340862784801</v>
      </c>
      <c r="K687">
        <v>-12.7452927223781</v>
      </c>
      <c r="L687">
        <f>(Table2[[#This Row],[6M Return vs Nifty]]-AVERAGE(Table2[6M Return vs Nifty]))/_xlfn.STDEV.P(Table2[6M Return vs Nifty])</f>
        <v>-0.52626166772025595</v>
      </c>
      <c r="M687">
        <v>-4.6422561243636897</v>
      </c>
      <c r="N687">
        <f>(Table2[[#This Row],[1W Return vs Nifty]]-AVERAGE(Table2[1W Return vs Nifty]))/_xlfn.STDEV.P(Table2[1W Return vs Nifty])</f>
        <v>-0.30487001642128758</v>
      </c>
      <c r="O687">
        <v>1755.85</v>
      </c>
      <c r="P687">
        <v>1870.60942394581</v>
      </c>
      <c r="Q687">
        <v>1932.76162642809</v>
      </c>
      <c r="R687">
        <v>39.320581381499302</v>
      </c>
      <c r="S687" s="1">
        <f>(Table2[[#This Row],[Close Price]]-Table2[[#This Row],[20D EMA]])/Table2[[#This Row],[20D EMA]]</f>
        <v>-3.6591964006036967E-2</v>
      </c>
      <c r="T687" s="1">
        <f>(Table2[[#This Row],[Close Price]]-Table2[[#This Row],[50D EMA]])/Table2[[#This Row],[50D EMA]]</f>
        <v>-9.5695777886231723E-2</v>
      </c>
      <c r="U687" s="1">
        <f>(Table2[[#This Row],[Close Price]]-Table2[[#This Row],[200D EMA]])/Table2[[#This Row],[200D EMA]]</f>
        <v>-0.12477566976212043</v>
      </c>
      <c r="V687">
        <v>0.65512264455730096</v>
      </c>
      <c r="W687">
        <v>1685</v>
      </c>
      <c r="X687">
        <v>1725.4</v>
      </c>
      <c r="Y687">
        <v>1685</v>
      </c>
      <c r="Z687">
        <v>1725.4</v>
      </c>
      <c r="AA687">
        <v>1654.95</v>
      </c>
      <c r="AB687">
        <v>1930</v>
      </c>
      <c r="AC687" s="1">
        <f>(Table2[[#This Row],[Close Price]]/Table2[[#This Row],[Day Low]])-1</f>
        <v>3.9169139465875524E-3</v>
      </c>
      <c r="AD687" s="1">
        <f>(Table2[[#This Row],[Day High]]/Table2[[#This Row],[Close Price]])-1</f>
        <v>1.998108299834489E-2</v>
      </c>
      <c r="AE687" s="1">
        <f>(Table2[[#This Row],[Close Price]]/Table2[[#This Row],[Current Week Low]])-1</f>
        <v>3.9169139465875524E-3</v>
      </c>
      <c r="AF687" s="1">
        <f>(Table2[[#This Row],[Current Week High]]/Table2[[#This Row],[Close Price]])-1</f>
        <v>1.998108299834489E-2</v>
      </c>
      <c r="AG687" s="1">
        <f>(Table2[[#This Row],[Close Price]]/Table2[[#This Row],[Current Month Low]])-1</f>
        <v>2.2145684159642132E-2</v>
      </c>
      <c r="AH687" s="1">
        <f>(Table2[[#This Row],[Current Month High]]/Table2[[#This Row],[Close Price]])-1</f>
        <v>0.14093166233152044</v>
      </c>
      <c r="AI687">
        <v>51.333057460392503</v>
      </c>
      <c r="AJ687">
        <v>10.489875898105799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-0.23</v>
      </c>
      <c r="AM687" t="s">
        <v>3166</v>
      </c>
      <c r="AN687">
        <v>-7.09</v>
      </c>
      <c r="AO687" t="s">
        <v>3166</v>
      </c>
      <c r="AP687">
        <v>-7.4345564521007004E-2</v>
      </c>
      <c r="AQ687">
        <f>(Table2[[#This Row],[Sharpe Ratio]]-AVERAGE(Table2[Sharpe Ratio]))/_xlfn.STDEV.P(Table2[Sharpe Ratio])</f>
        <v>-1.4960487759680421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661</v>
      </c>
      <c r="AT687">
        <f>_xlfn.RANK.AVG(Table2[[#This Row],[6M Return vs Nifty Z-Score]],Table2[6M Return vs Nifty Z-Score])</f>
        <v>502</v>
      </c>
      <c r="AU687">
        <f>_xlfn.RANK.AVG(Table2[[#This Row],[Sharpe Ratio Z-Score]],Table2[Sharpe Ratio Z-Score])</f>
        <v>688</v>
      </c>
      <c r="AV687">
        <f>(Table2[[#This Row],[Rank 1Y]]+Table2[[#This Row],[Rank 6M]]+Table2[[#This Row],[Rank Sharpe]])/3</f>
        <v>617</v>
      </c>
    </row>
    <row r="688" spans="1:48" hidden="1" x14ac:dyDescent="0.3">
      <c r="A688" t="s">
        <v>2024</v>
      </c>
      <c r="B688" t="s">
        <v>2025</v>
      </c>
      <c r="C688" t="s">
        <v>3138</v>
      </c>
      <c r="D688" t="s">
        <v>2026</v>
      </c>
      <c r="E688">
        <v>3235.7510259999999</v>
      </c>
      <c r="F688">
        <v>18.28</v>
      </c>
      <c r="G688">
        <v>-30.736510024777701</v>
      </c>
      <c r="H688">
        <f>(Table2[[#This Row],[1Y Return vs Nifty]]-AVERAGE(Table2[1Y Return vs Nifty]))/_xlfn.STDEV.P(Table2[1Y Return vs Nifty])</f>
        <v>-0.86599284078361138</v>
      </c>
      <c r="I688">
        <v>-3.52103339241543</v>
      </c>
      <c r="J688">
        <f>(Table2[[#This Row],[1M Return vs Nifty]]-AVERAGE(Table2[1M Return vs Nifty]))/_xlfn.STDEV.P(Table2[1M Return vs Nifty])</f>
        <v>-7.0562020408024423E-2</v>
      </c>
      <c r="K688">
        <v>-18.4617876283112</v>
      </c>
      <c r="L688">
        <f>(Table2[[#This Row],[6M Return vs Nifty]]-AVERAGE(Table2[6M Return vs Nifty]))/_xlfn.STDEV.P(Table2[6M Return vs Nifty])</f>
        <v>-0.71477307780061905</v>
      </c>
      <c r="M688">
        <v>-4.8459132957888</v>
      </c>
      <c r="N688">
        <f>(Table2[[#This Row],[1W Return vs Nifty]]-AVERAGE(Table2[1W Return vs Nifty]))/_xlfn.STDEV.P(Table2[1W Return vs Nifty])</f>
        <v>-0.34715742554809975</v>
      </c>
      <c r="O688">
        <v>18.78</v>
      </c>
      <c r="P688">
        <v>19.609124098467699</v>
      </c>
      <c r="Q688">
        <v>20.649126522324501</v>
      </c>
      <c r="R688">
        <v>39.0028615326219</v>
      </c>
      <c r="S688" s="1">
        <f>(Table2[[#This Row],[Close Price]]-Table2[[#This Row],[20D EMA]])/Table2[[#This Row],[20D EMA]]</f>
        <v>-2.6624068157614481E-2</v>
      </c>
      <c r="T688" s="1">
        <f>(Table2[[#This Row],[Close Price]]-Table2[[#This Row],[50D EMA]])/Table2[[#This Row],[50D EMA]]</f>
        <v>-6.7780900961892473E-2</v>
      </c>
      <c r="U688" s="1">
        <f>(Table2[[#This Row],[Close Price]]-Table2[[#This Row],[200D EMA]])/Table2[[#This Row],[200D EMA]]</f>
        <v>-0.11473252971563486</v>
      </c>
      <c r="V688">
        <v>0.49300014518237201</v>
      </c>
      <c r="W688">
        <v>18.21</v>
      </c>
      <c r="X688">
        <v>18.59</v>
      </c>
      <c r="Y688">
        <v>18.21</v>
      </c>
      <c r="Z688">
        <v>18.59</v>
      </c>
      <c r="AA688">
        <v>17.920000000000002</v>
      </c>
      <c r="AB688">
        <v>20.05</v>
      </c>
      <c r="AC688" s="1">
        <f>(Table2[[#This Row],[Close Price]]/Table2[[#This Row],[Day Low]])-1</f>
        <v>3.8440417353102774E-3</v>
      </c>
      <c r="AD688" s="1">
        <f>(Table2[[#This Row],[Day High]]/Table2[[#This Row],[Close Price]])-1</f>
        <v>1.6958424507658609E-2</v>
      </c>
      <c r="AE688" s="1">
        <f>(Table2[[#This Row],[Close Price]]/Table2[[#This Row],[Current Week Low]])-1</f>
        <v>3.8440417353102774E-3</v>
      </c>
      <c r="AF688" s="1">
        <f>(Table2[[#This Row],[Current Week High]]/Table2[[#This Row],[Close Price]])-1</f>
        <v>1.6958424507658609E-2</v>
      </c>
      <c r="AG688" s="1">
        <f>(Table2[[#This Row],[Close Price]]/Table2[[#This Row],[Current Month Low]])-1</f>
        <v>2.0089285714285587E-2</v>
      </c>
      <c r="AH688" s="1">
        <f>(Table2[[#This Row],[Current Month High]]/Table2[[#This Row],[Close Price]])-1</f>
        <v>9.6827133479212124E-2</v>
      </c>
      <c r="AI688">
        <v>52.8993435448577</v>
      </c>
      <c r="AJ688">
        <v>2.2371364653243901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-0.11</v>
      </c>
      <c r="AM688" t="s">
        <v>3166</v>
      </c>
      <c r="AN688">
        <v>-4.99</v>
      </c>
      <c r="AO688" t="s">
        <v>3166</v>
      </c>
      <c r="AP688">
        <v>-4.8443492481939E-2</v>
      </c>
      <c r="AQ688">
        <f>(Table2[[#This Row],[Sharpe Ratio]]-AVERAGE(Table2[Sharpe Ratio]))/_xlfn.STDEV.P(Table2[Sharpe Ratio])</f>
        <v>-1.1970192274053575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623</v>
      </c>
      <c r="AT688">
        <f>_xlfn.RANK.AVG(Table2[[#This Row],[6M Return vs Nifty Z-Score]],Table2[6M Return vs Nifty Z-Score])</f>
        <v>575</v>
      </c>
      <c r="AU688">
        <f>_xlfn.RANK.AVG(Table2[[#This Row],[Sharpe Ratio Z-Score]],Table2[Sharpe Ratio Z-Score])</f>
        <v>657</v>
      </c>
      <c r="AV688">
        <f>(Table2[[#This Row],[Rank 1Y]]+Table2[[#This Row],[Rank 6M]]+Table2[[#This Row],[Rank Sharpe]])/3</f>
        <v>618.33333333333337</v>
      </c>
    </row>
    <row r="689" spans="1:48" hidden="1" x14ac:dyDescent="0.3">
      <c r="A689" t="s">
        <v>2395</v>
      </c>
      <c r="B689" t="s">
        <v>2396</v>
      </c>
      <c r="C689" t="s">
        <v>3138</v>
      </c>
      <c r="D689" t="s">
        <v>2026</v>
      </c>
      <c r="E689">
        <v>2093.0023624599999</v>
      </c>
      <c r="F689">
        <v>43.9</v>
      </c>
      <c r="G689">
        <v>-40.918458402214803</v>
      </c>
      <c r="H689">
        <f>(Table2[[#This Row],[1Y Return vs Nifty]]-AVERAGE(Table2[1Y Return vs Nifty]))/_xlfn.STDEV.P(Table2[1Y Return vs Nifty])</f>
        <v>-1.06771445550771</v>
      </c>
      <c r="I689">
        <v>-2.2107858891588101</v>
      </c>
      <c r="J689">
        <f>(Table2[[#This Row],[1M Return vs Nifty]]-AVERAGE(Table2[1M Return vs Nifty]))/_xlfn.STDEV.P(Table2[1M Return vs Nifty])</f>
        <v>5.9141388501996878E-2</v>
      </c>
      <c r="K689">
        <v>-21.086329752853398</v>
      </c>
      <c r="L689">
        <f>(Table2[[#This Row],[6M Return vs Nifty]]-AVERAGE(Table2[6M Return vs Nifty]))/_xlfn.STDEV.P(Table2[6M Return vs Nifty])</f>
        <v>-0.80132194119578437</v>
      </c>
      <c r="M689">
        <v>-4.4191138084936199</v>
      </c>
      <c r="N689">
        <f>(Table2[[#This Row],[1W Return vs Nifty]]-AVERAGE(Table2[1W Return vs Nifty]))/_xlfn.STDEV.P(Table2[1W Return vs Nifty])</f>
        <v>-0.25853670864394829</v>
      </c>
      <c r="O689">
        <v>45.42</v>
      </c>
      <c r="P689">
        <v>47.906961157088297</v>
      </c>
      <c r="Q689">
        <v>50.552425267846402</v>
      </c>
      <c r="R689">
        <v>41.7664526020083</v>
      </c>
      <c r="S689" s="1">
        <f>(Table2[[#This Row],[Close Price]]-Table2[[#This Row],[20D EMA]])/Table2[[#This Row],[20D EMA]]</f>
        <v>-3.3465433729634592E-2</v>
      </c>
      <c r="T689" s="1">
        <f>(Table2[[#This Row],[Close Price]]-Table2[[#This Row],[50D EMA]])/Table2[[#This Row],[50D EMA]]</f>
        <v>-8.3640478550692413E-2</v>
      </c>
      <c r="U689" s="1">
        <f>(Table2[[#This Row],[Close Price]]-Table2[[#This Row],[200D EMA]])/Table2[[#This Row],[200D EMA]]</f>
        <v>-0.13159458191371173</v>
      </c>
      <c r="V689">
        <v>0.45973880781367399</v>
      </c>
      <c r="W689">
        <v>43.5</v>
      </c>
      <c r="X689">
        <v>44.35</v>
      </c>
      <c r="Y689">
        <v>43.5</v>
      </c>
      <c r="Z689">
        <v>44.35</v>
      </c>
      <c r="AA689">
        <v>42.55</v>
      </c>
      <c r="AB689">
        <v>49.44</v>
      </c>
      <c r="AC689" s="1">
        <f>(Table2[[#This Row],[Close Price]]/Table2[[#This Row],[Day Low]])-1</f>
        <v>9.1954022988505191E-3</v>
      </c>
      <c r="AD689" s="1">
        <f>(Table2[[#This Row],[Day High]]/Table2[[#This Row],[Close Price]])-1</f>
        <v>1.0250569476082161E-2</v>
      </c>
      <c r="AE689" s="1">
        <f>(Table2[[#This Row],[Close Price]]/Table2[[#This Row],[Current Week Low]])-1</f>
        <v>9.1954022988505191E-3</v>
      </c>
      <c r="AF689" s="1">
        <f>(Table2[[#This Row],[Current Week High]]/Table2[[#This Row],[Close Price]])-1</f>
        <v>1.0250569476082161E-2</v>
      </c>
      <c r="AG689" s="1">
        <f>(Table2[[#This Row],[Close Price]]/Table2[[#This Row],[Current Month Low]])-1</f>
        <v>3.1727379553466495E-2</v>
      </c>
      <c r="AH689" s="1">
        <f>(Table2[[#This Row],[Current Month High]]/Table2[[#This Row],[Close Price]])-1</f>
        <v>0.12619589977220946</v>
      </c>
      <c r="AI689">
        <v>58.086560364464702</v>
      </c>
      <c r="AJ689">
        <v>4.1271347248576804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-0.08</v>
      </c>
      <c r="AM689" t="s">
        <v>3166</v>
      </c>
      <c r="AN689">
        <v>-9.15</v>
      </c>
      <c r="AO689" t="s">
        <v>3166</v>
      </c>
      <c r="AP689">
        <v>-1.0641425939313999E-2</v>
      </c>
      <c r="AQ689">
        <f>(Table2[[#This Row],[Sharpe Ratio]]-AVERAGE(Table2[Sharpe Ratio]))/_xlfn.STDEV.P(Table2[Sharpe Ratio])</f>
        <v>-0.76060877823634798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674</v>
      </c>
      <c r="AT689">
        <f>_xlfn.RANK.AVG(Table2[[#This Row],[6M Return vs Nifty Z-Score]],Table2[6M Return vs Nifty Z-Score])</f>
        <v>607</v>
      </c>
      <c r="AU689">
        <f>_xlfn.RANK.AVG(Table2[[#This Row],[Sharpe Ratio Z-Score]],Table2[Sharpe Ratio Z-Score])</f>
        <v>576</v>
      </c>
      <c r="AV689">
        <f>(Table2[[#This Row],[Rank 1Y]]+Table2[[#This Row],[Rank 6M]]+Table2[[#This Row],[Rank Sharpe]])/3</f>
        <v>619</v>
      </c>
    </row>
    <row r="690" spans="1:48" hidden="1" x14ac:dyDescent="0.3">
      <c r="A690" t="s">
        <v>164</v>
      </c>
      <c r="B690" t="s">
        <v>165</v>
      </c>
      <c r="C690" t="s">
        <v>3127</v>
      </c>
      <c r="D690" t="s">
        <v>166</v>
      </c>
      <c r="E690">
        <v>153461.06646864</v>
      </c>
      <c r="F690">
        <v>968.8</v>
      </c>
      <c r="G690">
        <v>-22.460567508913599</v>
      </c>
      <c r="H690">
        <f>(Table2[[#This Row],[1Y Return vs Nifty]]-AVERAGE(Table2[1Y Return vs Nifty]))/_xlfn.STDEV.P(Table2[1Y Return vs Nifty])</f>
        <v>-0.70203242517559794</v>
      </c>
      <c r="I690">
        <v>-38.413811854851403</v>
      </c>
      <c r="J690">
        <f>(Table2[[#This Row],[1M Return vs Nifty]]-AVERAGE(Table2[1M Return vs Nifty]))/_xlfn.STDEV.P(Table2[1M Return vs Nifty])</f>
        <v>-3.5246516497883209</v>
      </c>
      <c r="K690">
        <v>-55.299507738381699</v>
      </c>
      <c r="L690">
        <f>(Table2[[#This Row],[6M Return vs Nifty]]-AVERAGE(Table2[6M Return vs Nifty]))/_xlfn.STDEV.P(Table2[6M Return vs Nifty])</f>
        <v>-1.929561278676593</v>
      </c>
      <c r="M690">
        <v>-33.533875548121699</v>
      </c>
      <c r="N690">
        <f>(Table2[[#This Row],[1W Return vs Nifty]]-AVERAGE(Table2[1W Return vs Nifty]))/_xlfn.STDEV.P(Table2[1W Return vs Nifty])</f>
        <v>-6.3039307043375734</v>
      </c>
      <c r="O690">
        <v>1450.16</v>
      </c>
      <c r="P690">
        <v>1625.197572739</v>
      </c>
      <c r="Q690">
        <v>1696.0107043682799</v>
      </c>
      <c r="R690">
        <v>7.4664693845151504</v>
      </c>
      <c r="S690" s="1">
        <f>(Table2[[#This Row],[Close Price]]-Table2[[#This Row],[20D EMA]])/Table2[[#This Row],[20D EMA]]</f>
        <v>-0.33193578639598398</v>
      </c>
      <c r="T690" s="1">
        <f>(Table2[[#This Row],[Close Price]]-Table2[[#This Row],[50D EMA]])/Table2[[#This Row],[50D EMA]]</f>
        <v>-0.40388786185100634</v>
      </c>
      <c r="U690" s="1">
        <f>(Table2[[#This Row],[Close Price]]-Table2[[#This Row],[200D EMA]])/Table2[[#This Row],[200D EMA]]</f>
        <v>-0.42877719020007432</v>
      </c>
      <c r="V690">
        <v>3.5225873553318601</v>
      </c>
      <c r="W690">
        <v>933</v>
      </c>
      <c r="X690">
        <v>1141</v>
      </c>
      <c r="Y690">
        <v>933</v>
      </c>
      <c r="Z690">
        <v>1141</v>
      </c>
      <c r="AA690">
        <v>933</v>
      </c>
      <c r="AB690">
        <v>1733.95</v>
      </c>
      <c r="AC690" s="1">
        <f>(Table2[[#This Row],[Close Price]]/Table2[[#This Row],[Day Low]])-1</f>
        <v>3.837084673097535E-2</v>
      </c>
      <c r="AD690" s="1">
        <f>(Table2[[#This Row],[Day High]]/Table2[[#This Row],[Close Price]])-1</f>
        <v>0.17774566473988451</v>
      </c>
      <c r="AE690" s="1">
        <f>(Table2[[#This Row],[Close Price]]/Table2[[#This Row],[Current Week Low]])-1</f>
        <v>3.837084673097535E-2</v>
      </c>
      <c r="AF690" s="1">
        <f>(Table2[[#This Row],[Current Week High]]/Table2[[#This Row],[Close Price]])-1</f>
        <v>0.17774566473988451</v>
      </c>
      <c r="AG690" s="1">
        <f>(Table2[[#This Row],[Close Price]]/Table2[[#This Row],[Current Month Low]])-1</f>
        <v>3.837084673097535E-2</v>
      </c>
      <c r="AH690" s="1">
        <f>(Table2[[#This Row],[Current Month High]]/Table2[[#This Row],[Close Price]])-1</f>
        <v>0.78979149463253528</v>
      </c>
      <c r="AI690">
        <v>124.411643270024</v>
      </c>
      <c r="AJ690">
        <v>3.8370846730975301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-0.41</v>
      </c>
      <c r="AM690" t="s">
        <v>3166</v>
      </c>
      <c r="AN690">
        <v>-41.08</v>
      </c>
      <c r="AO690" t="s">
        <v>3166</v>
      </c>
      <c r="AP690">
        <v>-2.7341876137580001E-3</v>
      </c>
      <c r="AQ690">
        <f>(Table2[[#This Row],[Sharpe Ratio]]-AVERAGE(Table2[Sharpe Ratio]))/_xlfn.STDEV.P(Table2[Sharpe Ratio])</f>
        <v>-0.66932272578069107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563</v>
      </c>
      <c r="AT690">
        <f>_xlfn.RANK.AVG(Table2[[#This Row],[6M Return vs Nifty Z-Score]],Table2[6M Return vs Nifty Z-Score])</f>
        <v>734</v>
      </c>
      <c r="AU690">
        <f>_xlfn.RANK.AVG(Table2[[#This Row],[Sharpe Ratio Z-Score]],Table2[Sharpe Ratio Z-Score])</f>
        <v>562</v>
      </c>
      <c r="AV690">
        <f>(Table2[[#This Row],[Rank 1Y]]+Table2[[#This Row],[Rank 6M]]+Table2[[#This Row],[Rank Sharpe]])/3</f>
        <v>619.66666666666663</v>
      </c>
    </row>
    <row r="691" spans="1:48" hidden="1" x14ac:dyDescent="0.3">
      <c r="A691" t="s">
        <v>875</v>
      </c>
      <c r="B691" t="s">
        <v>876</v>
      </c>
      <c r="C691" t="s">
        <v>3129</v>
      </c>
      <c r="D691" t="s">
        <v>601</v>
      </c>
      <c r="E691">
        <v>16984.914411000002</v>
      </c>
      <c r="F691">
        <v>1321.5</v>
      </c>
      <c r="G691">
        <v>-41.885092940852203</v>
      </c>
      <c r="H691">
        <f>(Table2[[#This Row],[1Y Return vs Nifty]]-AVERAGE(Table2[1Y Return vs Nifty]))/_xlfn.STDEV.P(Table2[1Y Return vs Nifty])</f>
        <v>-1.0868651202679158</v>
      </c>
      <c r="I691">
        <v>-7.1095476820418604</v>
      </c>
      <c r="J691">
        <f>(Table2[[#This Row],[1M Return vs Nifty]]-AVERAGE(Table2[1M Return vs Nifty]))/_xlfn.STDEV.P(Table2[1M Return vs Nifty])</f>
        <v>-0.42579455100244584</v>
      </c>
      <c r="K691">
        <v>-8.0248979712976904</v>
      </c>
      <c r="L691">
        <f>(Table2[[#This Row],[6M Return vs Nifty]]-AVERAGE(Table2[6M Return vs Nifty]))/_xlfn.STDEV.P(Table2[6M Return vs Nifty])</f>
        <v>-0.37059840110235925</v>
      </c>
      <c r="M691">
        <v>-3.3824057782458898</v>
      </c>
      <c r="N691">
        <f>(Table2[[#This Row],[1W Return vs Nifty]]-AVERAGE(Table2[1W Return vs Nifty]))/_xlfn.STDEV.P(Table2[1W Return vs Nifty])</f>
        <v>-4.3274479902554758E-2</v>
      </c>
      <c r="O691">
        <v>1332.77</v>
      </c>
      <c r="P691">
        <v>1373.6541558118699</v>
      </c>
      <c r="Q691">
        <v>1439.70426075257</v>
      </c>
      <c r="R691">
        <v>50.359313129464397</v>
      </c>
      <c r="S691" s="1">
        <f>(Table2[[#This Row],[Close Price]]-Table2[[#This Row],[20D EMA]])/Table2[[#This Row],[20D EMA]]</f>
        <v>-8.4560726907118126E-3</v>
      </c>
      <c r="T691" s="1">
        <f>(Table2[[#This Row],[Close Price]]-Table2[[#This Row],[50D EMA]])/Table2[[#This Row],[50D EMA]]</f>
        <v>-3.7967457522847373E-2</v>
      </c>
      <c r="U691" s="1">
        <f>(Table2[[#This Row],[Close Price]]-Table2[[#This Row],[200D EMA]])/Table2[[#This Row],[200D EMA]]</f>
        <v>-8.210315408164566E-2</v>
      </c>
      <c r="V691">
        <v>0.79624305991092503</v>
      </c>
      <c r="W691">
        <v>1308.05</v>
      </c>
      <c r="X691">
        <v>1330</v>
      </c>
      <c r="Y691">
        <v>1308.05</v>
      </c>
      <c r="Z691">
        <v>1330</v>
      </c>
      <c r="AA691">
        <v>1275.55</v>
      </c>
      <c r="AB691">
        <v>1370</v>
      </c>
      <c r="AC691" s="1">
        <f>(Table2[[#This Row],[Close Price]]/Table2[[#This Row],[Day Low]])-1</f>
        <v>1.0282481556515455E-2</v>
      </c>
      <c r="AD691" s="1">
        <f>(Table2[[#This Row],[Day High]]/Table2[[#This Row],[Close Price]])-1</f>
        <v>6.4320847521754931E-3</v>
      </c>
      <c r="AE691" s="1">
        <f>(Table2[[#This Row],[Close Price]]/Table2[[#This Row],[Current Week Low]])-1</f>
        <v>1.0282481556515455E-2</v>
      </c>
      <c r="AF691" s="1">
        <f>(Table2[[#This Row],[Current Week High]]/Table2[[#This Row],[Close Price]])-1</f>
        <v>6.4320847521754931E-3</v>
      </c>
      <c r="AG691" s="1">
        <f>(Table2[[#This Row],[Close Price]]/Table2[[#This Row],[Current Month Low]])-1</f>
        <v>3.6023676061306853E-2</v>
      </c>
      <c r="AH691" s="1">
        <f>(Table2[[#This Row],[Current Month High]]/Table2[[#This Row],[Close Price]])-1</f>
        <v>3.6700718880060546E-2</v>
      </c>
      <c r="AI691">
        <v>30.476730987514099</v>
      </c>
      <c r="AJ691">
        <v>4.1371158392434904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-0.03</v>
      </c>
      <c r="AM691" t="s">
        <v>3166</v>
      </c>
      <c r="AN691">
        <v>-2.5499999999999998</v>
      </c>
      <c r="AO691" t="s">
        <v>3166</v>
      </c>
      <c r="AP691">
        <v>-0.14822561684718599</v>
      </c>
      <c r="AQ691">
        <f>(Table2[[#This Row],[Sharpe Ratio]]-AVERAGE(Table2[Sharpe Ratio]))/_xlfn.STDEV.P(Table2[Sharpe Ratio])</f>
        <v>-2.3489658191128155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678</v>
      </c>
      <c r="AT691">
        <f>_xlfn.RANK.AVG(Table2[[#This Row],[6M Return vs Nifty Z-Score]],Table2[6M Return vs Nifty Z-Score])</f>
        <v>447</v>
      </c>
      <c r="AU691">
        <f>_xlfn.RANK.AVG(Table2[[#This Row],[Sharpe Ratio Z-Score]],Table2[Sharpe Ratio Z-Score])</f>
        <v>734</v>
      </c>
      <c r="AV691">
        <f>(Table2[[#This Row],[Rank 1Y]]+Table2[[#This Row],[Rank 6M]]+Table2[[#This Row],[Rank Sharpe]])/3</f>
        <v>619.66666666666663</v>
      </c>
    </row>
    <row r="692" spans="1:48" hidden="1" x14ac:dyDescent="0.3">
      <c r="A692" t="s">
        <v>2143</v>
      </c>
      <c r="B692" t="s">
        <v>2144</v>
      </c>
      <c r="C692" t="s">
        <v>3134</v>
      </c>
      <c r="D692" t="s">
        <v>131</v>
      </c>
      <c r="E692">
        <v>2780.6213032649998</v>
      </c>
      <c r="F692">
        <v>365.85</v>
      </c>
      <c r="G692">
        <v>-54.135444698276103</v>
      </c>
      <c r="H692">
        <f>(Table2[[#This Row],[1Y Return vs Nifty]]-AVERAGE(Table2[1Y Return vs Nifty]))/_xlfn.STDEV.P(Table2[1Y Return vs Nifty])</f>
        <v>-1.3295653035571739</v>
      </c>
      <c r="I692">
        <v>-2.7503532427146702</v>
      </c>
      <c r="J692">
        <f>(Table2[[#This Row],[1M Return vs Nifty]]-AVERAGE(Table2[1M Return vs Nifty]))/_xlfn.STDEV.P(Table2[1M Return vs Nifty])</f>
        <v>5.7287890360110828E-3</v>
      </c>
      <c r="K692">
        <v>-29.2270880770979</v>
      </c>
      <c r="L692">
        <f>(Table2[[#This Row],[6M Return vs Nifty]]-AVERAGE(Table2[6M Return vs Nifty]))/_xlfn.STDEV.P(Table2[6M Return vs Nifty])</f>
        <v>-1.0697776743118956</v>
      </c>
      <c r="M692">
        <v>-2.5204429708026002</v>
      </c>
      <c r="N692">
        <f>(Table2[[#This Row],[1W Return vs Nifty]]-AVERAGE(Table2[1W Return vs Nifty]))/_xlfn.STDEV.P(Table2[1W Return vs Nifty])</f>
        <v>0.13570362155778881</v>
      </c>
      <c r="O692">
        <v>365.35</v>
      </c>
      <c r="P692">
        <v>379.49222766838398</v>
      </c>
      <c r="Q692">
        <v>418.94794961405</v>
      </c>
      <c r="R692">
        <v>54.2043027238715</v>
      </c>
      <c r="S692" s="1">
        <f>(Table2[[#This Row],[Close Price]]-Table2[[#This Row],[20D EMA]])/Table2[[#This Row],[20D EMA]]</f>
        <v>1.3685507048036129E-3</v>
      </c>
      <c r="T692" s="1">
        <f>(Table2[[#This Row],[Close Price]]-Table2[[#This Row],[50D EMA]])/Table2[[#This Row],[50D EMA]]</f>
        <v>-3.5948635238730361E-2</v>
      </c>
      <c r="U692" s="1">
        <f>(Table2[[#This Row],[Close Price]]-Table2[[#This Row],[200D EMA]])/Table2[[#This Row],[200D EMA]]</f>
        <v>-0.12674116119428613</v>
      </c>
      <c r="V692">
        <v>0.69088383721003299</v>
      </c>
      <c r="W692">
        <v>363.1</v>
      </c>
      <c r="X692">
        <v>386</v>
      </c>
      <c r="Y692">
        <v>363.1</v>
      </c>
      <c r="Z692">
        <v>386</v>
      </c>
      <c r="AA692">
        <v>347.1</v>
      </c>
      <c r="AB692">
        <v>393.7</v>
      </c>
      <c r="AC692" s="1">
        <f>(Table2[[#This Row],[Close Price]]/Table2[[#This Row],[Day Low]])-1</f>
        <v>7.5736711649683208E-3</v>
      </c>
      <c r="AD692" s="1">
        <f>(Table2[[#This Row],[Day High]]/Table2[[#This Row],[Close Price]])-1</f>
        <v>5.5077217438840975E-2</v>
      </c>
      <c r="AE692" s="1">
        <f>(Table2[[#This Row],[Close Price]]/Table2[[#This Row],[Current Week Low]])-1</f>
        <v>7.5736711649683208E-3</v>
      </c>
      <c r="AF692" s="1">
        <f>(Table2[[#This Row],[Current Week High]]/Table2[[#This Row],[Close Price]])-1</f>
        <v>5.5077217438840975E-2</v>
      </c>
      <c r="AG692" s="1">
        <f>(Table2[[#This Row],[Close Price]]/Table2[[#This Row],[Current Month Low]])-1</f>
        <v>5.4019014693172052E-2</v>
      </c>
      <c r="AH692" s="1">
        <f>(Table2[[#This Row],[Current Month High]]/Table2[[#This Row],[Close Price]])-1</f>
        <v>7.6124094574278933E-2</v>
      </c>
      <c r="AI692">
        <v>59.901599015990101</v>
      </c>
      <c r="AJ692">
        <v>6.0434782608695699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-0.11</v>
      </c>
      <c r="AM692" t="s">
        <v>3166</v>
      </c>
      <c r="AN692">
        <v>1.22</v>
      </c>
      <c r="AO692" t="s">
        <v>3167</v>
      </c>
      <c r="AP692">
        <v>1.3523782157214E-2</v>
      </c>
      <c r="AQ692">
        <f>(Table2[[#This Row],[Sharpe Ratio]]-AVERAGE(Table2[Sharpe Ratio]))/_xlfn.STDEV.P(Table2[Sharpe Ratio])</f>
        <v>-0.48163066184747472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715</v>
      </c>
      <c r="AT692">
        <f>_xlfn.RANK.AVG(Table2[[#This Row],[6M Return vs Nifty Z-Score]],Table2[6M Return vs Nifty Z-Score])</f>
        <v>682</v>
      </c>
      <c r="AU692">
        <f>_xlfn.RANK.AVG(Table2[[#This Row],[Sharpe Ratio Z-Score]],Table2[Sharpe Ratio Z-Score])</f>
        <v>467</v>
      </c>
      <c r="AV692">
        <f>(Table2[[#This Row],[Rank 1Y]]+Table2[[#This Row],[Rank 6M]]+Table2[[#This Row],[Rank Sharpe]])/3</f>
        <v>621.33333333333337</v>
      </c>
    </row>
    <row r="693" spans="1:48" hidden="1" x14ac:dyDescent="0.3">
      <c r="A693" t="s">
        <v>2244</v>
      </c>
      <c r="B693" t="s">
        <v>2245</v>
      </c>
      <c r="C693" t="s">
        <v>3130</v>
      </c>
      <c r="D693" t="s">
        <v>85</v>
      </c>
      <c r="E693">
        <v>2468.1516353699999</v>
      </c>
      <c r="F693">
        <v>573.54999999999995</v>
      </c>
      <c r="G693">
        <v>-48.359131093578803</v>
      </c>
      <c r="H693">
        <f>(Table2[[#This Row],[1Y Return vs Nifty]]-AVERAGE(Table2[1Y Return vs Nifty]))/_xlfn.STDEV.P(Table2[1Y Return vs Nifty])</f>
        <v>-1.2151267634763399</v>
      </c>
      <c r="I693">
        <v>-9.9419565333122399</v>
      </c>
      <c r="J693">
        <f>(Table2[[#This Row],[1M Return vs Nifty]]-AVERAGE(Table2[1M Return vs Nifty]))/_xlfn.STDEV.P(Table2[1M Return vs Nifty])</f>
        <v>-0.70617904517135666</v>
      </c>
      <c r="K693">
        <v>-23.1501303979291</v>
      </c>
      <c r="L693">
        <f>(Table2[[#This Row],[6M Return vs Nifty]]-AVERAGE(Table2[6M Return vs Nifty]))/_xlfn.STDEV.P(Table2[6M Return vs Nifty])</f>
        <v>-0.86937937431344392</v>
      </c>
      <c r="M693">
        <v>-5.3950903915244002</v>
      </c>
      <c r="N693">
        <f>(Table2[[#This Row],[1W Return vs Nifty]]-AVERAGE(Table2[1W Return vs Nifty]))/_xlfn.STDEV.P(Table2[1W Return vs Nifty])</f>
        <v>-0.46118864953073058</v>
      </c>
      <c r="O693">
        <v>594.73</v>
      </c>
      <c r="P693">
        <v>632.78337123903498</v>
      </c>
      <c r="Q693">
        <v>723.88568700948804</v>
      </c>
      <c r="R693">
        <v>41.307162803779597</v>
      </c>
      <c r="S693" s="1">
        <f>(Table2[[#This Row],[Close Price]]-Table2[[#This Row],[20D EMA]])/Table2[[#This Row],[20D EMA]]</f>
        <v>-3.5612799085299317E-2</v>
      </c>
      <c r="T693" s="1">
        <f>(Table2[[#This Row],[Close Price]]-Table2[[#This Row],[50D EMA]])/Table2[[#This Row],[50D EMA]]</f>
        <v>-9.3607660901473849E-2</v>
      </c>
      <c r="U693" s="1">
        <f>(Table2[[#This Row],[Close Price]]-Table2[[#This Row],[200D EMA]])/Table2[[#This Row],[200D EMA]]</f>
        <v>-0.2076787671138435</v>
      </c>
      <c r="V693">
        <v>0.57615748222850405</v>
      </c>
      <c r="W693">
        <v>572</v>
      </c>
      <c r="X693">
        <v>587.4</v>
      </c>
      <c r="Y693">
        <v>572</v>
      </c>
      <c r="Z693">
        <v>587.4</v>
      </c>
      <c r="AA693">
        <v>560.04999999999995</v>
      </c>
      <c r="AB693">
        <v>636.45000000000005</v>
      </c>
      <c r="AC693" s="1">
        <f>(Table2[[#This Row],[Close Price]]/Table2[[#This Row],[Day Low]])-1</f>
        <v>2.7097902097901194E-3</v>
      </c>
      <c r="AD693" s="1">
        <f>(Table2[[#This Row],[Day High]]/Table2[[#This Row],[Close Price]])-1</f>
        <v>2.4147851102781059E-2</v>
      </c>
      <c r="AE693" s="1">
        <f>(Table2[[#This Row],[Close Price]]/Table2[[#This Row],[Current Week Low]])-1</f>
        <v>2.7097902097901194E-3</v>
      </c>
      <c r="AF693" s="1">
        <f>(Table2[[#This Row],[Current Week High]]/Table2[[#This Row],[Close Price]])-1</f>
        <v>2.4147851102781059E-2</v>
      </c>
      <c r="AG693" s="1">
        <f>(Table2[[#This Row],[Close Price]]/Table2[[#This Row],[Current Month Low]])-1</f>
        <v>2.4104990625837042E-2</v>
      </c>
      <c r="AH693" s="1">
        <f>(Table2[[#This Row],[Current Month High]]/Table2[[#This Row],[Close Price]])-1</f>
        <v>0.10966785807688972</v>
      </c>
      <c r="AI693">
        <v>54.476505971580501</v>
      </c>
      <c r="AJ693">
        <v>7.2056074766354996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-0.12</v>
      </c>
      <c r="AM693" t="s">
        <v>3166</v>
      </c>
      <c r="AN693">
        <v>1.05</v>
      </c>
      <c r="AO693" t="s">
        <v>3167</v>
      </c>
      <c r="AQ693">
        <f>(Table2[[#This Row],[Sharpe Ratio]]-AVERAGE(Table2[Sharpe Ratio]))/_xlfn.STDEV.P(Table2[Sharpe Ratio])</f>
        <v>-0.63775757197390104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703</v>
      </c>
      <c r="AT693">
        <f>_xlfn.RANK.AVG(Table2[[#This Row],[6M Return vs Nifty Z-Score]],Table2[6M Return vs Nifty Z-Score])</f>
        <v>632</v>
      </c>
      <c r="AU693">
        <f>_xlfn.RANK.AVG(Table2[[#This Row],[Sharpe Ratio Z-Score]],Table2[Sharpe Ratio Z-Score])</f>
        <v>529</v>
      </c>
      <c r="AV693">
        <f>(Table2[[#This Row],[Rank 1Y]]+Table2[[#This Row],[Rank 6M]]+Table2[[#This Row],[Rank Sharpe]])/3</f>
        <v>621.33333333333337</v>
      </c>
    </row>
    <row r="694" spans="1:48" hidden="1" x14ac:dyDescent="0.3">
      <c r="A694" t="s">
        <v>1017</v>
      </c>
      <c r="B694" t="s">
        <v>1018</v>
      </c>
      <c r="C694" t="s">
        <v>3122</v>
      </c>
      <c r="D694" t="s">
        <v>27</v>
      </c>
      <c r="E694">
        <v>13498.775954934999</v>
      </c>
      <c r="F694">
        <v>66.819999999999993</v>
      </c>
      <c r="G694">
        <v>-46.605945518273401</v>
      </c>
      <c r="H694">
        <f>(Table2[[#This Row],[1Y Return vs Nifty]]-AVERAGE(Table2[1Y Return vs Nifty]))/_xlfn.STDEV.P(Table2[1Y Return vs Nifty])</f>
        <v>-1.1803931926457027</v>
      </c>
      <c r="I694">
        <v>-8.4472516491072795</v>
      </c>
      <c r="J694">
        <f>(Table2[[#This Row],[1M Return vs Nifty]]-AVERAGE(Table2[1M Return vs Nifty]))/_xlfn.STDEV.P(Table2[1M Return vs Nifty])</f>
        <v>-0.55821591735467901</v>
      </c>
      <c r="K694">
        <v>-17.703887622053799</v>
      </c>
      <c r="L694">
        <f>(Table2[[#This Row],[6M Return vs Nifty]]-AVERAGE(Table2[6M Return vs Nifty]))/_xlfn.STDEV.P(Table2[6M Return vs Nifty])</f>
        <v>-0.68978000053377642</v>
      </c>
      <c r="M694">
        <v>-4.6621981632900802</v>
      </c>
      <c r="N694">
        <f>(Table2[[#This Row],[1W Return vs Nifty]]-AVERAGE(Table2[1W Return vs Nifty]))/_xlfn.STDEV.P(Table2[1W Return vs Nifty])</f>
        <v>-0.30901078471833326</v>
      </c>
      <c r="O694">
        <v>70.75</v>
      </c>
      <c r="P694">
        <v>76.616834203550397</v>
      </c>
      <c r="Q694">
        <v>82.742189662180294</v>
      </c>
      <c r="R694">
        <v>47.306707997326697</v>
      </c>
      <c r="S694" s="1">
        <f>(Table2[[#This Row],[Close Price]]-Table2[[#This Row],[20D EMA]])/Table2[[#This Row],[20D EMA]]</f>
        <v>-5.5547703180212113E-2</v>
      </c>
      <c r="T694" s="1">
        <f>(Table2[[#This Row],[Close Price]]-Table2[[#This Row],[50D EMA]])/Table2[[#This Row],[50D EMA]]</f>
        <v>-0.12786790664728903</v>
      </c>
      <c r="U694" s="1">
        <f>(Table2[[#This Row],[Close Price]]-Table2[[#This Row],[200D EMA]])/Table2[[#This Row],[200D EMA]]</f>
        <v>-0.19243133070550097</v>
      </c>
      <c r="V694">
        <v>0.34645345563994601</v>
      </c>
      <c r="W694">
        <v>67.88</v>
      </c>
      <c r="X694">
        <v>69.709999999999994</v>
      </c>
      <c r="Y694">
        <v>67.88</v>
      </c>
      <c r="Z694">
        <v>69.709999999999994</v>
      </c>
      <c r="AA694">
        <v>65.819999999999993</v>
      </c>
      <c r="AB694">
        <v>76.86</v>
      </c>
      <c r="AC694" s="1">
        <f>(Table2[[#This Row],[Close Price]]/Table2[[#This Row],[Day Low]])-1</f>
        <v>-1.561579257513257E-2</v>
      </c>
      <c r="AD694" s="1">
        <f>(Table2[[#This Row],[Day High]]/Table2[[#This Row],[Close Price]])-1</f>
        <v>4.3250523795270945E-2</v>
      </c>
      <c r="AE694" s="1">
        <f>(Table2[[#This Row],[Close Price]]/Table2[[#This Row],[Current Week Low]])-1</f>
        <v>-1.561579257513257E-2</v>
      </c>
      <c r="AF694" s="1">
        <f>(Table2[[#This Row],[Current Week High]]/Table2[[#This Row],[Close Price]])-1</f>
        <v>4.3250523795270945E-2</v>
      </c>
      <c r="AG694" s="1">
        <f>(Table2[[#This Row],[Close Price]]/Table2[[#This Row],[Current Month Low]])-1</f>
        <v>1.519295047098157E-2</v>
      </c>
      <c r="AH694" s="1">
        <f>(Table2[[#This Row],[Current Month High]]/Table2[[#This Row],[Close Price]])-1</f>
        <v>0.15025441484585467</v>
      </c>
      <c r="AI694">
        <v>66.716551930559703</v>
      </c>
      <c r="AJ694">
        <v>2.7209838585703099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-0.27</v>
      </c>
      <c r="AM694" t="s">
        <v>3166</v>
      </c>
      <c r="AN694">
        <v>-4.1900000000000004</v>
      </c>
      <c r="AO694" t="s">
        <v>3166</v>
      </c>
      <c r="AP694">
        <v>-2.4138059712770998E-2</v>
      </c>
      <c r="AQ694">
        <f>(Table2[[#This Row],[Sharpe Ratio]]-AVERAGE(Table2[Sharpe Ratio]))/_xlfn.STDEV.P(Table2[Sharpe Ratio])</f>
        <v>-0.91642227062048631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695</v>
      </c>
      <c r="AT694">
        <f>_xlfn.RANK.AVG(Table2[[#This Row],[6M Return vs Nifty Z-Score]],Table2[6M Return vs Nifty Z-Score])</f>
        <v>565</v>
      </c>
      <c r="AU694">
        <f>_xlfn.RANK.AVG(Table2[[#This Row],[Sharpe Ratio Z-Score]],Table2[Sharpe Ratio Z-Score])</f>
        <v>606</v>
      </c>
      <c r="AV694">
        <f>(Table2[[#This Row],[Rank 1Y]]+Table2[[#This Row],[Rank 6M]]+Table2[[#This Row],[Rank Sharpe]])/3</f>
        <v>622</v>
      </c>
    </row>
    <row r="695" spans="1:48" hidden="1" x14ac:dyDescent="0.3">
      <c r="A695" t="s">
        <v>1663</v>
      </c>
      <c r="B695" t="s">
        <v>1664</v>
      </c>
      <c r="C695" t="s">
        <v>3130</v>
      </c>
      <c r="D695" t="s">
        <v>257</v>
      </c>
      <c r="E695">
        <v>5400.0369607599996</v>
      </c>
      <c r="F695">
        <v>1201.1500000000001</v>
      </c>
      <c r="G695">
        <v>-43.024146680324399</v>
      </c>
      <c r="H695">
        <f>(Table2[[#This Row],[1Y Return vs Nifty]]-AVERAGE(Table2[1Y Return vs Nifty]))/_xlfn.STDEV.P(Table2[1Y Return vs Nifty])</f>
        <v>-1.1094317009523182</v>
      </c>
      <c r="I695">
        <v>-13.2634895510825</v>
      </c>
      <c r="J695">
        <f>(Table2[[#This Row],[1M Return vs Nifty]]-AVERAGE(Table2[1M Return vs Nifty]))/_xlfn.STDEV.P(Table2[1M Return vs Nifty])</f>
        <v>-1.034982690391977</v>
      </c>
      <c r="K695">
        <v>-11.9728260584012</v>
      </c>
      <c r="L695">
        <f>(Table2[[#This Row],[6M Return vs Nifty]]-AVERAGE(Table2[6M Return vs Nifty]))/_xlfn.STDEV.P(Table2[6M Return vs Nifty])</f>
        <v>-0.50078822945737522</v>
      </c>
      <c r="M695">
        <v>-5.8198592284089399</v>
      </c>
      <c r="N695">
        <f>(Table2[[#This Row],[1W Return vs Nifty]]-AVERAGE(Table2[1W Return vs Nifty]))/_xlfn.STDEV.P(Table2[1W Return vs Nifty])</f>
        <v>-0.54938772184408569</v>
      </c>
      <c r="O695">
        <v>1286.4000000000001</v>
      </c>
      <c r="P695">
        <v>1342.5286436466199</v>
      </c>
      <c r="Q695">
        <v>1395.84650168967</v>
      </c>
      <c r="R695">
        <v>13.968268236454399</v>
      </c>
      <c r="S695" s="1">
        <f>(Table2[[#This Row],[Close Price]]-Table2[[#This Row],[20D EMA]])/Table2[[#This Row],[20D EMA]]</f>
        <v>-6.6270211442786067E-2</v>
      </c>
      <c r="T695" s="1">
        <f>(Table2[[#This Row],[Close Price]]-Table2[[#This Row],[50D EMA]])/Table2[[#This Row],[50D EMA]]</f>
        <v>-0.10530772979457821</v>
      </c>
      <c r="U695" s="1">
        <f>(Table2[[#This Row],[Close Price]]-Table2[[#This Row],[200D EMA]])/Table2[[#This Row],[200D EMA]]</f>
        <v>-0.13948274502532346</v>
      </c>
      <c r="V695">
        <v>1.23589817645096</v>
      </c>
      <c r="W695">
        <v>1196.1500000000001</v>
      </c>
      <c r="X695">
        <v>1232.6500000000001</v>
      </c>
      <c r="Y695">
        <v>1196.1500000000001</v>
      </c>
      <c r="Z695">
        <v>1232.6500000000001</v>
      </c>
      <c r="AA695">
        <v>1191</v>
      </c>
      <c r="AB695">
        <v>1410</v>
      </c>
      <c r="AC695" s="1">
        <f>(Table2[[#This Row],[Close Price]]/Table2[[#This Row],[Day Low]])-1</f>
        <v>4.180077749446065E-3</v>
      </c>
      <c r="AD695" s="1">
        <f>(Table2[[#This Row],[Day High]]/Table2[[#This Row],[Close Price]])-1</f>
        <v>2.622486783499145E-2</v>
      </c>
      <c r="AE695" s="1">
        <f>(Table2[[#This Row],[Close Price]]/Table2[[#This Row],[Current Week Low]])-1</f>
        <v>4.180077749446065E-3</v>
      </c>
      <c r="AF695" s="1">
        <f>(Table2[[#This Row],[Current Week High]]/Table2[[#This Row],[Close Price]])-1</f>
        <v>2.622486783499145E-2</v>
      </c>
      <c r="AG695" s="1">
        <f>(Table2[[#This Row],[Close Price]]/Table2[[#This Row],[Current Month Low]])-1</f>
        <v>8.5222502099078223E-3</v>
      </c>
      <c r="AH695" s="1">
        <f>(Table2[[#This Row],[Current Month High]]/Table2[[#This Row],[Close Price]])-1</f>
        <v>0.17387503642342739</v>
      </c>
      <c r="AI695">
        <v>38.483952878491401</v>
      </c>
      <c r="AJ695">
        <v>5.0782958621293099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-0.05</v>
      </c>
      <c r="AM695" t="s">
        <v>3166</v>
      </c>
      <c r="AN695">
        <v>-13.31</v>
      </c>
      <c r="AO695" t="s">
        <v>3166</v>
      </c>
      <c r="AP695">
        <v>-7.4490838084382005E-2</v>
      </c>
      <c r="AQ695">
        <f>(Table2[[#This Row],[Sharpe Ratio]]-AVERAGE(Table2[Sharpe Ratio]))/_xlfn.STDEV.P(Table2[Sharpe Ratio])</f>
        <v>-1.4977259038830826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685</v>
      </c>
      <c r="AT695">
        <f>_xlfn.RANK.AVG(Table2[[#This Row],[6M Return vs Nifty Z-Score]],Table2[6M Return vs Nifty Z-Score])</f>
        <v>492</v>
      </c>
      <c r="AU695">
        <f>_xlfn.RANK.AVG(Table2[[#This Row],[Sharpe Ratio Z-Score]],Table2[Sharpe Ratio Z-Score])</f>
        <v>689</v>
      </c>
      <c r="AV695">
        <f>(Table2[[#This Row],[Rank 1Y]]+Table2[[#This Row],[Rank 6M]]+Table2[[#This Row],[Rank Sharpe]])/3</f>
        <v>622</v>
      </c>
    </row>
    <row r="696" spans="1:48" hidden="1" x14ac:dyDescent="0.3">
      <c r="A696" t="s">
        <v>468</v>
      </c>
      <c r="B696" t="s">
        <v>469</v>
      </c>
      <c r="C696" t="s">
        <v>3130</v>
      </c>
      <c r="D696" t="s">
        <v>470</v>
      </c>
      <c r="E696">
        <v>47889.512782290003</v>
      </c>
      <c r="F696">
        <v>1782.7</v>
      </c>
      <c r="G696">
        <v>-31.211408170247498</v>
      </c>
      <c r="H696">
        <f>(Table2[[#This Row],[1Y Return vs Nifty]]-AVERAGE(Table2[1Y Return vs Nifty]))/_xlfn.STDEV.P(Table2[1Y Return vs Nifty])</f>
        <v>-0.87540137608378354</v>
      </c>
      <c r="I696">
        <v>-1.4283423660810299</v>
      </c>
      <c r="J696">
        <f>(Table2[[#This Row],[1M Return vs Nifty]]-AVERAGE(Table2[1M Return vs Nifty]))/_xlfn.STDEV.P(Table2[1M Return vs Nifty])</f>
        <v>0.13659667230945507</v>
      </c>
      <c r="K696">
        <v>-23.5179153570847</v>
      </c>
      <c r="L696">
        <f>(Table2[[#This Row],[6M Return vs Nifty]]-AVERAGE(Table2[6M Return vs Nifty]))/_xlfn.STDEV.P(Table2[6M Return vs Nifty])</f>
        <v>-0.88150772610901929</v>
      </c>
      <c r="M696">
        <v>-1.7769080254909699</v>
      </c>
      <c r="N696">
        <f>(Table2[[#This Row],[1W Return vs Nifty]]-AVERAGE(Table2[1W Return vs Nifty]))/_xlfn.STDEV.P(Table2[1W Return vs Nifty])</f>
        <v>0.29009134192361369</v>
      </c>
      <c r="O696">
        <v>1768.77</v>
      </c>
      <c r="P696">
        <v>1838.39448734796</v>
      </c>
      <c r="Q696">
        <v>1956.6673453692399</v>
      </c>
      <c r="R696">
        <v>59.155067668426703</v>
      </c>
      <c r="S696" s="1">
        <f>(Table2[[#This Row],[Close Price]]-Table2[[#This Row],[20D EMA]])/Table2[[#This Row],[20D EMA]]</f>
        <v>7.87552932263667E-3</v>
      </c>
      <c r="T696" s="1">
        <f>(Table2[[#This Row],[Close Price]]-Table2[[#This Row],[50D EMA]])/Table2[[#This Row],[50D EMA]]</f>
        <v>-3.0295177521068369E-2</v>
      </c>
      <c r="U696" s="1">
        <f>(Table2[[#This Row],[Close Price]]-Table2[[#This Row],[200D EMA]])/Table2[[#This Row],[200D EMA]]</f>
        <v>-8.8910026418624943E-2</v>
      </c>
      <c r="V696">
        <v>1.0423838472309399</v>
      </c>
      <c r="W696">
        <v>1772.55</v>
      </c>
      <c r="X696">
        <v>1810</v>
      </c>
      <c r="Y696">
        <v>1772.55</v>
      </c>
      <c r="Z696">
        <v>1810</v>
      </c>
      <c r="AA696">
        <v>1695.5</v>
      </c>
      <c r="AB696">
        <v>1817.95</v>
      </c>
      <c r="AC696" s="1">
        <f>(Table2[[#This Row],[Close Price]]/Table2[[#This Row],[Day Low]])-1</f>
        <v>5.7262136470057623E-3</v>
      </c>
      <c r="AD696" s="1">
        <f>(Table2[[#This Row],[Day High]]/Table2[[#This Row],[Close Price]])-1</f>
        <v>1.5313849778425981E-2</v>
      </c>
      <c r="AE696" s="1">
        <f>(Table2[[#This Row],[Close Price]]/Table2[[#This Row],[Current Week Low]])-1</f>
        <v>5.7262136470057623E-3</v>
      </c>
      <c r="AF696" s="1">
        <f>(Table2[[#This Row],[Current Week High]]/Table2[[#This Row],[Close Price]])-1</f>
        <v>1.5313849778425981E-2</v>
      </c>
      <c r="AG696" s="1">
        <f>(Table2[[#This Row],[Close Price]]/Table2[[#This Row],[Current Month Low]])-1</f>
        <v>5.1430256561486365E-2</v>
      </c>
      <c r="AH696" s="1">
        <f>(Table2[[#This Row],[Current Month High]]/Table2[[#This Row],[Close Price]])-1</f>
        <v>1.9773377461154373E-2</v>
      </c>
      <c r="AI696">
        <v>37.6563639423346</v>
      </c>
      <c r="AJ696">
        <v>5.1430256561486303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-0.02</v>
      </c>
      <c r="AM696" t="s">
        <v>3166</v>
      </c>
      <c r="AN696">
        <v>0.73</v>
      </c>
      <c r="AO696" t="s">
        <v>3167</v>
      </c>
      <c r="AP696">
        <v>-2.3309718643513999E-2</v>
      </c>
      <c r="AQ696">
        <f>(Table2[[#This Row],[Sharpe Ratio]]-AVERAGE(Table2[Sharpe Ratio]))/_xlfn.STDEV.P(Table2[Sharpe Ratio])</f>
        <v>-0.90685938871581673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628</v>
      </c>
      <c r="AT696">
        <f>_xlfn.RANK.AVG(Table2[[#This Row],[6M Return vs Nifty Z-Score]],Table2[6M Return vs Nifty Z-Score])</f>
        <v>638</v>
      </c>
      <c r="AU696">
        <f>_xlfn.RANK.AVG(Table2[[#This Row],[Sharpe Ratio Z-Score]],Table2[Sharpe Ratio Z-Score])</f>
        <v>605</v>
      </c>
      <c r="AV696">
        <f>(Table2[[#This Row],[Rank 1Y]]+Table2[[#This Row],[Rank 6M]]+Table2[[#This Row],[Rank Sharpe]])/3</f>
        <v>623.66666666666663</v>
      </c>
    </row>
    <row r="697" spans="1:48" hidden="1" x14ac:dyDescent="0.3">
      <c r="A697" t="s">
        <v>1013</v>
      </c>
      <c r="B697" t="s">
        <v>1014</v>
      </c>
      <c r="C697" t="s">
        <v>3133</v>
      </c>
      <c r="D697" t="s">
        <v>108</v>
      </c>
      <c r="E697">
        <v>13846.01786136</v>
      </c>
      <c r="F697">
        <v>2309.4</v>
      </c>
      <c r="G697">
        <v>-33.208165468763603</v>
      </c>
      <c r="H697">
        <f>(Table2[[#This Row],[1Y Return vs Nifty]]-AVERAGE(Table2[1Y Return vs Nifty]))/_xlfn.STDEV.P(Table2[1Y Return vs Nifty])</f>
        <v>-0.91496051462364947</v>
      </c>
      <c r="I697">
        <v>-8.9302041831715204</v>
      </c>
      <c r="J697">
        <f>(Table2[[#This Row],[1M Return vs Nifty]]-AVERAGE(Table2[1M Return vs Nifty]))/_xlfn.STDEV.P(Table2[1M Return vs Nifty])</f>
        <v>-0.60602412905069225</v>
      </c>
      <c r="K697">
        <v>-14.900284557244699</v>
      </c>
      <c r="L697">
        <f>(Table2[[#This Row],[6M Return vs Nifty]]-AVERAGE(Table2[6M Return vs Nifty]))/_xlfn.STDEV.P(Table2[6M Return vs Nifty])</f>
        <v>-0.59732628969354562</v>
      </c>
      <c r="M697">
        <v>-3.39110070338142</v>
      </c>
      <c r="N697">
        <f>(Table2[[#This Row],[1W Return vs Nifty]]-AVERAGE(Table2[1W Return vs Nifty]))/_xlfn.STDEV.P(Table2[1W Return vs Nifty])</f>
        <v>-4.5079895611514334E-2</v>
      </c>
      <c r="O697">
        <v>2407.39</v>
      </c>
      <c r="P697">
        <v>2601.7175403946399</v>
      </c>
      <c r="Q697">
        <v>2717.0578040093801</v>
      </c>
      <c r="R697">
        <v>39.769249881725202</v>
      </c>
      <c r="S697" s="1">
        <f>(Table2[[#This Row],[Close Price]]-Table2[[#This Row],[20D EMA]])/Table2[[#This Row],[20D EMA]]</f>
        <v>-4.0703832781560027E-2</v>
      </c>
      <c r="T697" s="1">
        <f>(Table2[[#This Row],[Close Price]]-Table2[[#This Row],[50D EMA]])/Table2[[#This Row],[50D EMA]]</f>
        <v>-0.11235560196526936</v>
      </c>
      <c r="U697" s="1">
        <f>(Table2[[#This Row],[Close Price]]-Table2[[#This Row],[200D EMA]])/Table2[[#This Row],[200D EMA]]</f>
        <v>-0.15003648557193988</v>
      </c>
      <c r="V697">
        <v>0.69754317074971395</v>
      </c>
      <c r="W697">
        <v>2255.75</v>
      </c>
      <c r="X697">
        <v>2320.9499999999998</v>
      </c>
      <c r="Y697">
        <v>2255.75</v>
      </c>
      <c r="Z697">
        <v>2320.9499999999998</v>
      </c>
      <c r="AA697">
        <v>2234.15</v>
      </c>
      <c r="AB697">
        <v>2578.85</v>
      </c>
      <c r="AC697" s="1">
        <f>(Table2[[#This Row],[Close Price]]/Table2[[#This Row],[Day Low]])-1</f>
        <v>2.3783663969854762E-2</v>
      </c>
      <c r="AD697" s="1">
        <f>(Table2[[#This Row],[Day High]]/Table2[[#This Row],[Close Price]])-1</f>
        <v>5.00129903871116E-3</v>
      </c>
      <c r="AE697" s="1">
        <f>(Table2[[#This Row],[Close Price]]/Table2[[#This Row],[Current Week Low]])-1</f>
        <v>2.3783663969854762E-2</v>
      </c>
      <c r="AF697" s="1">
        <f>(Table2[[#This Row],[Current Week High]]/Table2[[#This Row],[Close Price]])-1</f>
        <v>5.00129903871116E-3</v>
      </c>
      <c r="AG697" s="1">
        <f>(Table2[[#This Row],[Close Price]]/Table2[[#This Row],[Current Month Low]])-1</f>
        <v>3.3681713403307834E-2</v>
      </c>
      <c r="AH697" s="1">
        <f>(Table2[[#This Row],[Current Month High]]/Table2[[#This Row],[Close Price]])-1</f>
        <v>0.11667532692474225</v>
      </c>
      <c r="AI697">
        <v>38.494847146444897</v>
      </c>
      <c r="AJ697">
        <v>3.5605381165919301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-0.26</v>
      </c>
      <c r="AM697" t="s">
        <v>3166</v>
      </c>
      <c r="AN697">
        <v>-5.09</v>
      </c>
      <c r="AO697" t="s">
        <v>3166</v>
      </c>
      <c r="AP697">
        <v>-9.6709416277242E-2</v>
      </c>
      <c r="AQ697">
        <f>(Table2[[#This Row],[Sharpe Ratio]]-AVERAGE(Table2[Sharpe Ratio]))/_xlfn.STDEV.P(Table2[Sharpe Ratio])</f>
        <v>-1.7542309200337014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637</v>
      </c>
      <c r="AT697">
        <f>_xlfn.RANK.AVG(Table2[[#This Row],[6M Return vs Nifty Z-Score]],Table2[6M Return vs Nifty Z-Score])</f>
        <v>531</v>
      </c>
      <c r="AU697">
        <f>_xlfn.RANK.AVG(Table2[[#This Row],[Sharpe Ratio Z-Score]],Table2[Sharpe Ratio Z-Score])</f>
        <v>707</v>
      </c>
      <c r="AV697">
        <f>(Table2[[#This Row],[Rank 1Y]]+Table2[[#This Row],[Rank 6M]]+Table2[[#This Row],[Rank Sharpe]])/3</f>
        <v>625</v>
      </c>
    </row>
    <row r="698" spans="1:48" hidden="1" x14ac:dyDescent="0.3">
      <c r="A698" t="s">
        <v>1124</v>
      </c>
      <c r="B698" t="s">
        <v>1125</v>
      </c>
      <c r="C698" t="s">
        <v>3120</v>
      </c>
      <c r="D698" t="s">
        <v>21</v>
      </c>
      <c r="E698">
        <v>10830.0177693899</v>
      </c>
      <c r="F698">
        <v>723.15</v>
      </c>
      <c r="G698">
        <v>-35.38055834851</v>
      </c>
      <c r="H698">
        <f>(Table2[[#This Row],[1Y Return vs Nifty]]-AVERAGE(Table2[1Y Return vs Nifty]))/_xlfn.STDEV.P(Table2[1Y Return vs Nifty])</f>
        <v>-0.95799929102214876</v>
      </c>
      <c r="I698">
        <v>-6.9783152767293499</v>
      </c>
      <c r="J698">
        <f>(Table2[[#This Row],[1M Return vs Nifty]]-AVERAGE(Table2[1M Return vs Nifty]))/_xlfn.STDEV.P(Table2[1M Return vs Nifty])</f>
        <v>-0.41280365402596797</v>
      </c>
      <c r="K698">
        <v>-15.4140973879467</v>
      </c>
      <c r="L698">
        <f>(Table2[[#This Row],[6M Return vs Nifty]]-AVERAGE(Table2[6M Return vs Nifty]))/_xlfn.STDEV.P(Table2[6M Return vs Nifty])</f>
        <v>-0.61427016576216376</v>
      </c>
      <c r="M698">
        <v>-5.2920639631936499</v>
      </c>
      <c r="N698">
        <f>(Table2[[#This Row],[1W Return vs Nifty]]-AVERAGE(Table2[1W Return vs Nifty]))/_xlfn.STDEV.P(Table2[1W Return vs Nifty])</f>
        <v>-0.43979622472579954</v>
      </c>
      <c r="O698">
        <v>751.75</v>
      </c>
      <c r="P698">
        <v>774.82929008849806</v>
      </c>
      <c r="Q698">
        <v>810.90369608114599</v>
      </c>
      <c r="R698">
        <v>31.624665825556502</v>
      </c>
      <c r="S698" s="1">
        <f>(Table2[[#This Row],[Close Price]]-Table2[[#This Row],[20D EMA]])/Table2[[#This Row],[20D EMA]]</f>
        <v>-3.8044562687063549E-2</v>
      </c>
      <c r="T698" s="1">
        <f>(Table2[[#This Row],[Close Price]]-Table2[[#This Row],[50D EMA]])/Table2[[#This Row],[50D EMA]]</f>
        <v>-6.6697646500425228E-2</v>
      </c>
      <c r="U698" s="1">
        <f>(Table2[[#This Row],[Close Price]]-Table2[[#This Row],[200D EMA]])/Table2[[#This Row],[200D EMA]]</f>
        <v>-0.10821716130439814</v>
      </c>
      <c r="V698">
        <v>1.1325179145254001</v>
      </c>
      <c r="W698">
        <v>721.35</v>
      </c>
      <c r="X698">
        <v>735.7</v>
      </c>
      <c r="Y698">
        <v>721.35</v>
      </c>
      <c r="Z698">
        <v>735.7</v>
      </c>
      <c r="AA698">
        <v>718</v>
      </c>
      <c r="AB698">
        <v>795</v>
      </c>
      <c r="AC698" s="1">
        <f>(Table2[[#This Row],[Close Price]]/Table2[[#This Row],[Day Low]])-1</f>
        <v>2.4953212726137597E-3</v>
      </c>
      <c r="AD698" s="1">
        <f>(Table2[[#This Row],[Day High]]/Table2[[#This Row],[Close Price]])-1</f>
        <v>1.7354629053446757E-2</v>
      </c>
      <c r="AE698" s="1">
        <f>(Table2[[#This Row],[Close Price]]/Table2[[#This Row],[Current Week Low]])-1</f>
        <v>2.4953212726137597E-3</v>
      </c>
      <c r="AF698" s="1">
        <f>(Table2[[#This Row],[Current Week High]]/Table2[[#This Row],[Close Price]])-1</f>
        <v>1.7354629053446757E-2</v>
      </c>
      <c r="AG698" s="1">
        <f>(Table2[[#This Row],[Close Price]]/Table2[[#This Row],[Current Month Low]])-1</f>
        <v>7.1727019498606381E-3</v>
      </c>
      <c r="AH698" s="1">
        <f>(Table2[[#This Row],[Current Month High]]/Table2[[#This Row],[Close Price]])-1</f>
        <v>9.9356979879692942E-2</v>
      </c>
      <c r="AI698">
        <v>32.8908248634446</v>
      </c>
      <c r="AJ698">
        <v>0.71727019498606304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-0.12</v>
      </c>
      <c r="AM698" t="s">
        <v>3166</v>
      </c>
      <c r="AN698">
        <v>-5.29</v>
      </c>
      <c r="AO698" t="s">
        <v>3166</v>
      </c>
      <c r="AP698">
        <v>-0.146757680251418</v>
      </c>
      <c r="AQ698">
        <f>(Table2[[#This Row],[Sharpe Ratio]]-AVERAGE(Table2[Sharpe Ratio]))/_xlfn.STDEV.P(Table2[Sharpe Ratio])</f>
        <v>-2.3320190506500813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645</v>
      </c>
      <c r="AT698">
        <f>_xlfn.RANK.AVG(Table2[[#This Row],[6M Return vs Nifty Z-Score]],Table2[6M Return vs Nifty Z-Score])</f>
        <v>537</v>
      </c>
      <c r="AU698">
        <f>_xlfn.RANK.AVG(Table2[[#This Row],[Sharpe Ratio Z-Score]],Table2[Sharpe Ratio Z-Score])</f>
        <v>733</v>
      </c>
      <c r="AV698">
        <f>(Table2[[#This Row],[Rank 1Y]]+Table2[[#This Row],[Rank 6M]]+Table2[[#This Row],[Rank Sharpe]])/3</f>
        <v>638.33333333333337</v>
      </c>
    </row>
    <row r="699" spans="1:48" hidden="1" x14ac:dyDescent="0.3">
      <c r="A699" t="s">
        <v>657</v>
      </c>
      <c r="B699" t="s">
        <v>658</v>
      </c>
      <c r="C699" t="s">
        <v>3121</v>
      </c>
      <c r="D699" t="s">
        <v>24</v>
      </c>
      <c r="E699">
        <v>27570.16325605</v>
      </c>
      <c r="F699">
        <v>171.14</v>
      </c>
      <c r="G699">
        <v>-43.4446696329289</v>
      </c>
      <c r="H699">
        <f>(Table2[[#This Row],[1Y Return vs Nifty]]-AVERAGE(Table2[1Y Return vs Nifty]))/_xlfn.STDEV.P(Table2[1Y Return vs Nifty])</f>
        <v>-1.1177629717350206</v>
      </c>
      <c r="I699">
        <v>-3.81592102554497</v>
      </c>
      <c r="J699">
        <f>(Table2[[#This Row],[1M Return vs Nifty]]-AVERAGE(Table2[1M Return vs Nifty]))/_xlfn.STDEV.P(Table2[1M Return vs Nifty])</f>
        <v>-9.9753399263732112E-2</v>
      </c>
      <c r="K699">
        <v>-14.983090886456599</v>
      </c>
      <c r="L699">
        <f>(Table2[[#This Row],[6M Return vs Nifty]]-AVERAGE(Table2[6M Return vs Nifty]))/_xlfn.STDEV.P(Table2[6M Return vs Nifty])</f>
        <v>-0.60005697311759854</v>
      </c>
      <c r="M699">
        <v>-1.8242027801114999</v>
      </c>
      <c r="N699">
        <f>(Table2[[#This Row],[1W Return vs Nifty]]-AVERAGE(Table2[1W Return vs Nifty]))/_xlfn.STDEV.P(Table2[1W Return vs Nifty])</f>
        <v>0.28027105116637918</v>
      </c>
      <c r="O699">
        <v>174.86</v>
      </c>
      <c r="P699">
        <v>183.607319783344</v>
      </c>
      <c r="Q699">
        <v>197.409525618131</v>
      </c>
      <c r="R699">
        <v>46.744161825999598</v>
      </c>
      <c r="S699" s="1">
        <f>(Table2[[#This Row],[Close Price]]-Table2[[#This Row],[20D EMA]])/Table2[[#This Row],[20D EMA]]</f>
        <v>-2.1274162186892525E-2</v>
      </c>
      <c r="T699" s="1">
        <f>(Table2[[#This Row],[Close Price]]-Table2[[#This Row],[50D EMA]])/Table2[[#This Row],[50D EMA]]</f>
        <v>-6.7902084721107009E-2</v>
      </c>
      <c r="U699" s="1">
        <f>(Table2[[#This Row],[Close Price]]-Table2[[#This Row],[200D EMA]])/Table2[[#This Row],[200D EMA]]</f>
        <v>-0.13307121597033156</v>
      </c>
      <c r="V699">
        <v>0.52242231974820397</v>
      </c>
      <c r="W699">
        <v>170.36</v>
      </c>
      <c r="X699">
        <v>174.77</v>
      </c>
      <c r="Y699">
        <v>170.36</v>
      </c>
      <c r="Z699">
        <v>174.77</v>
      </c>
      <c r="AA699">
        <v>162.80000000000001</v>
      </c>
      <c r="AB699">
        <v>185.29</v>
      </c>
      <c r="AC699" s="1">
        <f>(Table2[[#This Row],[Close Price]]/Table2[[#This Row],[Day Low]])-1</f>
        <v>4.5785395632775838E-3</v>
      </c>
      <c r="AD699" s="1">
        <f>(Table2[[#This Row],[Day High]]/Table2[[#This Row],[Close Price]])-1</f>
        <v>2.1210704686221993E-2</v>
      </c>
      <c r="AE699" s="1">
        <f>(Table2[[#This Row],[Close Price]]/Table2[[#This Row],[Current Week Low]])-1</f>
        <v>4.5785395632775838E-3</v>
      </c>
      <c r="AF699" s="1">
        <f>(Table2[[#This Row],[Current Week High]]/Table2[[#This Row],[Close Price]])-1</f>
        <v>2.1210704686221993E-2</v>
      </c>
      <c r="AG699" s="1">
        <f>(Table2[[#This Row],[Close Price]]/Table2[[#This Row],[Current Month Low]])-1</f>
        <v>5.1228501228500978E-2</v>
      </c>
      <c r="AH699" s="1">
        <f>(Table2[[#This Row],[Current Month High]]/Table2[[#This Row],[Close Price]])-1</f>
        <v>8.2680846090919857E-2</v>
      </c>
      <c r="AI699">
        <v>53.733785205095202</v>
      </c>
      <c r="AJ699">
        <v>5.1228501228500898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-0.16</v>
      </c>
      <c r="AM699" t="s">
        <v>3166</v>
      </c>
      <c r="AN699">
        <v>-5.59</v>
      </c>
      <c r="AO699" t="s">
        <v>3166</v>
      </c>
      <c r="AP699">
        <v>-9.0823932292126E-2</v>
      </c>
      <c r="AQ699">
        <f>(Table2[[#This Row],[Sharpe Ratio]]-AVERAGE(Table2[Sharpe Ratio]))/_xlfn.STDEV.P(Table2[Sharpe Ratio])</f>
        <v>-1.6862852508035471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688</v>
      </c>
      <c r="AT699">
        <f>_xlfn.RANK.AVG(Table2[[#This Row],[6M Return vs Nifty Z-Score]],Table2[6M Return vs Nifty Z-Score])</f>
        <v>532</v>
      </c>
      <c r="AU699">
        <f>_xlfn.RANK.AVG(Table2[[#This Row],[Sharpe Ratio Z-Score]],Table2[Sharpe Ratio Z-Score])</f>
        <v>704</v>
      </c>
      <c r="AV699">
        <f>(Table2[[#This Row],[Rank 1Y]]+Table2[[#This Row],[Rank 6M]]+Table2[[#This Row],[Rank Sharpe]])/3</f>
        <v>641.33333333333337</v>
      </c>
    </row>
    <row r="700" spans="1:48" hidden="1" x14ac:dyDescent="0.3">
      <c r="A700" t="s">
        <v>646</v>
      </c>
      <c r="B700" t="s">
        <v>647</v>
      </c>
      <c r="C700" t="s">
        <v>3121</v>
      </c>
      <c r="D700" t="s">
        <v>43</v>
      </c>
      <c r="E700">
        <v>27891.837817070002</v>
      </c>
      <c r="F700">
        <v>474.7</v>
      </c>
      <c r="G700">
        <v>-37.959466063523202</v>
      </c>
      <c r="H700">
        <f>(Table2[[#This Row],[1Y Return vs Nifty]]-AVERAGE(Table2[1Y Return vs Nifty]))/_xlfn.STDEV.P(Table2[1Y Return vs Nifty])</f>
        <v>-1.0090918137115874</v>
      </c>
      <c r="I700">
        <v>-16.022065480621901</v>
      </c>
      <c r="J700">
        <f>(Table2[[#This Row],[1M Return vs Nifty]]-AVERAGE(Table2[1M Return vs Nifty]))/_xlfn.STDEV.P(Table2[1M Return vs Nifty])</f>
        <v>-1.308058350455505</v>
      </c>
      <c r="K700">
        <v>-16.9294477283654</v>
      </c>
      <c r="L700">
        <f>(Table2[[#This Row],[6M Return vs Nifty]]-AVERAGE(Table2[6M Return vs Nifty]))/_xlfn.STDEV.P(Table2[6M Return vs Nifty])</f>
        <v>-0.66424149157260093</v>
      </c>
      <c r="M700">
        <v>-6.4348395058990402</v>
      </c>
      <c r="N700">
        <f>(Table2[[#This Row],[1W Return vs Nifty]]-AVERAGE(Table2[1W Return vs Nifty]))/_xlfn.STDEV.P(Table2[1W Return vs Nifty])</f>
        <v>-0.67708232948871427</v>
      </c>
      <c r="O700">
        <v>489.59</v>
      </c>
      <c r="P700">
        <v>527.662527378405</v>
      </c>
      <c r="Q700">
        <v>559.87469218271599</v>
      </c>
      <c r="R700">
        <v>45.717013047365199</v>
      </c>
      <c r="S700" s="1">
        <f>(Table2[[#This Row],[Close Price]]-Table2[[#This Row],[20D EMA]])/Table2[[#This Row],[20D EMA]]</f>
        <v>-3.0413202884045809E-2</v>
      </c>
      <c r="T700" s="1">
        <f>(Table2[[#This Row],[Close Price]]-Table2[[#This Row],[50D EMA]])/Table2[[#This Row],[50D EMA]]</f>
        <v>-0.10037197001943585</v>
      </c>
      <c r="U700" s="1">
        <f>(Table2[[#This Row],[Close Price]]-Table2[[#This Row],[200D EMA]])/Table2[[#This Row],[200D EMA]]</f>
        <v>-0.152131706204929</v>
      </c>
      <c r="V700">
        <v>0.85443946317180097</v>
      </c>
      <c r="W700">
        <v>461.55</v>
      </c>
      <c r="X700">
        <v>478.9</v>
      </c>
      <c r="Y700">
        <v>461.55</v>
      </c>
      <c r="Z700">
        <v>478.9</v>
      </c>
      <c r="AA700">
        <v>452.7</v>
      </c>
      <c r="AB700">
        <v>518.95000000000005</v>
      </c>
      <c r="AC700" s="1">
        <f>(Table2[[#This Row],[Close Price]]/Table2[[#This Row],[Day Low]])-1</f>
        <v>2.8490954392806689E-2</v>
      </c>
      <c r="AD700" s="1">
        <f>(Table2[[#This Row],[Day High]]/Table2[[#This Row],[Close Price]])-1</f>
        <v>8.8476932799663732E-3</v>
      </c>
      <c r="AE700" s="1">
        <f>(Table2[[#This Row],[Close Price]]/Table2[[#This Row],[Current Week Low]])-1</f>
        <v>2.8490954392806689E-2</v>
      </c>
      <c r="AF700" s="1">
        <f>(Table2[[#This Row],[Current Week High]]/Table2[[#This Row],[Close Price]])-1</f>
        <v>8.8476932799663732E-3</v>
      </c>
      <c r="AG700" s="1">
        <f>(Table2[[#This Row],[Close Price]]/Table2[[#This Row],[Current Month Low]])-1</f>
        <v>4.8597305058537765E-2</v>
      </c>
      <c r="AH700" s="1">
        <f>(Table2[[#This Row],[Current Month High]]/Table2[[#This Row],[Close Price]])-1</f>
        <v>9.3216768485359314E-2</v>
      </c>
      <c r="AI700">
        <v>36.296608384242603</v>
      </c>
      <c r="AJ700">
        <v>4.8597305058537703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-0.25</v>
      </c>
      <c r="AM700" t="s">
        <v>3166</v>
      </c>
      <c r="AN700">
        <v>-1.21</v>
      </c>
      <c r="AO700" t="s">
        <v>3166</v>
      </c>
      <c r="AP700">
        <v>-0.114697489853596</v>
      </c>
      <c r="AQ700">
        <f>(Table2[[#This Row],[Sharpe Ratio]]-AVERAGE(Table2[Sharpe Ratio]))/_xlfn.STDEV.P(Table2[Sharpe Ratio])</f>
        <v>-1.9618963729340102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657</v>
      </c>
      <c r="AT700">
        <f>_xlfn.RANK.AVG(Table2[[#This Row],[6M Return vs Nifty Z-Score]],Table2[6M Return vs Nifty Z-Score])</f>
        <v>557</v>
      </c>
      <c r="AU700">
        <f>_xlfn.RANK.AVG(Table2[[#This Row],[Sharpe Ratio Z-Score]],Table2[Sharpe Ratio Z-Score])</f>
        <v>721</v>
      </c>
      <c r="AV700">
        <f>(Table2[[#This Row],[Rank 1Y]]+Table2[[#This Row],[Rank 6M]]+Table2[[#This Row],[Rank Sharpe]])/3</f>
        <v>645</v>
      </c>
    </row>
    <row r="701" spans="1:48" hidden="1" x14ac:dyDescent="0.3">
      <c r="A701" t="s">
        <v>914</v>
      </c>
      <c r="B701" t="s">
        <v>915</v>
      </c>
      <c r="C701" t="s">
        <v>565</v>
      </c>
      <c r="D701" t="s">
        <v>565</v>
      </c>
      <c r="E701">
        <v>16062.682905359999</v>
      </c>
      <c r="F701">
        <v>31.44</v>
      </c>
      <c r="G701">
        <v>-36.463943362219702</v>
      </c>
      <c r="H701">
        <f>(Table2[[#This Row],[1Y Return vs Nifty]]-AVERAGE(Table2[1Y Return vs Nifty]))/_xlfn.STDEV.P(Table2[1Y Return vs Nifty])</f>
        <v>-0.97946298011506283</v>
      </c>
      <c r="I701">
        <v>-4.3163110260428299</v>
      </c>
      <c r="J701">
        <f>(Table2[[#This Row],[1M Return vs Nifty]]-AVERAGE(Table2[1M Return vs Nifty]))/_xlfn.STDEV.P(Table2[1M Return vs Nifty])</f>
        <v>-0.1492877724930228</v>
      </c>
      <c r="K701">
        <v>-22.003430580312799</v>
      </c>
      <c r="L701">
        <f>(Table2[[#This Row],[6M Return vs Nifty]]-AVERAGE(Table2[6M Return vs Nifty]))/_xlfn.STDEV.P(Table2[6M Return vs Nifty])</f>
        <v>-0.83156494377255652</v>
      </c>
      <c r="M701">
        <v>-4.8095560014772696</v>
      </c>
      <c r="N701">
        <f>(Table2[[#This Row],[1W Return vs Nifty]]-AVERAGE(Table2[1W Return vs Nifty]))/_xlfn.STDEV.P(Table2[1W Return vs Nifty])</f>
        <v>-0.33960819087820271</v>
      </c>
      <c r="O701">
        <v>32.78</v>
      </c>
      <c r="P701">
        <v>34.242761104633502</v>
      </c>
      <c r="Q701">
        <v>36.6915436158014</v>
      </c>
      <c r="R701">
        <v>40.936078531831399</v>
      </c>
      <c r="S701" s="1">
        <f>(Table2[[#This Row],[Close Price]]-Table2[[#This Row],[20D EMA]])/Table2[[#This Row],[20D EMA]]</f>
        <v>-4.087858450274557E-2</v>
      </c>
      <c r="T701" s="1">
        <f>(Table2[[#This Row],[Close Price]]-Table2[[#This Row],[50D EMA]])/Table2[[#This Row],[50D EMA]]</f>
        <v>-8.1849740331081236E-2</v>
      </c>
      <c r="U701" s="1">
        <f>(Table2[[#This Row],[Close Price]]-Table2[[#This Row],[200D EMA]])/Table2[[#This Row],[200D EMA]]</f>
        <v>-0.14312681065671479</v>
      </c>
      <c r="V701">
        <v>0.74095596404555997</v>
      </c>
      <c r="W701">
        <v>31.88</v>
      </c>
      <c r="X701">
        <v>32.39</v>
      </c>
      <c r="Y701">
        <v>31.88</v>
      </c>
      <c r="Z701">
        <v>32.39</v>
      </c>
      <c r="AA701">
        <v>31.07</v>
      </c>
      <c r="AB701">
        <v>35.47</v>
      </c>
      <c r="AC701" s="1">
        <f>(Table2[[#This Row],[Close Price]]/Table2[[#This Row],[Day Low]])-1</f>
        <v>-1.3801756587201952E-2</v>
      </c>
      <c r="AD701" s="1">
        <f>(Table2[[#This Row],[Day High]]/Table2[[#This Row],[Close Price]])-1</f>
        <v>3.0216284987277353E-2</v>
      </c>
      <c r="AE701" s="1">
        <f>(Table2[[#This Row],[Close Price]]/Table2[[#This Row],[Current Week Low]])-1</f>
        <v>-1.3801756587201952E-2</v>
      </c>
      <c r="AF701" s="1">
        <f>(Table2[[#This Row],[Current Week High]]/Table2[[#This Row],[Close Price]])-1</f>
        <v>3.0216284987277353E-2</v>
      </c>
      <c r="AG701" s="1">
        <f>(Table2[[#This Row],[Close Price]]/Table2[[#This Row],[Current Month Low]])-1</f>
        <v>1.1908593498551667E-2</v>
      </c>
      <c r="AH701" s="1">
        <f>(Table2[[#This Row],[Current Month High]]/Table2[[#This Row],[Close Price]])-1</f>
        <v>0.12818066157760799</v>
      </c>
      <c r="AI701">
        <v>68.256997455470696</v>
      </c>
      <c r="AJ701">
        <v>1.1908593498551601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-0.08</v>
      </c>
      <c r="AM701" t="s">
        <v>3166</v>
      </c>
      <c r="AN701">
        <v>-6.26</v>
      </c>
      <c r="AO701" t="s">
        <v>3166</v>
      </c>
      <c r="AP701">
        <v>-6.3543306897101998E-2</v>
      </c>
      <c r="AQ701">
        <f>(Table2[[#This Row],[Sharpe Ratio]]-AVERAGE(Table2[Sharpe Ratio]))/_xlfn.STDEV.P(Table2[Sharpe Ratio])</f>
        <v>-1.3713408292114257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649</v>
      </c>
      <c r="AT701">
        <f>_xlfn.RANK.AVG(Table2[[#This Row],[6M Return vs Nifty Z-Score]],Table2[6M Return vs Nifty Z-Score])</f>
        <v>615</v>
      </c>
      <c r="AU701">
        <f>_xlfn.RANK.AVG(Table2[[#This Row],[Sharpe Ratio Z-Score]],Table2[Sharpe Ratio Z-Score])</f>
        <v>675</v>
      </c>
      <c r="AV701">
        <f>(Table2[[#This Row],[Rank 1Y]]+Table2[[#This Row],[Rank 6M]]+Table2[[#This Row],[Rank Sharpe]])/3</f>
        <v>646.33333333333337</v>
      </c>
    </row>
    <row r="702" spans="1:48" hidden="1" x14ac:dyDescent="0.3">
      <c r="A702" t="s">
        <v>2337</v>
      </c>
      <c r="B702" t="s">
        <v>2338</v>
      </c>
      <c r="C702" t="s">
        <v>3132</v>
      </c>
      <c r="D702" t="s">
        <v>458</v>
      </c>
      <c r="E702">
        <v>2204.98267829</v>
      </c>
      <c r="F702">
        <v>415.45</v>
      </c>
      <c r="G702">
        <v>-45.165917185716403</v>
      </c>
      <c r="H702">
        <f>(Table2[[#This Row],[1Y Return vs Nifty]]-AVERAGE(Table2[1Y Return vs Nifty]))/_xlfn.STDEV.P(Table2[1Y Return vs Nifty])</f>
        <v>-1.1518637963333471</v>
      </c>
      <c r="I702">
        <v>-4.2637374299809698</v>
      </c>
      <c r="J702">
        <f>(Table2[[#This Row],[1M Return vs Nifty]]-AVERAGE(Table2[1M Return vs Nifty]))/_xlfn.STDEV.P(Table2[1M Return vs Nifty])</f>
        <v>-0.14408343162541332</v>
      </c>
      <c r="K702">
        <v>-23.509998800671202</v>
      </c>
      <c r="L702">
        <f>(Table2[[#This Row],[6M Return vs Nifty]]-AVERAGE(Table2[6M Return vs Nifty]))/_xlfn.STDEV.P(Table2[6M Return vs Nifty])</f>
        <v>-0.88124666382574135</v>
      </c>
      <c r="M702">
        <v>-4.8359819126179797</v>
      </c>
      <c r="N702">
        <f>(Table2[[#This Row],[1W Return vs Nifty]]-AVERAGE(Table2[1W Return vs Nifty]))/_xlfn.STDEV.P(Table2[1W Return vs Nifty])</f>
        <v>-0.34509527148595293</v>
      </c>
      <c r="O702">
        <v>436.87</v>
      </c>
      <c r="P702">
        <v>450.948161712608</v>
      </c>
      <c r="Q702">
        <v>478.42556740233999</v>
      </c>
      <c r="R702">
        <v>27.9790044350495</v>
      </c>
      <c r="S702" s="1">
        <f>(Table2[[#This Row],[Close Price]]-Table2[[#This Row],[20D EMA]])/Table2[[#This Row],[20D EMA]]</f>
        <v>-4.9030604069860637E-2</v>
      </c>
      <c r="T702" s="1">
        <f>(Table2[[#This Row],[Close Price]]-Table2[[#This Row],[50D EMA]])/Table2[[#This Row],[50D EMA]]</f>
        <v>-7.871894094831948E-2</v>
      </c>
      <c r="U702" s="1">
        <f>(Table2[[#This Row],[Close Price]]-Table2[[#This Row],[200D EMA]])/Table2[[#This Row],[200D EMA]]</f>
        <v>-0.13163085690481011</v>
      </c>
      <c r="V702">
        <v>0.46647314801948198</v>
      </c>
      <c r="W702">
        <v>412.65</v>
      </c>
      <c r="X702">
        <v>438</v>
      </c>
      <c r="Y702">
        <v>412.65</v>
      </c>
      <c r="Z702">
        <v>438</v>
      </c>
      <c r="AA702">
        <v>406.4</v>
      </c>
      <c r="AB702">
        <v>469.9</v>
      </c>
      <c r="AC702" s="1">
        <f>(Table2[[#This Row],[Close Price]]/Table2[[#This Row],[Day Low]])-1</f>
        <v>6.785411365564098E-3</v>
      </c>
      <c r="AD702" s="1">
        <f>(Table2[[#This Row],[Day High]]/Table2[[#This Row],[Close Price]])-1</f>
        <v>5.4278493200144551E-2</v>
      </c>
      <c r="AE702" s="1">
        <f>(Table2[[#This Row],[Close Price]]/Table2[[#This Row],[Current Week Low]])-1</f>
        <v>6.785411365564098E-3</v>
      </c>
      <c r="AF702" s="1">
        <f>(Table2[[#This Row],[Current Week High]]/Table2[[#This Row],[Close Price]])-1</f>
        <v>5.4278493200144551E-2</v>
      </c>
      <c r="AG702" s="1">
        <f>(Table2[[#This Row],[Close Price]]/Table2[[#This Row],[Current Month Low]])-1</f>
        <v>2.2268700787401619E-2</v>
      </c>
      <c r="AH702" s="1">
        <f>(Table2[[#This Row],[Current Month High]]/Table2[[#This Row],[Close Price]])-1</f>
        <v>0.13106270309303159</v>
      </c>
      <c r="AI702">
        <v>40.0890600553616</v>
      </c>
      <c r="AJ702">
        <v>2.2268700787401601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-0.06</v>
      </c>
      <c r="AM702" t="s">
        <v>3166</v>
      </c>
      <c r="AN702">
        <v>-8.52</v>
      </c>
      <c r="AO702" t="s">
        <v>3166</v>
      </c>
      <c r="AP702">
        <v>-2.5542816448131E-2</v>
      </c>
      <c r="AQ702">
        <f>(Table2[[#This Row],[Sharpe Ratio]]-AVERAGE(Table2[Sharpe Ratio]))/_xlfn.STDEV.P(Table2[Sharpe Ratio])</f>
        <v>-0.93263965167716445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692</v>
      </c>
      <c r="AT702">
        <f>_xlfn.RANK.AVG(Table2[[#This Row],[6M Return vs Nifty Z-Score]],Table2[6M Return vs Nifty Z-Score])</f>
        <v>637</v>
      </c>
      <c r="AU702">
        <f>_xlfn.RANK.AVG(Table2[[#This Row],[Sharpe Ratio Z-Score]],Table2[Sharpe Ratio Z-Score])</f>
        <v>610</v>
      </c>
      <c r="AV702">
        <f>(Table2[[#This Row],[Rank 1Y]]+Table2[[#This Row],[Rank 6M]]+Table2[[#This Row],[Rank Sharpe]])/3</f>
        <v>646.33333333333337</v>
      </c>
    </row>
    <row r="703" spans="1:48" hidden="1" x14ac:dyDescent="0.3">
      <c r="A703" t="s">
        <v>1868</v>
      </c>
      <c r="B703" t="s">
        <v>1869</v>
      </c>
      <c r="C703" t="s">
        <v>3126</v>
      </c>
      <c r="D703" t="s">
        <v>215</v>
      </c>
      <c r="E703">
        <v>3967.2322364400002</v>
      </c>
      <c r="F703">
        <v>99.44</v>
      </c>
      <c r="G703">
        <v>-34.326627416530698</v>
      </c>
      <c r="H703">
        <f>(Table2[[#This Row],[1Y Return vs Nifty]]-AVERAGE(Table2[1Y Return vs Nifty]))/_xlfn.STDEV.P(Table2[1Y Return vs Nifty])</f>
        <v>-0.93711913709427619</v>
      </c>
      <c r="I703">
        <v>-10.151935297524499</v>
      </c>
      <c r="J703">
        <f>(Table2[[#This Row],[1M Return vs Nifty]]-AVERAGE(Table2[1M Return vs Nifty]))/_xlfn.STDEV.P(Table2[1M Return vs Nifty])</f>
        <v>-0.72696516493067787</v>
      </c>
      <c r="K703">
        <v>-27.852241506074801</v>
      </c>
      <c r="L703">
        <f>(Table2[[#This Row],[6M Return vs Nifty]]-AVERAGE(Table2[6M Return vs Nifty]))/_xlfn.STDEV.P(Table2[6M Return vs Nifty])</f>
        <v>-1.0244397058517607</v>
      </c>
      <c r="M703">
        <v>-6.2961264336526197</v>
      </c>
      <c r="N703">
        <f>(Table2[[#This Row],[1W Return vs Nifty]]-AVERAGE(Table2[1W Return vs Nifty]))/_xlfn.STDEV.P(Table2[1W Return vs Nifty])</f>
        <v>-0.64827992397421741</v>
      </c>
      <c r="O703">
        <v>106.23</v>
      </c>
      <c r="P703">
        <v>112.589088489687</v>
      </c>
      <c r="Q703">
        <v>119.803687320994</v>
      </c>
      <c r="R703">
        <v>29.6674946338713</v>
      </c>
      <c r="S703" s="1">
        <f>(Table2[[#This Row],[Close Price]]-Table2[[#This Row],[20D EMA]])/Table2[[#This Row],[20D EMA]]</f>
        <v>-6.3917913960274936E-2</v>
      </c>
      <c r="T703" s="1">
        <f>(Table2[[#This Row],[Close Price]]-Table2[[#This Row],[50D EMA]])/Table2[[#This Row],[50D EMA]]</f>
        <v>-0.116788302188728</v>
      </c>
      <c r="U703" s="1">
        <f>(Table2[[#This Row],[Close Price]]-Table2[[#This Row],[200D EMA]])/Table2[[#This Row],[200D EMA]]</f>
        <v>-0.16997546383053219</v>
      </c>
      <c r="V703">
        <v>0.58651138003797298</v>
      </c>
      <c r="W703">
        <v>99.16</v>
      </c>
      <c r="X703">
        <v>102.5</v>
      </c>
      <c r="Y703">
        <v>99.16</v>
      </c>
      <c r="Z703">
        <v>102.5</v>
      </c>
      <c r="AA703">
        <v>96.51</v>
      </c>
      <c r="AB703">
        <v>114.4</v>
      </c>
      <c r="AC703" s="1">
        <f>(Table2[[#This Row],[Close Price]]/Table2[[#This Row],[Day Low]])-1</f>
        <v>2.8237192416296075E-3</v>
      </c>
      <c r="AD703" s="1">
        <f>(Table2[[#This Row],[Day High]]/Table2[[#This Row],[Close Price]])-1</f>
        <v>3.0772325020112623E-2</v>
      </c>
      <c r="AE703" s="1">
        <f>(Table2[[#This Row],[Close Price]]/Table2[[#This Row],[Current Week Low]])-1</f>
        <v>2.8237192416296075E-3</v>
      </c>
      <c r="AF703" s="1">
        <f>(Table2[[#This Row],[Current Week High]]/Table2[[#This Row],[Close Price]])-1</f>
        <v>3.0772325020112623E-2</v>
      </c>
      <c r="AG703" s="1">
        <f>(Table2[[#This Row],[Close Price]]/Table2[[#This Row],[Current Month Low]])-1</f>
        <v>3.0359548233343636E-2</v>
      </c>
      <c r="AH703" s="1">
        <f>(Table2[[#This Row],[Current Month High]]/Table2[[#This Row],[Close Price]])-1</f>
        <v>0.15044247787610621</v>
      </c>
      <c r="AI703">
        <v>50.502815768302398</v>
      </c>
      <c r="AJ703">
        <v>3.0359548233343601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-0.14000000000000001</v>
      </c>
      <c r="AM703" t="s">
        <v>3166</v>
      </c>
      <c r="AN703">
        <v>-9.58</v>
      </c>
      <c r="AO703" t="s">
        <v>3166</v>
      </c>
      <c r="AP703">
        <v>-3.3875134180783001E-2</v>
      </c>
      <c r="AQ703">
        <f>(Table2[[#This Row],[Sharpe Ratio]]-AVERAGE(Table2[Sharpe Ratio]))/_xlfn.STDEV.P(Table2[Sharpe Ratio])</f>
        <v>-1.0288330838596436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643</v>
      </c>
      <c r="AT703">
        <f>_xlfn.RANK.AVG(Table2[[#This Row],[6M Return vs Nifty Z-Score]],Table2[6M Return vs Nifty Z-Score])</f>
        <v>675</v>
      </c>
      <c r="AU703">
        <f>_xlfn.RANK.AVG(Table2[[#This Row],[Sharpe Ratio Z-Score]],Table2[Sharpe Ratio Z-Score])</f>
        <v>622</v>
      </c>
      <c r="AV703">
        <f>(Table2[[#This Row],[Rank 1Y]]+Table2[[#This Row],[Rank 6M]]+Table2[[#This Row],[Rank Sharpe]])/3</f>
        <v>646.66666666666663</v>
      </c>
    </row>
    <row r="704" spans="1:48" hidden="1" x14ac:dyDescent="0.3">
      <c r="A704" t="s">
        <v>1653</v>
      </c>
      <c r="B704" t="s">
        <v>1654</v>
      </c>
      <c r="C704" t="s">
        <v>3130</v>
      </c>
      <c r="D704" t="s">
        <v>257</v>
      </c>
      <c r="E704">
        <v>5460.9039881849903</v>
      </c>
      <c r="F704">
        <v>1775.35</v>
      </c>
      <c r="G704">
        <v>-41.783234704757199</v>
      </c>
      <c r="H704">
        <f>(Table2[[#This Row],[1Y Return vs Nifty]]-AVERAGE(Table2[1Y Return vs Nifty]))/_xlfn.STDEV.P(Table2[1Y Return vs Nifty])</f>
        <v>-1.0848471363716741</v>
      </c>
      <c r="I704">
        <v>13.028576552773799</v>
      </c>
      <c r="J704">
        <f>(Table2[[#This Row],[1M Return vs Nifty]]-AVERAGE(Table2[1M Return vs Nifty]))/_xlfn.STDEV.P(Table2[1M Return vs Nifty])</f>
        <v>1.5677092380275057</v>
      </c>
      <c r="K704">
        <v>-21.809911131165801</v>
      </c>
      <c r="L704">
        <f>(Table2[[#This Row],[6M Return vs Nifty]]-AVERAGE(Table2[6M Return vs Nifty]))/_xlfn.STDEV.P(Table2[6M Return vs Nifty])</f>
        <v>-0.82518330172844079</v>
      </c>
      <c r="M704">
        <v>7.4583842845651001</v>
      </c>
      <c r="N704">
        <f>(Table2[[#This Row],[1W Return vs Nifty]]-AVERAGE(Table2[1W Return vs Nifty]))/_xlfn.STDEV.P(Table2[1W Return vs Nifty])</f>
        <v>2.207708981352789</v>
      </c>
      <c r="O704">
        <v>1668.17</v>
      </c>
      <c r="P704">
        <v>1691.6403282222</v>
      </c>
      <c r="Q704">
        <v>1827.6802687730001</v>
      </c>
      <c r="R704">
        <v>72.372830432687095</v>
      </c>
      <c r="S704" s="1">
        <f>(Table2[[#This Row],[Close Price]]-Table2[[#This Row],[20D EMA]])/Table2[[#This Row],[20D EMA]]</f>
        <v>6.4250046458094692E-2</v>
      </c>
      <c r="T704" s="1">
        <f>(Table2[[#This Row],[Close Price]]-Table2[[#This Row],[50D EMA]])/Table2[[#This Row],[50D EMA]]</f>
        <v>4.9484320266692368E-2</v>
      </c>
      <c r="U704" s="1">
        <f>(Table2[[#This Row],[Close Price]]-Table2[[#This Row],[200D EMA]])/Table2[[#This Row],[200D EMA]]</f>
        <v>-2.8632069660702589E-2</v>
      </c>
      <c r="V704">
        <v>1.56678112342775</v>
      </c>
      <c r="W704">
        <v>1744.05</v>
      </c>
      <c r="X704">
        <v>1782</v>
      </c>
      <c r="Y704">
        <v>1744.05</v>
      </c>
      <c r="Z704">
        <v>1782</v>
      </c>
      <c r="AA704">
        <v>1530.55</v>
      </c>
      <c r="AB704">
        <v>1782.95</v>
      </c>
      <c r="AC704" s="1">
        <f>(Table2[[#This Row],[Close Price]]/Table2[[#This Row],[Day Low]])-1</f>
        <v>1.7946733178521246E-2</v>
      </c>
      <c r="AD704" s="1">
        <f>(Table2[[#This Row],[Day High]]/Table2[[#This Row],[Close Price]])-1</f>
        <v>3.7457402765652681E-3</v>
      </c>
      <c r="AE704" s="1">
        <f>(Table2[[#This Row],[Close Price]]/Table2[[#This Row],[Current Week Low]])-1</f>
        <v>1.7946733178521246E-2</v>
      </c>
      <c r="AF704" s="1">
        <f>(Table2[[#This Row],[Current Week High]]/Table2[[#This Row],[Close Price]])-1</f>
        <v>3.7457402765652681E-3</v>
      </c>
      <c r="AG704" s="1">
        <f>(Table2[[#This Row],[Close Price]]/Table2[[#This Row],[Current Month Low]])-1</f>
        <v>0.15994250432850943</v>
      </c>
      <c r="AH704" s="1">
        <f>(Table2[[#This Row],[Current Month High]]/Table2[[#This Row],[Close Price]])-1</f>
        <v>4.2808460303602747E-3</v>
      </c>
      <c r="AI704">
        <v>32.441490410341601</v>
      </c>
      <c r="AJ704">
        <v>18.720743613748802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0.06</v>
      </c>
      <c r="AM704" t="s">
        <v>3167</v>
      </c>
      <c r="AN704">
        <v>9.5399999999999991</v>
      </c>
      <c r="AO704" t="s">
        <v>3167</v>
      </c>
      <c r="AP704">
        <v>-4.7424014306716999E-2</v>
      </c>
      <c r="AQ704">
        <f>(Table2[[#This Row],[Sharpe Ratio]]-AVERAGE(Table2[Sharpe Ratio]))/_xlfn.STDEV.P(Table2[Sharpe Ratio])</f>
        <v>-1.1852497404683149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677</v>
      </c>
      <c r="AT704">
        <f>_xlfn.RANK.AVG(Table2[[#This Row],[6M Return vs Nifty Z-Score]],Table2[6M Return vs Nifty Z-Score])</f>
        <v>614</v>
      </c>
      <c r="AU704">
        <f>_xlfn.RANK.AVG(Table2[[#This Row],[Sharpe Ratio Z-Score]],Table2[Sharpe Ratio Z-Score])</f>
        <v>655</v>
      </c>
      <c r="AV704">
        <f>(Table2[[#This Row],[Rank 1Y]]+Table2[[#This Row],[Rank 6M]]+Table2[[#This Row],[Rank Sharpe]])/3</f>
        <v>648.66666666666663</v>
      </c>
    </row>
    <row r="705" spans="1:48" hidden="1" x14ac:dyDescent="0.3">
      <c r="A705" t="s">
        <v>2277</v>
      </c>
      <c r="B705" t="s">
        <v>2278</v>
      </c>
      <c r="C705" t="s">
        <v>3119</v>
      </c>
      <c r="D705" t="s">
        <v>445</v>
      </c>
      <c r="E705">
        <v>2372.5332880629999</v>
      </c>
      <c r="F705">
        <v>71.41</v>
      </c>
      <c r="G705">
        <v>-55.015582706482</v>
      </c>
      <c r="H705">
        <f>(Table2[[#This Row],[1Y Return vs Nifty]]-AVERAGE(Table2[1Y Return vs Nifty]))/_xlfn.STDEV.P(Table2[1Y Return vs Nifty])</f>
        <v>-1.347002325786512</v>
      </c>
      <c r="I705">
        <v>-15.6443671529896</v>
      </c>
      <c r="J705">
        <f>(Table2[[#This Row],[1M Return vs Nifty]]-AVERAGE(Table2[1M Return vs Nifty]))/_xlfn.STDEV.P(Table2[1M Return vs Nifty])</f>
        <v>-1.2706694140051304</v>
      </c>
      <c r="K705">
        <v>-22.2809684474921</v>
      </c>
      <c r="L705">
        <f>(Table2[[#This Row],[6M Return vs Nifty]]-AVERAGE(Table2[6M Return vs Nifty]))/_xlfn.STDEV.P(Table2[6M Return vs Nifty])</f>
        <v>-0.84071723998791126</v>
      </c>
      <c r="M705">
        <v>-7.3894137412511398</v>
      </c>
      <c r="N705">
        <f>(Table2[[#This Row],[1W Return vs Nifty]]-AVERAGE(Table2[1W Return vs Nifty]))/_xlfn.STDEV.P(Table2[1W Return vs Nifty])</f>
        <v>-0.87529028332495717</v>
      </c>
      <c r="O705">
        <v>73.63</v>
      </c>
      <c r="P705">
        <v>78.464529329278193</v>
      </c>
      <c r="Q705">
        <v>83.658250823902094</v>
      </c>
      <c r="R705">
        <v>47.538589901831301</v>
      </c>
      <c r="S705" s="1">
        <f>(Table2[[#This Row],[Close Price]]-Table2[[#This Row],[20D EMA]])/Table2[[#This Row],[20D EMA]]</f>
        <v>-3.0150753768844206E-2</v>
      </c>
      <c r="T705" s="1">
        <f>(Table2[[#This Row],[Close Price]]-Table2[[#This Row],[50D EMA]])/Table2[[#This Row],[50D EMA]]</f>
        <v>-8.990724075682277E-2</v>
      </c>
      <c r="U705" s="1">
        <f>(Table2[[#This Row],[Close Price]]-Table2[[#This Row],[200D EMA]])/Table2[[#This Row],[200D EMA]]</f>
        <v>-0.14640816301173051</v>
      </c>
      <c r="V705">
        <v>0.47645018807871398</v>
      </c>
      <c r="W705">
        <v>68.510000000000005</v>
      </c>
      <c r="X705">
        <v>72.7</v>
      </c>
      <c r="Y705">
        <v>68.510000000000005</v>
      </c>
      <c r="Z705">
        <v>72.7</v>
      </c>
      <c r="AA705">
        <v>65.510000000000005</v>
      </c>
      <c r="AB705">
        <v>79.8</v>
      </c>
      <c r="AC705" s="1">
        <f>(Table2[[#This Row],[Close Price]]/Table2[[#This Row],[Day Low]])-1</f>
        <v>4.2329586921617146E-2</v>
      </c>
      <c r="AD705" s="1">
        <f>(Table2[[#This Row],[Day High]]/Table2[[#This Row],[Close Price]])-1</f>
        <v>1.8064696821173509E-2</v>
      </c>
      <c r="AE705" s="1">
        <f>(Table2[[#This Row],[Close Price]]/Table2[[#This Row],[Current Week Low]])-1</f>
        <v>4.2329586921617146E-2</v>
      </c>
      <c r="AF705" s="1">
        <f>(Table2[[#This Row],[Current Week High]]/Table2[[#This Row],[Close Price]])-1</f>
        <v>1.8064696821173509E-2</v>
      </c>
      <c r="AG705" s="1">
        <f>(Table2[[#This Row],[Close Price]]/Table2[[#This Row],[Current Month Low]])-1</f>
        <v>9.0062585864753242E-2</v>
      </c>
      <c r="AH705" s="1">
        <f>(Table2[[#This Row],[Current Month High]]/Table2[[#This Row],[Close Price]])-1</f>
        <v>0.1174905475423611</v>
      </c>
      <c r="AI705">
        <v>68.043691359753495</v>
      </c>
      <c r="AJ705">
        <v>14.164668265387601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-0.06</v>
      </c>
      <c r="AM705" t="s">
        <v>3166</v>
      </c>
      <c r="AN705">
        <v>-7.44</v>
      </c>
      <c r="AO705" t="s">
        <v>3166</v>
      </c>
      <c r="AP705">
        <v>-2.4245933427038999E-2</v>
      </c>
      <c r="AQ705">
        <f>(Table2[[#This Row],[Sharpe Ratio]]-AVERAGE(Table2[Sharpe Ratio]))/_xlfn.STDEV.P(Table2[Sharpe Ratio])</f>
        <v>-0.91766763153333863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719</v>
      </c>
      <c r="AT705">
        <f>_xlfn.RANK.AVG(Table2[[#This Row],[6M Return vs Nifty Z-Score]],Table2[6M Return vs Nifty Z-Score])</f>
        <v>621</v>
      </c>
      <c r="AU705">
        <f>_xlfn.RANK.AVG(Table2[[#This Row],[Sharpe Ratio Z-Score]],Table2[Sharpe Ratio Z-Score])</f>
        <v>607</v>
      </c>
      <c r="AV705">
        <f>(Table2[[#This Row],[Rank 1Y]]+Table2[[#This Row],[Rank 6M]]+Table2[[#This Row],[Rank Sharpe]])/3</f>
        <v>649</v>
      </c>
    </row>
    <row r="706" spans="1:48" hidden="1" x14ac:dyDescent="0.3">
      <c r="A706" t="s">
        <v>1826</v>
      </c>
      <c r="B706" t="s">
        <v>1827</v>
      </c>
      <c r="C706" t="s">
        <v>3132</v>
      </c>
      <c r="D706" t="s">
        <v>458</v>
      </c>
      <c r="E706">
        <v>4153.5392086680004</v>
      </c>
      <c r="F706">
        <v>83.13</v>
      </c>
      <c r="G706">
        <v>-47.168839151529497</v>
      </c>
      <c r="H706">
        <f>(Table2[[#This Row],[1Y Return vs Nifty]]-AVERAGE(Table2[1Y Return vs Nifty]))/_xlfn.STDEV.P(Table2[1Y Return vs Nifty])</f>
        <v>-1.1915450673566326</v>
      </c>
      <c r="I706">
        <v>0.21753346473919999</v>
      </c>
      <c r="J706">
        <f>(Table2[[#This Row],[1M Return vs Nifty]]-AVERAGE(Table2[1M Return vs Nifty]))/_xlfn.STDEV.P(Table2[1M Return vs Nifty])</f>
        <v>0.29952444387124283</v>
      </c>
      <c r="K706">
        <v>-25.997211553979099</v>
      </c>
      <c r="L706">
        <f>(Table2[[#This Row],[6M Return vs Nifty]]-AVERAGE(Table2[6M Return vs Nifty]))/_xlfn.STDEV.P(Table2[6M Return vs Nifty])</f>
        <v>-0.96326685119777944</v>
      </c>
      <c r="M706">
        <v>-4.4432847664601498</v>
      </c>
      <c r="N706">
        <f>(Table2[[#This Row],[1W Return vs Nifty]]-AVERAGE(Table2[1W Return vs Nifty]))/_xlfn.STDEV.P(Table2[1W Return vs Nifty])</f>
        <v>-0.26355557039757671</v>
      </c>
      <c r="O706">
        <v>85.24</v>
      </c>
      <c r="P706">
        <v>88.750470845261901</v>
      </c>
      <c r="Q706">
        <v>95.836614330876799</v>
      </c>
      <c r="R706">
        <v>39.5659538857903</v>
      </c>
      <c r="S706" s="1">
        <f>(Table2[[#This Row],[Close Price]]-Table2[[#This Row],[20D EMA]])/Table2[[#This Row],[20D EMA]]</f>
        <v>-2.4753636790239317E-2</v>
      </c>
      <c r="T706" s="1">
        <f>(Table2[[#This Row],[Close Price]]-Table2[[#This Row],[50D EMA]])/Table2[[#This Row],[50D EMA]]</f>
        <v>-6.332891298189619E-2</v>
      </c>
      <c r="U706" s="1">
        <f>(Table2[[#This Row],[Close Price]]-Table2[[#This Row],[200D EMA]])/Table2[[#This Row],[200D EMA]]</f>
        <v>-0.13258621894766753</v>
      </c>
      <c r="V706">
        <v>0.67585811717786504</v>
      </c>
      <c r="W706">
        <v>82.5</v>
      </c>
      <c r="X706">
        <v>84.44</v>
      </c>
      <c r="Y706">
        <v>82.5</v>
      </c>
      <c r="Z706">
        <v>84.44</v>
      </c>
      <c r="AA706">
        <v>81</v>
      </c>
      <c r="AB706">
        <v>90.5</v>
      </c>
      <c r="AC706" s="1">
        <f>(Table2[[#This Row],[Close Price]]/Table2[[#This Row],[Day Low]])-1</f>
        <v>7.6363636363636633E-3</v>
      </c>
      <c r="AD706" s="1">
        <f>(Table2[[#This Row],[Day High]]/Table2[[#This Row],[Close Price]])-1</f>
        <v>1.5758450619511644E-2</v>
      </c>
      <c r="AE706" s="1">
        <f>(Table2[[#This Row],[Close Price]]/Table2[[#This Row],[Current Week Low]])-1</f>
        <v>7.6363636363636633E-3</v>
      </c>
      <c r="AF706" s="1">
        <f>(Table2[[#This Row],[Current Week High]]/Table2[[#This Row],[Close Price]])-1</f>
        <v>1.5758450619511644E-2</v>
      </c>
      <c r="AG706" s="1">
        <f>(Table2[[#This Row],[Close Price]]/Table2[[#This Row],[Current Month Low]])-1</f>
        <v>2.6296296296296262E-2</v>
      </c>
      <c r="AH706" s="1">
        <f>(Table2[[#This Row],[Current Month High]]/Table2[[#This Row],[Close Price]])-1</f>
        <v>8.8656321424275264E-2</v>
      </c>
      <c r="AI706">
        <v>46.216768916155402</v>
      </c>
      <c r="AJ706">
        <v>2.62962962962962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-0.11</v>
      </c>
      <c r="AM706" t="s">
        <v>3166</v>
      </c>
      <c r="AN706">
        <v>-4.21</v>
      </c>
      <c r="AO706" t="s">
        <v>3166</v>
      </c>
      <c r="AP706">
        <v>-1.4189934359546999E-2</v>
      </c>
      <c r="AQ706">
        <f>(Table2[[#This Row],[Sharpe Ratio]]-AVERAGE(Table2[Sharpe Ratio]))/_xlfn.STDEV.P(Table2[Sharpe Ratio])</f>
        <v>-0.8015749553581123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699</v>
      </c>
      <c r="AT706">
        <f>_xlfn.RANK.AVG(Table2[[#This Row],[6M Return vs Nifty Z-Score]],Table2[6M Return vs Nifty Z-Score])</f>
        <v>663</v>
      </c>
      <c r="AU706">
        <f>_xlfn.RANK.AVG(Table2[[#This Row],[Sharpe Ratio Z-Score]],Table2[Sharpe Ratio Z-Score])</f>
        <v>588</v>
      </c>
      <c r="AV706">
        <f>(Table2[[#This Row],[Rank 1Y]]+Table2[[#This Row],[Rank 6M]]+Table2[[#This Row],[Rank Sharpe]])/3</f>
        <v>650</v>
      </c>
    </row>
    <row r="707" spans="1:48" hidden="1" x14ac:dyDescent="0.3">
      <c r="A707" t="s">
        <v>1862</v>
      </c>
      <c r="B707" t="s">
        <v>1863</v>
      </c>
      <c r="C707" t="s">
        <v>3121</v>
      </c>
      <c r="D707" t="s">
        <v>411</v>
      </c>
      <c r="E707">
        <v>3993.033761875</v>
      </c>
      <c r="F707">
        <v>36.15</v>
      </c>
      <c r="G707">
        <v>-50.353630515246898</v>
      </c>
      <c r="H707">
        <f>(Table2[[#This Row],[1Y Return vs Nifty]]-AVERAGE(Table2[1Y Return vs Nifty]))/_xlfn.STDEV.P(Table2[1Y Return vs Nifty])</f>
        <v>-1.2546411696578452</v>
      </c>
      <c r="I707">
        <v>-11.7620458649026</v>
      </c>
      <c r="J707">
        <f>(Table2[[#This Row],[1M Return vs Nifty]]-AVERAGE(Table2[1M Return vs Nifty]))/_xlfn.STDEV.P(Table2[1M Return vs Nifty])</f>
        <v>-0.88635247823745711</v>
      </c>
      <c r="K707">
        <v>-37.622082732268296</v>
      </c>
      <c r="L707">
        <f>(Table2[[#This Row],[6M Return vs Nifty]]-AVERAGE(Table2[6M Return vs Nifty]))/_xlfn.STDEV.P(Table2[6M Return vs Nifty])</f>
        <v>-1.3466172947619666</v>
      </c>
      <c r="M707">
        <v>-3.38547681887046</v>
      </c>
      <c r="N707">
        <f>(Table2[[#This Row],[1W Return vs Nifty]]-AVERAGE(Table2[1W Return vs Nifty]))/_xlfn.STDEV.P(Table2[1W Return vs Nifty])</f>
        <v>-4.391215129132791E-2</v>
      </c>
      <c r="O707">
        <v>38.58</v>
      </c>
      <c r="P707">
        <v>42.094105897977698</v>
      </c>
      <c r="Q707">
        <v>47.867944827269497</v>
      </c>
      <c r="R707">
        <v>37.065928063472498</v>
      </c>
      <c r="S707" s="1">
        <f>(Table2[[#This Row],[Close Price]]-Table2[[#This Row],[20D EMA]])/Table2[[#This Row],[20D EMA]]</f>
        <v>-6.2986003110419908E-2</v>
      </c>
      <c r="T707" s="1">
        <f>(Table2[[#This Row],[Close Price]]-Table2[[#This Row],[50D EMA]])/Table2[[#This Row],[50D EMA]]</f>
        <v>-0.14120993358035119</v>
      </c>
      <c r="U707" s="1">
        <f>(Table2[[#This Row],[Close Price]]-Table2[[#This Row],[200D EMA]])/Table2[[#This Row],[200D EMA]]</f>
        <v>-0.24479732458858353</v>
      </c>
      <c r="V707">
        <v>1.41684094683952</v>
      </c>
      <c r="W707">
        <v>36.06</v>
      </c>
      <c r="X707">
        <v>36.96</v>
      </c>
      <c r="Y707">
        <v>36.06</v>
      </c>
      <c r="Z707">
        <v>36.96</v>
      </c>
      <c r="AA707">
        <v>34.65</v>
      </c>
      <c r="AB707">
        <v>42.98</v>
      </c>
      <c r="AC707" s="1">
        <f>(Table2[[#This Row],[Close Price]]/Table2[[#This Row],[Day Low]])-1</f>
        <v>2.4958402662229595E-3</v>
      </c>
      <c r="AD707" s="1">
        <f>(Table2[[#This Row],[Day High]]/Table2[[#This Row],[Close Price]])-1</f>
        <v>2.240663900414952E-2</v>
      </c>
      <c r="AE707" s="1">
        <f>(Table2[[#This Row],[Close Price]]/Table2[[#This Row],[Current Week Low]])-1</f>
        <v>2.4958402662229595E-3</v>
      </c>
      <c r="AF707" s="1">
        <f>(Table2[[#This Row],[Current Week High]]/Table2[[#This Row],[Close Price]])-1</f>
        <v>2.240663900414952E-2</v>
      </c>
      <c r="AG707" s="1">
        <f>(Table2[[#This Row],[Close Price]]/Table2[[#This Row],[Current Month Low]])-1</f>
        <v>4.3290043290043378E-2</v>
      </c>
      <c r="AH707" s="1">
        <f>(Table2[[#This Row],[Current Month High]]/Table2[[#This Row],[Close Price]])-1</f>
        <v>0.18893499308437067</v>
      </c>
      <c r="AI707">
        <v>88.934993084370603</v>
      </c>
      <c r="AJ707">
        <v>4.3290043290043299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-0.27</v>
      </c>
      <c r="AM707" t="s">
        <v>3166</v>
      </c>
      <c r="AN707">
        <v>-12.44</v>
      </c>
      <c r="AO707" t="s">
        <v>3166</v>
      </c>
      <c r="AQ707">
        <f>(Table2[[#This Row],[Sharpe Ratio]]-AVERAGE(Table2[Sharpe Ratio]))/_xlfn.STDEV.P(Table2[Sharpe Ratio])</f>
        <v>-0.63775757197390104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707</v>
      </c>
      <c r="AT707">
        <f>_xlfn.RANK.AVG(Table2[[#This Row],[6M Return vs Nifty Z-Score]],Table2[6M Return vs Nifty Z-Score])</f>
        <v>716</v>
      </c>
      <c r="AU707">
        <f>_xlfn.RANK.AVG(Table2[[#This Row],[Sharpe Ratio Z-Score]],Table2[Sharpe Ratio Z-Score])</f>
        <v>529</v>
      </c>
      <c r="AV707">
        <f>(Table2[[#This Row],[Rank 1Y]]+Table2[[#This Row],[Rank 6M]]+Table2[[#This Row],[Rank Sharpe]])/3</f>
        <v>650.66666666666663</v>
      </c>
    </row>
    <row r="708" spans="1:48" hidden="1" x14ac:dyDescent="0.3">
      <c r="A708" t="s">
        <v>2434</v>
      </c>
      <c r="B708" t="s">
        <v>2435</v>
      </c>
      <c r="C708" t="s">
        <v>3121</v>
      </c>
      <c r="D708" t="s">
        <v>24</v>
      </c>
      <c r="E708">
        <v>2025.224913024</v>
      </c>
      <c r="F708">
        <v>39.33</v>
      </c>
      <c r="G708">
        <v>-65.365582706482002</v>
      </c>
      <c r="H708">
        <f>(Table2[[#This Row],[1Y Return vs Nifty]]-AVERAGE(Table2[1Y Return vs Nifty]))/_xlfn.STDEV.P(Table2[1Y Return vs Nifty])</f>
        <v>-1.552053327323798</v>
      </c>
      <c r="I708">
        <v>-12.7980319234299</v>
      </c>
      <c r="J708">
        <f>(Table2[[#This Row],[1M Return vs Nifty]]-AVERAGE(Table2[1M Return vs Nifty]))/_xlfn.STDEV.P(Table2[1M Return vs Nifty])</f>
        <v>-0.98890632630071895</v>
      </c>
      <c r="K708">
        <v>-32.405317456599398</v>
      </c>
      <c r="L708">
        <f>(Table2[[#This Row],[6M Return vs Nifty]]-AVERAGE(Table2[6M Return vs Nifty]))/_xlfn.STDEV.P(Table2[6M Return vs Nifty])</f>
        <v>-1.174585342602972</v>
      </c>
      <c r="M708">
        <v>-2.7625227100544198</v>
      </c>
      <c r="N708">
        <f>(Table2[[#This Row],[1W Return vs Nifty]]-AVERAGE(Table2[1W Return vs Nifty]))/_xlfn.STDEV.P(Table2[1W Return vs Nifty])</f>
        <v>8.5438144023067833E-2</v>
      </c>
      <c r="O708">
        <v>42.03</v>
      </c>
      <c r="P708">
        <v>44.656524631556501</v>
      </c>
      <c r="Q708">
        <v>53.696918820746603</v>
      </c>
      <c r="R708">
        <v>26.946298245717198</v>
      </c>
      <c r="S708" s="1">
        <f>(Table2[[#This Row],[Close Price]]-Table2[[#This Row],[20D EMA]])/Table2[[#This Row],[20D EMA]]</f>
        <v>-6.4239828693790219E-2</v>
      </c>
      <c r="T708" s="1">
        <f>(Table2[[#This Row],[Close Price]]-Table2[[#This Row],[50D EMA]])/Table2[[#This Row],[50D EMA]]</f>
        <v>-0.11927763469064311</v>
      </c>
      <c r="U708" s="1">
        <f>(Table2[[#This Row],[Close Price]]-Table2[[#This Row],[200D EMA]])/Table2[[#This Row],[200D EMA]]</f>
        <v>-0.26755573944022526</v>
      </c>
      <c r="V708">
        <v>0.93308482456662301</v>
      </c>
      <c r="W708">
        <v>39.200000000000003</v>
      </c>
      <c r="X708">
        <v>39.880000000000003</v>
      </c>
      <c r="Y708">
        <v>39.200000000000003</v>
      </c>
      <c r="Z708">
        <v>39.880000000000003</v>
      </c>
      <c r="AA708">
        <v>37.9</v>
      </c>
      <c r="AB708">
        <v>46.02</v>
      </c>
      <c r="AC708" s="1">
        <f>(Table2[[#This Row],[Close Price]]/Table2[[#This Row],[Day Low]])-1</f>
        <v>3.3163265306122014E-3</v>
      </c>
      <c r="AD708" s="1">
        <f>(Table2[[#This Row],[Day High]]/Table2[[#This Row],[Close Price]])-1</f>
        <v>1.3984235952199553E-2</v>
      </c>
      <c r="AE708" s="1">
        <f>(Table2[[#This Row],[Close Price]]/Table2[[#This Row],[Current Week Low]])-1</f>
        <v>3.3163265306122014E-3</v>
      </c>
      <c r="AF708" s="1">
        <f>(Table2[[#This Row],[Current Week High]]/Table2[[#This Row],[Close Price]])-1</f>
        <v>1.3984235952199553E-2</v>
      </c>
      <c r="AG708" s="1">
        <f>(Table2[[#This Row],[Close Price]]/Table2[[#This Row],[Current Month Low]])-1</f>
        <v>3.773087071240111E-2</v>
      </c>
      <c r="AH708" s="1">
        <f>(Table2[[#This Row],[Current Month High]]/Table2[[#This Row],[Close Price]])-1</f>
        <v>0.1700991609458431</v>
      </c>
      <c r="AI708">
        <v>109.509280447495</v>
      </c>
      <c r="AJ708">
        <v>3.7730870712401101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-0.23</v>
      </c>
      <c r="AM708" t="s">
        <v>3166</v>
      </c>
      <c r="AN708">
        <v>-11.7</v>
      </c>
      <c r="AO708" t="s">
        <v>3166</v>
      </c>
      <c r="AQ708">
        <f>(Table2[[#This Row],[Sharpe Ratio]]-AVERAGE(Table2[Sharpe Ratio]))/_xlfn.STDEV.P(Table2[Sharpe Ratio])</f>
        <v>-0.63775757197390104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729</v>
      </c>
      <c r="AT708">
        <f>_xlfn.RANK.AVG(Table2[[#This Row],[6M Return vs Nifty Z-Score]],Table2[6M Return vs Nifty Z-Score])</f>
        <v>698</v>
      </c>
      <c r="AU708">
        <f>_xlfn.RANK.AVG(Table2[[#This Row],[Sharpe Ratio Z-Score]],Table2[Sharpe Ratio Z-Score])</f>
        <v>529</v>
      </c>
      <c r="AV708">
        <f>(Table2[[#This Row],[Rank 1Y]]+Table2[[#This Row],[Rank 6M]]+Table2[[#This Row],[Rank Sharpe]])/3</f>
        <v>652</v>
      </c>
    </row>
    <row r="709" spans="1:48" hidden="1" x14ac:dyDescent="0.3">
      <c r="A709" t="s">
        <v>687</v>
      </c>
      <c r="B709" t="s">
        <v>688</v>
      </c>
      <c r="C709" t="s">
        <v>3132</v>
      </c>
      <c r="D709" t="s">
        <v>458</v>
      </c>
      <c r="E709">
        <v>25514.477600495</v>
      </c>
      <c r="F709">
        <v>343.85</v>
      </c>
      <c r="G709">
        <v>-32.557740587551798</v>
      </c>
      <c r="H709">
        <f>(Table2[[#This Row],[1Y Return vs Nifty]]-AVERAGE(Table2[1Y Return vs Nifty]))/_xlfn.STDEV.P(Table2[1Y Return vs Nifty])</f>
        <v>-0.90207449787802141</v>
      </c>
      <c r="I709">
        <v>-6.4182753365506704</v>
      </c>
      <c r="J709">
        <f>(Table2[[#This Row],[1M Return vs Nifty]]-AVERAGE(Table2[1M Return vs Nifty]))/_xlfn.STDEV.P(Table2[1M Return vs Nifty])</f>
        <v>-0.35736444182644478</v>
      </c>
      <c r="K709">
        <v>-22.433784544980799</v>
      </c>
      <c r="L709">
        <f>(Table2[[#This Row],[6M Return vs Nifty]]-AVERAGE(Table2[6M Return vs Nifty]))/_xlfn.STDEV.P(Table2[6M Return vs Nifty])</f>
        <v>-0.84575661787499279</v>
      </c>
      <c r="M709">
        <v>-1.22419661442179</v>
      </c>
      <c r="N709">
        <f>(Table2[[#This Row],[1W Return vs Nifty]]-AVERAGE(Table2[1W Return vs Nifty]))/_xlfn.STDEV.P(Table2[1W Return vs Nifty])</f>
        <v>0.40485643173305741</v>
      </c>
      <c r="O709">
        <v>352.15</v>
      </c>
      <c r="P709">
        <v>374.64885323761399</v>
      </c>
      <c r="Q709">
        <v>402.660243163144</v>
      </c>
      <c r="R709">
        <v>45.262951666585103</v>
      </c>
      <c r="S709" s="1">
        <f>(Table2[[#This Row],[Close Price]]-Table2[[#This Row],[20D EMA]])/Table2[[#This Row],[20D EMA]]</f>
        <v>-2.3569501632826794E-2</v>
      </c>
      <c r="T709" s="1">
        <f>(Table2[[#This Row],[Close Price]]-Table2[[#This Row],[50D EMA]])/Table2[[#This Row],[50D EMA]]</f>
        <v>-8.2207253462698776E-2</v>
      </c>
      <c r="U709" s="1">
        <f>(Table2[[#This Row],[Close Price]]-Table2[[#This Row],[200D EMA]])/Table2[[#This Row],[200D EMA]]</f>
        <v>-0.14605425830261595</v>
      </c>
      <c r="V709">
        <v>1.6632653043539101</v>
      </c>
      <c r="W709">
        <v>338.15</v>
      </c>
      <c r="X709">
        <v>353.8</v>
      </c>
      <c r="Y709">
        <v>338.15</v>
      </c>
      <c r="Z709">
        <v>353.8</v>
      </c>
      <c r="AA709">
        <v>325.5</v>
      </c>
      <c r="AB709">
        <v>367</v>
      </c>
      <c r="AC709" s="1">
        <f>(Table2[[#This Row],[Close Price]]/Table2[[#This Row],[Day Low]])-1</f>
        <v>1.6856424663610925E-2</v>
      </c>
      <c r="AD709" s="1">
        <f>(Table2[[#This Row],[Day High]]/Table2[[#This Row],[Close Price]])-1</f>
        <v>2.8937036498473123E-2</v>
      </c>
      <c r="AE709" s="1">
        <f>(Table2[[#This Row],[Close Price]]/Table2[[#This Row],[Current Week Low]])-1</f>
        <v>1.6856424663610925E-2</v>
      </c>
      <c r="AF709" s="1">
        <f>(Table2[[#This Row],[Current Week High]]/Table2[[#This Row],[Close Price]])-1</f>
        <v>2.8937036498473123E-2</v>
      </c>
      <c r="AG709" s="1">
        <f>(Table2[[#This Row],[Close Price]]/Table2[[#This Row],[Current Month Low]])-1</f>
        <v>5.6374807987711328E-2</v>
      </c>
      <c r="AH709" s="1">
        <f>(Table2[[#This Row],[Current Month High]]/Table2[[#This Row],[Close Price]])-1</f>
        <v>6.7325868838156167E-2</v>
      </c>
      <c r="AI709">
        <v>41.922349861858301</v>
      </c>
      <c r="AJ709">
        <v>5.6374807987711302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-0.12</v>
      </c>
      <c r="AM709" t="s">
        <v>3166</v>
      </c>
      <c r="AN709">
        <v>-2.84</v>
      </c>
      <c r="AO709" t="s">
        <v>3166</v>
      </c>
      <c r="AP709">
        <v>-8.8589007345898002E-2</v>
      </c>
      <c r="AQ709">
        <f>(Table2[[#This Row],[Sharpe Ratio]]-AVERAGE(Table2[Sharpe Ratio]))/_xlfn.STDEV.P(Table2[Sharpe Ratio])</f>
        <v>-1.6604838941887545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634</v>
      </c>
      <c r="AT709">
        <f>_xlfn.RANK.AVG(Table2[[#This Row],[6M Return vs Nifty Z-Score]],Table2[6M Return vs Nifty Z-Score])</f>
        <v>623</v>
      </c>
      <c r="AU709">
        <f>_xlfn.RANK.AVG(Table2[[#This Row],[Sharpe Ratio Z-Score]],Table2[Sharpe Ratio Z-Score])</f>
        <v>701</v>
      </c>
      <c r="AV709">
        <f>(Table2[[#This Row],[Rank 1Y]]+Table2[[#This Row],[Rank 6M]]+Table2[[#This Row],[Rank Sharpe]])/3</f>
        <v>652.66666666666663</v>
      </c>
    </row>
    <row r="710" spans="1:48" hidden="1" x14ac:dyDescent="0.3">
      <c r="A710" t="s">
        <v>1625</v>
      </c>
      <c r="B710" t="s">
        <v>1626</v>
      </c>
      <c r="C710" t="s">
        <v>3122</v>
      </c>
      <c r="D710" t="s">
        <v>672</v>
      </c>
      <c r="E710">
        <v>5683.0279157499999</v>
      </c>
      <c r="F710">
        <v>114.03</v>
      </c>
      <c r="G710">
        <v>-49.850479367849204</v>
      </c>
      <c r="H710">
        <f>(Table2[[#This Row],[1Y Return vs Nifty]]-AVERAGE(Table2[1Y Return vs Nifty]))/_xlfn.STDEV.P(Table2[1Y Return vs Nifty])</f>
        <v>-1.2446728946145089</v>
      </c>
      <c r="I710">
        <v>-4.7473754203687903</v>
      </c>
      <c r="J710">
        <f>(Table2[[#This Row],[1M Return vs Nifty]]-AVERAGE(Table2[1M Return vs Nifty]))/_xlfn.STDEV.P(Table2[1M Return vs Nifty])</f>
        <v>-0.19195949769367773</v>
      </c>
      <c r="K710">
        <v>-16.179206910947901</v>
      </c>
      <c r="L710">
        <f>(Table2[[#This Row],[6M Return vs Nifty]]-AVERAGE(Table2[6M Return vs Nifty]))/_xlfn.STDEV.P(Table2[6M Return vs Nifty])</f>
        <v>-0.63950098944350264</v>
      </c>
      <c r="M710">
        <v>-6.8028678304941099</v>
      </c>
      <c r="N710">
        <f>(Table2[[#This Row],[1W Return vs Nifty]]-AVERAGE(Table2[1W Return vs Nifty]))/_xlfn.STDEV.P(Table2[1W Return vs Nifty])</f>
        <v>-0.7534997923430965</v>
      </c>
      <c r="O710">
        <v>118.27</v>
      </c>
      <c r="P710">
        <v>122.17659583164</v>
      </c>
      <c r="Q710">
        <v>131.868229092728</v>
      </c>
      <c r="R710">
        <v>45.7956047344233</v>
      </c>
      <c r="S710" s="1">
        <f>(Table2[[#This Row],[Close Price]]-Table2[[#This Row],[20D EMA]])/Table2[[#This Row],[20D EMA]]</f>
        <v>-3.5850173332205929E-2</v>
      </c>
      <c r="T710" s="1">
        <f>(Table2[[#This Row],[Close Price]]-Table2[[#This Row],[50D EMA]])/Table2[[#This Row],[50D EMA]]</f>
        <v>-6.6678857568318983E-2</v>
      </c>
      <c r="U710" s="1">
        <f>(Table2[[#This Row],[Close Price]]-Table2[[#This Row],[200D EMA]])/Table2[[#This Row],[200D EMA]]</f>
        <v>-0.13527313755145973</v>
      </c>
      <c r="V710">
        <v>0.86948078712101795</v>
      </c>
      <c r="W710">
        <v>114.27</v>
      </c>
      <c r="X710">
        <v>117.5</v>
      </c>
      <c r="Y710">
        <v>114.27</v>
      </c>
      <c r="Z710">
        <v>117.5</v>
      </c>
      <c r="AA710">
        <v>112.75</v>
      </c>
      <c r="AB710">
        <v>130.75</v>
      </c>
      <c r="AC710" s="1">
        <f>(Table2[[#This Row],[Close Price]]/Table2[[#This Row],[Day Low]])-1</f>
        <v>-2.100288789708582E-3</v>
      </c>
      <c r="AD710" s="1">
        <f>(Table2[[#This Row],[Day High]]/Table2[[#This Row],[Close Price]])-1</f>
        <v>3.0430588441638262E-2</v>
      </c>
      <c r="AE710" s="1">
        <f>(Table2[[#This Row],[Close Price]]/Table2[[#This Row],[Current Week Low]])-1</f>
        <v>-2.100288789708582E-3</v>
      </c>
      <c r="AF710" s="1">
        <f>(Table2[[#This Row],[Current Week High]]/Table2[[#This Row],[Close Price]])-1</f>
        <v>3.0430588441638262E-2</v>
      </c>
      <c r="AG710" s="1">
        <f>(Table2[[#This Row],[Close Price]]/Table2[[#This Row],[Current Month Low]])-1</f>
        <v>1.1352549889135366E-2</v>
      </c>
      <c r="AH710" s="1">
        <f>(Table2[[#This Row],[Current Month High]]/Table2[[#This Row],[Close Price]])-1</f>
        <v>0.14662808032973773</v>
      </c>
      <c r="AI710">
        <v>39.349294045426603</v>
      </c>
      <c r="AJ710">
        <v>4.1369863013698698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-7.0000000000000007E-2</v>
      </c>
      <c r="AM710" t="s">
        <v>3166</v>
      </c>
      <c r="AN710">
        <v>-4.3499999999999996</v>
      </c>
      <c r="AO710" t="s">
        <v>3166</v>
      </c>
      <c r="AP710">
        <v>-0.117025621945695</v>
      </c>
      <c r="AQ710">
        <f>(Table2[[#This Row],[Sharpe Ratio]]-AVERAGE(Table2[Sharpe Ratio]))/_xlfn.STDEV.P(Table2[Sharpe Ratio])</f>
        <v>-1.9887737705199882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705</v>
      </c>
      <c r="AT710">
        <f>_xlfn.RANK.AVG(Table2[[#This Row],[6M Return vs Nifty Z-Score]],Table2[6M Return vs Nifty Z-Score])</f>
        <v>546</v>
      </c>
      <c r="AU710">
        <f>_xlfn.RANK.AVG(Table2[[#This Row],[Sharpe Ratio Z-Score]],Table2[Sharpe Ratio Z-Score])</f>
        <v>722</v>
      </c>
      <c r="AV710">
        <f>(Table2[[#This Row],[Rank 1Y]]+Table2[[#This Row],[Rank 6M]]+Table2[[#This Row],[Rank Sharpe]])/3</f>
        <v>657.66666666666663</v>
      </c>
    </row>
    <row r="711" spans="1:48" hidden="1" x14ac:dyDescent="0.3">
      <c r="A711" t="s">
        <v>112</v>
      </c>
      <c r="B711" t="s">
        <v>113</v>
      </c>
      <c r="C711" t="s">
        <v>3133</v>
      </c>
      <c r="D711" t="s">
        <v>114</v>
      </c>
      <c r="E711">
        <v>235633.69758814</v>
      </c>
      <c r="F711">
        <v>3621.05</v>
      </c>
      <c r="G711">
        <v>-29.806503939052298</v>
      </c>
      <c r="H711">
        <f>(Table2[[#This Row],[1Y Return vs Nifty]]-AVERAGE(Table2[1Y Return vs Nifty]))/_xlfn.STDEV.P(Table2[1Y Return vs Nifty])</f>
        <v>-0.84756784761319937</v>
      </c>
      <c r="I711">
        <v>-11.448986515525901</v>
      </c>
      <c r="J711">
        <f>(Table2[[#This Row],[1M Return vs Nifty]]-AVERAGE(Table2[1M Return vs Nifty]))/_xlfn.STDEV.P(Table2[1M Return vs Nifty])</f>
        <v>-0.85536225333385085</v>
      </c>
      <c r="K711">
        <v>-25.7040136601832</v>
      </c>
      <c r="L711">
        <f>(Table2[[#This Row],[6M Return vs Nifty]]-AVERAGE(Table2[6M Return vs Nifty]))/_xlfn.STDEV.P(Table2[6M Return vs Nifty])</f>
        <v>-0.95359813823615469</v>
      </c>
      <c r="M711">
        <v>-10.349201700648599</v>
      </c>
      <c r="N711">
        <f>(Table2[[#This Row],[1W Return vs Nifty]]-AVERAGE(Table2[1W Return vs Nifty]))/_xlfn.STDEV.P(Table2[1W Return vs Nifty])</f>
        <v>-1.4898611500998491</v>
      </c>
      <c r="O711">
        <v>3870.66</v>
      </c>
      <c r="P711">
        <v>4223.5752111244401</v>
      </c>
      <c r="Q711">
        <v>4450.53456772151</v>
      </c>
      <c r="R711">
        <v>19.7987741848378</v>
      </c>
      <c r="S711" s="1">
        <f>(Table2[[#This Row],[Close Price]]-Table2[[#This Row],[20D EMA]])/Table2[[#This Row],[20D EMA]]</f>
        <v>-6.4487710106286705E-2</v>
      </c>
      <c r="T711" s="1">
        <f>(Table2[[#This Row],[Close Price]]-Table2[[#This Row],[50D EMA]])/Table2[[#This Row],[50D EMA]]</f>
        <v>-0.14265762559109962</v>
      </c>
      <c r="U711" s="1">
        <f>(Table2[[#This Row],[Close Price]]-Table2[[#This Row],[200D EMA]])/Table2[[#This Row],[200D EMA]]</f>
        <v>-0.18637863724001399</v>
      </c>
      <c r="V711">
        <v>1.0468739510432199</v>
      </c>
      <c r="W711">
        <v>3592.1</v>
      </c>
      <c r="X711">
        <v>3738.6</v>
      </c>
      <c r="Y711">
        <v>3592.1</v>
      </c>
      <c r="Z711">
        <v>3738.6</v>
      </c>
      <c r="AA711">
        <v>3564</v>
      </c>
      <c r="AB711">
        <v>4010</v>
      </c>
      <c r="AC711" s="1">
        <f>(Table2[[#This Row],[Close Price]]/Table2[[#This Row],[Day Low]])-1</f>
        <v>8.0593524679157813E-3</v>
      </c>
      <c r="AD711" s="1">
        <f>(Table2[[#This Row],[Day High]]/Table2[[#This Row],[Close Price]])-1</f>
        <v>3.2462959638778655E-2</v>
      </c>
      <c r="AE711" s="1">
        <f>(Table2[[#This Row],[Close Price]]/Table2[[#This Row],[Current Week Low]])-1</f>
        <v>8.0593524679157813E-3</v>
      </c>
      <c r="AF711" s="1">
        <f>(Table2[[#This Row],[Current Week High]]/Table2[[#This Row],[Close Price]])-1</f>
        <v>3.2462959638778655E-2</v>
      </c>
      <c r="AG711" s="1">
        <f>(Table2[[#This Row],[Close Price]]/Table2[[#This Row],[Current Month Low]])-1</f>
        <v>1.6007295173961822E-2</v>
      </c>
      <c r="AH711" s="1">
        <f>(Table2[[#This Row],[Current Month High]]/Table2[[#This Row],[Close Price]])-1</f>
        <v>0.10741359550406648</v>
      </c>
      <c r="AI711">
        <v>51.471258336670303</v>
      </c>
      <c r="AJ711">
        <v>1.60072951739618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-0.25</v>
      </c>
      <c r="AM711" t="s">
        <v>3166</v>
      </c>
      <c r="AN711">
        <v>-7.78</v>
      </c>
      <c r="AO711" t="s">
        <v>3166</v>
      </c>
      <c r="AP711">
        <v>-8.7873843489886999E-2</v>
      </c>
      <c r="AQ711">
        <f>(Table2[[#This Row],[Sharpe Ratio]]-AVERAGE(Table2[Sharpe Ratio]))/_xlfn.STDEV.P(Table2[Sharpe Ratio])</f>
        <v>-1.652227600071096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617</v>
      </c>
      <c r="AT711">
        <f>_xlfn.RANK.AVG(Table2[[#This Row],[6M Return vs Nifty Z-Score]],Table2[6M Return vs Nifty Z-Score])</f>
        <v>661</v>
      </c>
      <c r="AU711">
        <f>_xlfn.RANK.AVG(Table2[[#This Row],[Sharpe Ratio Z-Score]],Table2[Sharpe Ratio Z-Score])</f>
        <v>700</v>
      </c>
      <c r="AV711">
        <f>(Table2[[#This Row],[Rank 1Y]]+Table2[[#This Row],[Rank 6M]]+Table2[[#This Row],[Rank Sharpe]])/3</f>
        <v>659.33333333333337</v>
      </c>
    </row>
    <row r="712" spans="1:48" hidden="1" x14ac:dyDescent="0.3">
      <c r="A712" t="s">
        <v>358</v>
      </c>
      <c r="B712" t="s">
        <v>359</v>
      </c>
      <c r="C712" t="s">
        <v>3119</v>
      </c>
      <c r="D712" t="s">
        <v>188</v>
      </c>
      <c r="E712">
        <v>66032.597383319997</v>
      </c>
      <c r="F712">
        <v>600.4</v>
      </c>
      <c r="G712">
        <v>-29.1647134112321</v>
      </c>
      <c r="H712">
        <f>(Table2[[#This Row],[1Y Return vs Nifty]]-AVERAGE(Table2[1Y Return vs Nifty]))/_xlfn.STDEV.P(Table2[1Y Return vs Nifty])</f>
        <v>-0.83485289200868973</v>
      </c>
      <c r="I712">
        <v>-19.247955479992299</v>
      </c>
      <c r="J712">
        <f>(Table2[[#This Row],[1M Return vs Nifty]]-AVERAGE(Table2[1M Return vs Nifty]))/_xlfn.STDEV.P(Table2[1M Return vs Nifty])</f>
        <v>-1.6273941466673902</v>
      </c>
      <c r="K712">
        <v>-43.777965178911998</v>
      </c>
      <c r="L712">
        <f>(Table2[[#This Row],[6M Return vs Nifty]]-AVERAGE(Table2[6M Return vs Nifty]))/_xlfn.STDEV.P(Table2[6M Return vs Nifty])</f>
        <v>-1.5496182769024973</v>
      </c>
      <c r="M712">
        <v>-12.085488759824401</v>
      </c>
      <c r="N712">
        <f>(Table2[[#This Row],[1W Return vs Nifty]]-AVERAGE(Table2[1W Return vs Nifty]))/_xlfn.STDEV.P(Table2[1W Return vs Nifty])</f>
        <v>-1.8503840853796216</v>
      </c>
      <c r="O712">
        <v>681.62</v>
      </c>
      <c r="P712">
        <v>732.02629882172096</v>
      </c>
      <c r="Q712">
        <v>850.03921021800295</v>
      </c>
      <c r="R712">
        <v>17.976083245274499</v>
      </c>
      <c r="S712" s="1">
        <f>(Table2[[#This Row],[Close Price]]-Table2[[#This Row],[20D EMA]])/Table2[[#This Row],[20D EMA]]</f>
        <v>-0.11915730172236734</v>
      </c>
      <c r="T712" s="1">
        <f>(Table2[[#This Row],[Close Price]]-Table2[[#This Row],[50D EMA]])/Table2[[#This Row],[50D EMA]]</f>
        <v>-0.179810887988025</v>
      </c>
      <c r="U712" s="1">
        <f>(Table2[[#This Row],[Close Price]]-Table2[[#This Row],[200D EMA]])/Table2[[#This Row],[200D EMA]]</f>
        <v>-0.29367964114735362</v>
      </c>
      <c r="V712">
        <v>1.4868709915052301</v>
      </c>
      <c r="W712">
        <v>592.29999999999995</v>
      </c>
      <c r="X712">
        <v>641.85</v>
      </c>
      <c r="Y712">
        <v>592.29999999999995</v>
      </c>
      <c r="Z712">
        <v>641.85</v>
      </c>
      <c r="AA712">
        <v>545.75</v>
      </c>
      <c r="AB712">
        <v>752</v>
      </c>
      <c r="AC712" s="1">
        <f>(Table2[[#This Row],[Close Price]]/Table2[[#This Row],[Day Low]])-1</f>
        <v>1.3675502279250518E-2</v>
      </c>
      <c r="AD712" s="1">
        <f>(Table2[[#This Row],[Day High]]/Table2[[#This Row],[Close Price]])-1</f>
        <v>6.903730846102607E-2</v>
      </c>
      <c r="AE712" s="1">
        <f>(Table2[[#This Row],[Close Price]]/Table2[[#This Row],[Current Week Low]])-1</f>
        <v>1.3675502279250518E-2</v>
      </c>
      <c r="AF712" s="1">
        <f>(Table2[[#This Row],[Current Week High]]/Table2[[#This Row],[Close Price]])-1</f>
        <v>6.903730846102607E-2</v>
      </c>
      <c r="AG712" s="1">
        <f>(Table2[[#This Row],[Close Price]]/Table2[[#This Row],[Current Month Low]])-1</f>
        <v>0.10013742556115424</v>
      </c>
      <c r="AH712" s="1">
        <f>(Table2[[#This Row],[Current Month High]]/Table2[[#This Row],[Close Price]])-1</f>
        <v>0.25249833444370418</v>
      </c>
      <c r="AI712">
        <v>109.76015989340399</v>
      </c>
      <c r="AJ712">
        <v>10.0137425561154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-0.18</v>
      </c>
      <c r="AM712" t="s">
        <v>3166</v>
      </c>
      <c r="AN712">
        <v>-16.850000000000001</v>
      </c>
      <c r="AO712" t="s">
        <v>3166</v>
      </c>
      <c r="AP712">
        <v>-4.3695037769135997E-2</v>
      </c>
      <c r="AQ712">
        <f>(Table2[[#This Row],[Sharpe Ratio]]-AVERAGE(Table2[Sharpe Ratio]))/_xlfn.STDEV.P(Table2[Sharpe Ratio])</f>
        <v>-1.1422001277210481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609</v>
      </c>
      <c r="AT712">
        <f>_xlfn.RANK.AVG(Table2[[#This Row],[6M Return vs Nifty Z-Score]],Table2[6M Return vs Nifty Z-Score])</f>
        <v>726</v>
      </c>
      <c r="AU712">
        <f>_xlfn.RANK.AVG(Table2[[#This Row],[Sharpe Ratio Z-Score]],Table2[Sharpe Ratio Z-Score])</f>
        <v>643</v>
      </c>
      <c r="AV712">
        <f>(Table2[[#This Row],[Rank 1Y]]+Table2[[#This Row],[Rank 6M]]+Table2[[#This Row],[Rank Sharpe]])/3</f>
        <v>659.33333333333337</v>
      </c>
    </row>
    <row r="713" spans="1:48" hidden="1" x14ac:dyDescent="0.3">
      <c r="A713" t="s">
        <v>1299</v>
      </c>
      <c r="B713" t="s">
        <v>1300</v>
      </c>
      <c r="C713" t="s">
        <v>3129</v>
      </c>
      <c r="D713" t="s">
        <v>1301</v>
      </c>
      <c r="E713">
        <v>8720.2441817250001</v>
      </c>
      <c r="F713">
        <v>802.25</v>
      </c>
      <c r="G713">
        <v>-53.494054183496203</v>
      </c>
      <c r="H713">
        <f>(Table2[[#This Row],[1Y Return vs Nifty]]-AVERAGE(Table2[1Y Return vs Nifty]))/_xlfn.STDEV.P(Table2[1Y Return vs Nifty])</f>
        <v>-1.3168582728874025</v>
      </c>
      <c r="I713">
        <v>-6.8465098469883996</v>
      </c>
      <c r="J713">
        <f>(Table2[[#This Row],[1M Return vs Nifty]]-AVERAGE(Table2[1M Return vs Nifty]))/_xlfn.STDEV.P(Table2[1M Return vs Nifty])</f>
        <v>-0.39975603248289276</v>
      </c>
      <c r="K713">
        <v>-15.7672510743866</v>
      </c>
      <c r="L713">
        <f>(Table2[[#This Row],[6M Return vs Nifty]]-AVERAGE(Table2[6M Return vs Nifty]))/_xlfn.STDEV.P(Table2[6M Return vs Nifty])</f>
        <v>-0.62591602576927541</v>
      </c>
      <c r="M713">
        <v>-5.1865306178840402</v>
      </c>
      <c r="N713">
        <f>(Table2[[#This Row],[1W Return vs Nifty]]-AVERAGE(Table2[1W Return vs Nifty]))/_xlfn.STDEV.P(Table2[1W Return vs Nifty])</f>
        <v>-0.41788326326021391</v>
      </c>
      <c r="O713">
        <v>824.96</v>
      </c>
      <c r="P713">
        <v>862.315172163022</v>
      </c>
      <c r="Q713">
        <v>950.37712165172695</v>
      </c>
      <c r="R713">
        <v>41.663987653007403</v>
      </c>
      <c r="S713" s="1">
        <f>(Table2[[#This Row],[Close Price]]-Table2[[#This Row],[20D EMA]])/Table2[[#This Row],[20D EMA]]</f>
        <v>-2.7528607447633868E-2</v>
      </c>
      <c r="T713" s="1">
        <f>(Table2[[#This Row],[Close Price]]-Table2[[#This Row],[50D EMA]])/Table2[[#This Row],[50D EMA]]</f>
        <v>-6.9655706059717326E-2</v>
      </c>
      <c r="U713" s="1">
        <f>(Table2[[#This Row],[Close Price]]-Table2[[#This Row],[200D EMA]])/Table2[[#This Row],[200D EMA]]</f>
        <v>-0.15586141361892894</v>
      </c>
      <c r="V713">
        <v>0.92006619179634497</v>
      </c>
      <c r="W713">
        <v>786.25</v>
      </c>
      <c r="X713">
        <v>813.6</v>
      </c>
      <c r="Y713">
        <v>786.25</v>
      </c>
      <c r="Z713">
        <v>813.6</v>
      </c>
      <c r="AA713">
        <v>774.05</v>
      </c>
      <c r="AB713">
        <v>875.3</v>
      </c>
      <c r="AC713" s="1">
        <f>(Table2[[#This Row],[Close Price]]/Table2[[#This Row],[Day Low]])-1</f>
        <v>2.0349761526232024E-2</v>
      </c>
      <c r="AD713" s="1">
        <f>(Table2[[#This Row],[Day High]]/Table2[[#This Row],[Close Price]])-1</f>
        <v>1.4147709566843192E-2</v>
      </c>
      <c r="AE713" s="1">
        <f>(Table2[[#This Row],[Close Price]]/Table2[[#This Row],[Current Week Low]])-1</f>
        <v>2.0349761526232024E-2</v>
      </c>
      <c r="AF713" s="1">
        <f>(Table2[[#This Row],[Current Week High]]/Table2[[#This Row],[Close Price]])-1</f>
        <v>1.4147709566843192E-2</v>
      </c>
      <c r="AG713" s="1">
        <f>(Table2[[#This Row],[Close Price]]/Table2[[#This Row],[Current Month Low]])-1</f>
        <v>3.6431755054583181E-2</v>
      </c>
      <c r="AH713" s="1">
        <f>(Table2[[#This Row],[Current Month High]]/Table2[[#This Row],[Close Price]])-1</f>
        <v>9.1056403864132163E-2</v>
      </c>
      <c r="AI713">
        <v>61.670302274851899</v>
      </c>
      <c r="AJ713">
        <v>3.6431755054583101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-0.04</v>
      </c>
      <c r="AM713" t="s">
        <v>3166</v>
      </c>
      <c r="AN713">
        <v>-5.55</v>
      </c>
      <c r="AO713" t="s">
        <v>3166</v>
      </c>
      <c r="AP713">
        <v>-0.160964990233014</v>
      </c>
      <c r="AQ713">
        <f>(Table2[[#This Row],[Sharpe Ratio]]-AVERAGE(Table2[Sharpe Ratio]))/_xlfn.STDEV.P(Table2[Sharpe Ratio])</f>
        <v>-2.4960370289677587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714</v>
      </c>
      <c r="AT713">
        <f>_xlfn.RANK.AVG(Table2[[#This Row],[6M Return vs Nifty Z-Score]],Table2[6M Return vs Nifty Z-Score])</f>
        <v>542</v>
      </c>
      <c r="AU713">
        <f>_xlfn.RANK.AVG(Table2[[#This Row],[Sharpe Ratio Z-Score]],Table2[Sharpe Ratio Z-Score])</f>
        <v>736</v>
      </c>
      <c r="AV713">
        <f>(Table2[[#This Row],[Rank 1Y]]+Table2[[#This Row],[Rank 6M]]+Table2[[#This Row],[Rank Sharpe]])/3</f>
        <v>664</v>
      </c>
    </row>
    <row r="714" spans="1:48" hidden="1" x14ac:dyDescent="0.3">
      <c r="A714" t="s">
        <v>1421</v>
      </c>
      <c r="B714" t="s">
        <v>1422</v>
      </c>
      <c r="C714" t="s">
        <v>3124</v>
      </c>
      <c r="D714" t="s">
        <v>46</v>
      </c>
      <c r="E714">
        <v>7333.1720315250004</v>
      </c>
      <c r="F714">
        <v>285.85000000000002</v>
      </c>
      <c r="G714">
        <v>-36.640586455169903</v>
      </c>
      <c r="H714">
        <f>(Table2[[#This Row],[1Y Return vs Nifty]]-AVERAGE(Table2[1Y Return vs Nifty]))/_xlfn.STDEV.P(Table2[1Y Return vs Nifty])</f>
        <v>-0.98296257848453938</v>
      </c>
      <c r="I714">
        <v>-11.124634578874501</v>
      </c>
      <c r="J714">
        <f>(Table2[[#This Row],[1M Return vs Nifty]]-AVERAGE(Table2[1M Return vs Nifty]))/_xlfn.STDEV.P(Table2[1M Return vs Nifty])</f>
        <v>-0.82325415790478884</v>
      </c>
      <c r="K714">
        <v>-51.345503312595397</v>
      </c>
      <c r="L714">
        <f>(Table2[[#This Row],[6M Return vs Nifty]]-AVERAGE(Table2[6M Return vs Nifty]))/_xlfn.STDEV.P(Table2[6M Return vs Nifty])</f>
        <v>-1.7991710724340659</v>
      </c>
      <c r="M714">
        <v>-7.03749085478829</v>
      </c>
      <c r="N714">
        <f>(Table2[[#This Row],[1W Return vs Nifty]]-AVERAGE(Table2[1W Return vs Nifty]))/_xlfn.STDEV.P(Table2[1W Return vs Nifty])</f>
        <v>-0.80221695633722767</v>
      </c>
      <c r="O714">
        <v>319.35000000000002</v>
      </c>
      <c r="P714">
        <v>366.05184708809298</v>
      </c>
      <c r="Q714">
        <v>414.48220571378198</v>
      </c>
      <c r="R714">
        <v>22.881674529846201</v>
      </c>
      <c r="S714" s="1">
        <f>(Table2[[#This Row],[Close Price]]-Table2[[#This Row],[20D EMA]])/Table2[[#This Row],[20D EMA]]</f>
        <v>-0.10490057930170658</v>
      </c>
      <c r="T714" s="1">
        <f>(Table2[[#This Row],[Close Price]]-Table2[[#This Row],[50D EMA]])/Table2[[#This Row],[50D EMA]]</f>
        <v>-0.21909969236896601</v>
      </c>
      <c r="U714" s="1">
        <f>(Table2[[#This Row],[Close Price]]-Table2[[#This Row],[200D EMA]])/Table2[[#This Row],[200D EMA]]</f>
        <v>-0.31034433792462518</v>
      </c>
      <c r="V714">
        <v>0.62541845546980501</v>
      </c>
      <c r="W714">
        <v>281.60000000000002</v>
      </c>
      <c r="X714">
        <v>302.85000000000002</v>
      </c>
      <c r="Y714">
        <v>281.60000000000002</v>
      </c>
      <c r="Z714">
        <v>302.85000000000002</v>
      </c>
      <c r="AA714">
        <v>281.60000000000002</v>
      </c>
      <c r="AB714">
        <v>334.45</v>
      </c>
      <c r="AC714" s="1">
        <f>(Table2[[#This Row],[Close Price]]/Table2[[#This Row],[Day Low]])-1</f>
        <v>1.5092329545454586E-2</v>
      </c>
      <c r="AD714" s="1">
        <f>(Table2[[#This Row],[Day High]]/Table2[[#This Row],[Close Price]])-1</f>
        <v>5.9471750918313804E-2</v>
      </c>
      <c r="AE714" s="1">
        <f>(Table2[[#This Row],[Close Price]]/Table2[[#This Row],[Current Week Low]])-1</f>
        <v>1.5092329545454586E-2</v>
      </c>
      <c r="AF714" s="1">
        <f>(Table2[[#This Row],[Current Week High]]/Table2[[#This Row],[Close Price]])-1</f>
        <v>5.9471750918313804E-2</v>
      </c>
      <c r="AG714" s="1">
        <f>(Table2[[#This Row],[Close Price]]/Table2[[#This Row],[Current Month Low]])-1</f>
        <v>1.5092329545454586E-2</v>
      </c>
      <c r="AH714" s="1">
        <f>(Table2[[#This Row],[Current Month High]]/Table2[[#This Row],[Close Price]])-1</f>
        <v>0.17001924086059117</v>
      </c>
      <c r="AI714">
        <v>101.08448486968599</v>
      </c>
      <c r="AJ714">
        <v>1.5092329545454499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-0.31</v>
      </c>
      <c r="AM714" t="s">
        <v>3166</v>
      </c>
      <c r="AN714">
        <v>-9.2100000000000009</v>
      </c>
      <c r="AO714" t="s">
        <v>3166</v>
      </c>
      <c r="AP714">
        <v>-2.4906836769952999E-2</v>
      </c>
      <c r="AQ714">
        <f>(Table2[[#This Row],[Sharpe Ratio]]-AVERAGE(Table2[Sharpe Ratio]))/_xlfn.STDEV.P(Table2[Sharpe Ratio])</f>
        <v>-0.92529750870984639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651</v>
      </c>
      <c r="AT714">
        <f>_xlfn.RANK.AVG(Table2[[#This Row],[6M Return vs Nifty Z-Score]],Table2[6M Return vs Nifty Z-Score])</f>
        <v>732</v>
      </c>
      <c r="AU714">
        <f>_xlfn.RANK.AVG(Table2[[#This Row],[Sharpe Ratio Z-Score]],Table2[Sharpe Ratio Z-Score])</f>
        <v>609</v>
      </c>
      <c r="AV714">
        <f>(Table2[[#This Row],[Rank 1Y]]+Table2[[#This Row],[Rank 6M]]+Table2[[#This Row],[Rank Sharpe]])/3</f>
        <v>664</v>
      </c>
    </row>
    <row r="715" spans="1:48" hidden="1" x14ac:dyDescent="0.3">
      <c r="A715" t="s">
        <v>1411</v>
      </c>
      <c r="B715" t="s">
        <v>1412</v>
      </c>
      <c r="C715" t="s">
        <v>3123</v>
      </c>
      <c r="D715" t="s">
        <v>195</v>
      </c>
      <c r="E715">
        <v>7368.6325761099997</v>
      </c>
      <c r="F715">
        <v>226.85</v>
      </c>
      <c r="G715">
        <v>-71.876983357947793</v>
      </c>
      <c r="H715">
        <f>(Table2[[#This Row],[1Y Return vs Nifty]]-AVERAGE(Table2[1Y Return vs Nifty]))/_xlfn.STDEV.P(Table2[1Y Return vs Nifty])</f>
        <v>-1.6810551848111019</v>
      </c>
      <c r="I715">
        <v>-45.452988430552701</v>
      </c>
      <c r="J715">
        <f>(Table2[[#This Row],[1M Return vs Nifty]]-AVERAGE(Table2[1M Return vs Nifty]))/_xlfn.STDEV.P(Table2[1M Return vs Nifty])</f>
        <v>-4.2214705298233941</v>
      </c>
      <c r="K715">
        <v>-52.295707403117703</v>
      </c>
      <c r="L715">
        <f>(Table2[[#This Row],[6M Return vs Nifty]]-AVERAGE(Table2[6M Return vs Nifty]))/_xlfn.STDEV.P(Table2[6M Return vs Nifty])</f>
        <v>-1.8305057129639783</v>
      </c>
      <c r="M715">
        <v>-27.665192951207199</v>
      </c>
      <c r="N715">
        <f>(Table2[[#This Row],[1W Return vs Nifty]]-AVERAGE(Table2[1W Return vs Nifty]))/_xlfn.STDEV.P(Table2[1W Return vs Nifty])</f>
        <v>-5.0853564686525594</v>
      </c>
      <c r="O715">
        <v>335.86</v>
      </c>
      <c r="P715">
        <v>390.64488994518001</v>
      </c>
      <c r="Q715">
        <v>424.08194035300397</v>
      </c>
      <c r="R715">
        <v>7.6183969588277902</v>
      </c>
      <c r="S715" s="1">
        <f>(Table2[[#This Row],[Close Price]]-Table2[[#This Row],[20D EMA]])/Table2[[#This Row],[20D EMA]]</f>
        <v>-0.32456976121002801</v>
      </c>
      <c r="T715" s="1">
        <f>(Table2[[#This Row],[Close Price]]-Table2[[#This Row],[50D EMA]])/Table2[[#This Row],[50D EMA]]</f>
        <v>-0.41929356856086275</v>
      </c>
      <c r="U715" s="1">
        <f>(Table2[[#This Row],[Close Price]]-Table2[[#This Row],[200D EMA]])/Table2[[#This Row],[200D EMA]]</f>
        <v>-0.46507979139321276</v>
      </c>
      <c r="V715">
        <v>1.0937465348887501</v>
      </c>
      <c r="W715">
        <v>222.5</v>
      </c>
      <c r="X715">
        <v>231.75</v>
      </c>
      <c r="Y715">
        <v>222.5</v>
      </c>
      <c r="Z715">
        <v>231.75</v>
      </c>
      <c r="AA715">
        <v>222.5</v>
      </c>
      <c r="AB715">
        <v>403</v>
      </c>
      <c r="AC715" s="1">
        <f>(Table2[[#This Row],[Close Price]]/Table2[[#This Row],[Day Low]])-1</f>
        <v>1.9550561797752719E-2</v>
      </c>
      <c r="AD715" s="1">
        <f>(Table2[[#This Row],[Day High]]/Table2[[#This Row],[Close Price]])-1</f>
        <v>2.1600176327970066E-2</v>
      </c>
      <c r="AE715" s="1">
        <f>(Table2[[#This Row],[Close Price]]/Table2[[#This Row],[Current Week Low]])-1</f>
        <v>1.9550561797752719E-2</v>
      </c>
      <c r="AF715" s="1">
        <f>(Table2[[#This Row],[Current Week High]]/Table2[[#This Row],[Close Price]])-1</f>
        <v>2.1600176327970066E-2</v>
      </c>
      <c r="AG715" s="1">
        <f>(Table2[[#This Row],[Close Price]]/Table2[[#This Row],[Current Month Low]])-1</f>
        <v>1.9550561797752719E-2</v>
      </c>
      <c r="AH715" s="1">
        <f>(Table2[[#This Row],[Current Month High]]/Table2[[#This Row],[Close Price]])-1</f>
        <v>0.77650429799426934</v>
      </c>
      <c r="AI715">
        <v>141.12849900815499</v>
      </c>
      <c r="AJ715">
        <v>1.9550561797752699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-0.55000000000000004</v>
      </c>
      <c r="AM715" t="s">
        <v>3166</v>
      </c>
      <c r="AN715">
        <v>-41.71</v>
      </c>
      <c r="AO715" t="s">
        <v>3166</v>
      </c>
      <c r="AQ715">
        <f>(Table2[[#This Row],[Sharpe Ratio]]-AVERAGE(Table2[Sharpe Ratio]))/_xlfn.STDEV.P(Table2[Sharpe Ratio])</f>
        <v>-0.63775757197390104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734</v>
      </c>
      <c r="AT715">
        <f>_xlfn.RANK.AVG(Table2[[#This Row],[6M Return vs Nifty Z-Score]],Table2[6M Return vs Nifty Z-Score])</f>
        <v>733</v>
      </c>
      <c r="AU715">
        <f>_xlfn.RANK.AVG(Table2[[#This Row],[Sharpe Ratio Z-Score]],Table2[Sharpe Ratio Z-Score])</f>
        <v>529</v>
      </c>
      <c r="AV715">
        <f>(Table2[[#This Row],[Rank 1Y]]+Table2[[#This Row],[Rank 6M]]+Table2[[#This Row],[Rank Sharpe]])/3</f>
        <v>665.33333333333337</v>
      </c>
    </row>
    <row r="716" spans="1:48" hidden="1" x14ac:dyDescent="0.3">
      <c r="A716" t="s">
        <v>1325</v>
      </c>
      <c r="B716" t="s">
        <v>1326</v>
      </c>
      <c r="C716" t="s">
        <v>3128</v>
      </c>
      <c r="D716" t="s">
        <v>69</v>
      </c>
      <c r="E716">
        <v>8546.8234635299996</v>
      </c>
      <c r="F716">
        <v>1109.9000000000001</v>
      </c>
      <c r="G716">
        <v>-41.271073518596097</v>
      </c>
      <c r="H716">
        <f>(Table2[[#This Row],[1Y Return vs Nifty]]-AVERAGE(Table2[1Y Return vs Nifty]))/_xlfn.STDEV.P(Table2[1Y Return vs Nifty])</f>
        <v>-1.0747003572247313</v>
      </c>
      <c r="I716">
        <v>-4.6456396120687602</v>
      </c>
      <c r="J716">
        <f>(Table2[[#This Row],[1M Return vs Nifty]]-AVERAGE(Table2[1M Return vs Nifty]))/_xlfn.STDEV.P(Table2[1M Return vs Nifty])</f>
        <v>-0.18188851407269546</v>
      </c>
      <c r="K716">
        <v>-27.722673662649299</v>
      </c>
      <c r="L716">
        <f>(Table2[[#This Row],[6M Return vs Nifty]]-AVERAGE(Table2[6M Return vs Nifty]))/_xlfn.STDEV.P(Table2[6M Return vs Nifty])</f>
        <v>-1.0201669797727324</v>
      </c>
      <c r="M716">
        <v>-2.77761820969353</v>
      </c>
      <c r="N716">
        <f>(Table2[[#This Row],[1W Return vs Nifty]]-AVERAGE(Table2[1W Return vs Nifty]))/_xlfn.STDEV.P(Table2[1W Return vs Nifty])</f>
        <v>8.2303711953989278E-2</v>
      </c>
      <c r="O716">
        <v>1134.3599999999999</v>
      </c>
      <c r="P716">
        <v>1198.6462311589501</v>
      </c>
      <c r="Q716">
        <v>1332.2926522226001</v>
      </c>
      <c r="R716">
        <v>45.143626617448199</v>
      </c>
      <c r="S716" s="1">
        <f>(Table2[[#This Row],[Close Price]]-Table2[[#This Row],[20D EMA]])/Table2[[#This Row],[20D EMA]]</f>
        <v>-2.1562819563454117E-2</v>
      </c>
      <c r="T716" s="1">
        <f>(Table2[[#This Row],[Close Price]]-Table2[[#This Row],[50D EMA]])/Table2[[#This Row],[50D EMA]]</f>
        <v>-7.4038718724492039E-2</v>
      </c>
      <c r="U716" s="1">
        <f>(Table2[[#This Row],[Close Price]]-Table2[[#This Row],[200D EMA]])/Table2[[#This Row],[200D EMA]]</f>
        <v>-0.16692477576273723</v>
      </c>
      <c r="V716">
        <v>0.63524818188098198</v>
      </c>
      <c r="W716">
        <v>1107.9000000000001</v>
      </c>
      <c r="X716">
        <v>1133.5999999999999</v>
      </c>
      <c r="Y716">
        <v>1107.9000000000001</v>
      </c>
      <c r="Z716">
        <v>1133.5999999999999</v>
      </c>
      <c r="AA716">
        <v>1072.55</v>
      </c>
      <c r="AB716">
        <v>1203.1500000000001</v>
      </c>
      <c r="AC716" s="1">
        <f>(Table2[[#This Row],[Close Price]]/Table2[[#This Row],[Day Low]])-1</f>
        <v>1.8052170773534826E-3</v>
      </c>
      <c r="AD716" s="1">
        <f>(Table2[[#This Row],[Day High]]/Table2[[#This Row],[Close Price]])-1</f>
        <v>2.1353275069825983E-2</v>
      </c>
      <c r="AE716" s="1">
        <f>(Table2[[#This Row],[Close Price]]/Table2[[#This Row],[Current Week Low]])-1</f>
        <v>1.8052170773534826E-3</v>
      </c>
      <c r="AF716" s="1">
        <f>(Table2[[#This Row],[Current Week High]]/Table2[[#This Row],[Close Price]])-1</f>
        <v>2.1353275069825983E-2</v>
      </c>
      <c r="AG716" s="1">
        <f>(Table2[[#This Row],[Close Price]]/Table2[[#This Row],[Current Month Low]])-1</f>
        <v>3.4823551349587589E-2</v>
      </c>
      <c r="AH716" s="1">
        <f>(Table2[[#This Row],[Current Month High]]/Table2[[#This Row],[Close Price]])-1</f>
        <v>8.4016578070096326E-2</v>
      </c>
      <c r="AI716">
        <v>62.356969096314899</v>
      </c>
      <c r="AJ716">
        <v>3.48235513495875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-0.12</v>
      </c>
      <c r="AM716" t="s">
        <v>3166</v>
      </c>
      <c r="AN716">
        <v>-5.27</v>
      </c>
      <c r="AO716" t="s">
        <v>3166</v>
      </c>
      <c r="AP716">
        <v>-4.7029538613945002E-2</v>
      </c>
      <c r="AQ716">
        <f>(Table2[[#This Row],[Sharpe Ratio]]-AVERAGE(Table2[Sharpe Ratio]))/_xlfn.STDEV.P(Table2[Sharpe Ratio])</f>
        <v>-1.1806956689581036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675</v>
      </c>
      <c r="AT716">
        <f>_xlfn.RANK.AVG(Table2[[#This Row],[6M Return vs Nifty Z-Score]],Table2[6M Return vs Nifty Z-Score])</f>
        <v>674</v>
      </c>
      <c r="AU716">
        <f>_xlfn.RANK.AVG(Table2[[#This Row],[Sharpe Ratio Z-Score]],Table2[Sharpe Ratio Z-Score])</f>
        <v>653</v>
      </c>
      <c r="AV716">
        <f>(Table2[[#This Row],[Rank 1Y]]+Table2[[#This Row],[Rank 6M]]+Table2[[#This Row],[Rank Sharpe]])/3</f>
        <v>667.33333333333337</v>
      </c>
    </row>
    <row r="717" spans="1:48" hidden="1" x14ac:dyDescent="0.3">
      <c r="A717" t="s">
        <v>109</v>
      </c>
      <c r="B717" t="s">
        <v>110</v>
      </c>
      <c r="C717" t="s">
        <v>3129</v>
      </c>
      <c r="D717" t="s">
        <v>111</v>
      </c>
      <c r="E717">
        <v>235811.98431549</v>
      </c>
      <c r="F717">
        <v>2459.6999999999998</v>
      </c>
      <c r="G717">
        <v>-44.238944943844402</v>
      </c>
      <c r="H717">
        <f>(Table2[[#This Row],[1Y Return vs Nifty]]-AVERAGE(Table2[1Y Return vs Nifty]))/_xlfn.STDEV.P(Table2[1Y Return vs Nifty])</f>
        <v>-1.1334989087398093</v>
      </c>
      <c r="I717">
        <v>-17.2088460538445</v>
      </c>
      <c r="J717">
        <f>(Table2[[#This Row],[1M Return vs Nifty]]-AVERAGE(Table2[1M Return vs Nifty]))/_xlfn.STDEV.P(Table2[1M Return vs Nifty])</f>
        <v>-1.4255395786910623</v>
      </c>
      <c r="K717">
        <v>-19.8742014397085</v>
      </c>
      <c r="L717">
        <f>(Table2[[#This Row],[6M Return vs Nifty]]-AVERAGE(Table2[6M Return vs Nifty]))/_xlfn.STDEV.P(Table2[6M Return vs Nifty])</f>
        <v>-0.76134989166730171</v>
      </c>
      <c r="M717">
        <v>-4.3057943419085998</v>
      </c>
      <c r="N717">
        <f>(Table2[[#This Row],[1W Return vs Nifty]]-AVERAGE(Table2[1W Return vs Nifty]))/_xlfn.STDEV.P(Table2[1W Return vs Nifty])</f>
        <v>-0.23500703565487316</v>
      </c>
      <c r="O717">
        <v>2671.63</v>
      </c>
      <c r="P717">
        <v>2872.0115971795499</v>
      </c>
      <c r="Q717">
        <v>2994.26600459768</v>
      </c>
      <c r="R717">
        <v>20.483137443936599</v>
      </c>
      <c r="S717" s="1">
        <f>(Table2[[#This Row],[Close Price]]-Table2[[#This Row],[20D EMA]])/Table2[[#This Row],[20D EMA]]</f>
        <v>-7.9326104288393331E-2</v>
      </c>
      <c r="T717" s="1">
        <f>(Table2[[#This Row],[Close Price]]-Table2[[#This Row],[50D EMA]])/Table2[[#This Row],[50D EMA]]</f>
        <v>-0.14356195413154299</v>
      </c>
      <c r="U717" s="1">
        <f>(Table2[[#This Row],[Close Price]]-Table2[[#This Row],[200D EMA]])/Table2[[#This Row],[200D EMA]]</f>
        <v>-0.17852989807079825</v>
      </c>
      <c r="V717">
        <v>2.1088001507485998</v>
      </c>
      <c r="W717">
        <v>2450.0500000000002</v>
      </c>
      <c r="X717">
        <v>2507.9499999999998</v>
      </c>
      <c r="Y717">
        <v>2450.0500000000002</v>
      </c>
      <c r="Z717">
        <v>2507.9499999999998</v>
      </c>
      <c r="AA717">
        <v>2422.9499999999998</v>
      </c>
      <c r="AB717">
        <v>2965.75</v>
      </c>
      <c r="AC717" s="1">
        <f>(Table2[[#This Row],[Close Price]]/Table2[[#This Row],[Day Low]])-1</f>
        <v>3.9386951286706218E-3</v>
      </c>
      <c r="AD717" s="1">
        <f>(Table2[[#This Row],[Day High]]/Table2[[#This Row],[Close Price]])-1</f>
        <v>1.9616213359352708E-2</v>
      </c>
      <c r="AE717" s="1">
        <f>(Table2[[#This Row],[Close Price]]/Table2[[#This Row],[Current Week Low]])-1</f>
        <v>3.9386951286706218E-3</v>
      </c>
      <c r="AF717" s="1">
        <f>(Table2[[#This Row],[Current Week High]]/Table2[[#This Row],[Close Price]])-1</f>
        <v>1.9616213359352708E-2</v>
      </c>
      <c r="AG717" s="1">
        <f>(Table2[[#This Row],[Close Price]]/Table2[[#This Row],[Current Month Low]])-1</f>
        <v>1.5167461152727046E-2</v>
      </c>
      <c r="AH717" s="1">
        <f>(Table2[[#This Row],[Current Month High]]/Table2[[#This Row],[Close Price]])-1</f>
        <v>0.20573647192747102</v>
      </c>
      <c r="AI717">
        <v>39.161279830873603</v>
      </c>
      <c r="AJ717">
        <v>1.5167461152727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-0.14000000000000001</v>
      </c>
      <c r="AM717" t="s">
        <v>3166</v>
      </c>
      <c r="AN717">
        <v>-14.81</v>
      </c>
      <c r="AO717" t="s">
        <v>3166</v>
      </c>
      <c r="AP717">
        <v>-0.11174877832721899</v>
      </c>
      <c r="AQ717">
        <f>(Table2[[#This Row],[Sharpe Ratio]]-AVERAGE(Table2[Sharpe Ratio]))/_xlfn.STDEV.P(Table2[Sharpe Ratio])</f>
        <v>-1.9278546223264081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690</v>
      </c>
      <c r="AT717">
        <f>_xlfn.RANK.AVG(Table2[[#This Row],[6M Return vs Nifty Z-Score]],Table2[6M Return vs Nifty Z-Score])</f>
        <v>594</v>
      </c>
      <c r="AU717">
        <f>_xlfn.RANK.AVG(Table2[[#This Row],[Sharpe Ratio Z-Score]],Table2[Sharpe Ratio Z-Score])</f>
        <v>719</v>
      </c>
      <c r="AV717">
        <f>(Table2[[#This Row],[Rank 1Y]]+Table2[[#This Row],[Rank 6M]]+Table2[[#This Row],[Rank Sharpe]])/3</f>
        <v>667.66666666666663</v>
      </c>
    </row>
    <row r="718" spans="1:48" hidden="1" x14ac:dyDescent="0.3">
      <c r="A718" t="s">
        <v>1681</v>
      </c>
      <c r="B718" t="s">
        <v>1682</v>
      </c>
      <c r="C718" t="s">
        <v>3132</v>
      </c>
      <c r="D718" t="s">
        <v>458</v>
      </c>
      <c r="E718">
        <v>5125.2086306399997</v>
      </c>
      <c r="F718">
        <v>52.15</v>
      </c>
      <c r="G718">
        <v>-43.417423427744197</v>
      </c>
      <c r="H718">
        <f>(Table2[[#This Row],[1Y Return vs Nifty]]-AVERAGE(Table2[1Y Return vs Nifty]))/_xlfn.STDEV.P(Table2[1Y Return vs Nifty])</f>
        <v>-1.1172231783378019</v>
      </c>
      <c r="I718">
        <v>-8.0106992591726698</v>
      </c>
      <c r="J718">
        <f>(Table2[[#This Row],[1M Return vs Nifty]]-AVERAGE(Table2[1M Return vs Nifty]))/_xlfn.STDEV.P(Table2[1M Return vs Nifty])</f>
        <v>-0.51500092705582257</v>
      </c>
      <c r="K718">
        <v>-29.488998512664999</v>
      </c>
      <c r="L718">
        <f>(Table2[[#This Row],[6M Return vs Nifty]]-AVERAGE(Table2[6M Return vs Nifty]))/_xlfn.STDEV.P(Table2[6M Return vs Nifty])</f>
        <v>-1.0784146286582157</v>
      </c>
      <c r="M718">
        <v>-6.6585459593971397</v>
      </c>
      <c r="N718">
        <f>(Table2[[#This Row],[1W Return vs Nifty]]-AVERAGE(Table2[1W Return vs Nifty]))/_xlfn.STDEV.P(Table2[1W Return vs Nifty])</f>
        <v>-0.72353277489746315</v>
      </c>
      <c r="O718">
        <v>55.14</v>
      </c>
      <c r="P718">
        <v>58.6217580413986</v>
      </c>
      <c r="Q718">
        <v>65.101624907862202</v>
      </c>
      <c r="R718">
        <v>29.2339162683094</v>
      </c>
      <c r="S718" s="1">
        <f>(Table2[[#This Row],[Close Price]]-Table2[[#This Row],[20D EMA]])/Table2[[#This Row],[20D EMA]]</f>
        <v>-5.422560754443239E-2</v>
      </c>
      <c r="T718" s="1">
        <f>(Table2[[#This Row],[Close Price]]-Table2[[#This Row],[50D EMA]])/Table2[[#This Row],[50D EMA]]</f>
        <v>-0.11039856629390499</v>
      </c>
      <c r="U718" s="1">
        <f>(Table2[[#This Row],[Close Price]]-Table2[[#This Row],[200D EMA]])/Table2[[#This Row],[200D EMA]]</f>
        <v>-0.1989447256684074</v>
      </c>
      <c r="V718">
        <v>0.44185691274121802</v>
      </c>
      <c r="W718">
        <v>51.9</v>
      </c>
      <c r="X718">
        <v>53.64</v>
      </c>
      <c r="Y718">
        <v>51.9</v>
      </c>
      <c r="Z718">
        <v>53.64</v>
      </c>
      <c r="AA718">
        <v>51.83</v>
      </c>
      <c r="AB718">
        <v>58.3</v>
      </c>
      <c r="AC718" s="1">
        <f>(Table2[[#This Row],[Close Price]]/Table2[[#This Row],[Day Low]])-1</f>
        <v>4.81695568400764E-3</v>
      </c>
      <c r="AD718" s="1">
        <f>(Table2[[#This Row],[Day High]]/Table2[[#This Row],[Close Price]])-1</f>
        <v>2.8571428571428692E-2</v>
      </c>
      <c r="AE718" s="1">
        <f>(Table2[[#This Row],[Close Price]]/Table2[[#This Row],[Current Week Low]])-1</f>
        <v>4.81695568400764E-3</v>
      </c>
      <c r="AF718" s="1">
        <f>(Table2[[#This Row],[Current Week High]]/Table2[[#This Row],[Close Price]])-1</f>
        <v>2.8571428571428692E-2</v>
      </c>
      <c r="AG718" s="1">
        <f>(Table2[[#This Row],[Close Price]]/Table2[[#This Row],[Current Month Low]])-1</f>
        <v>6.1740304842754501E-3</v>
      </c>
      <c r="AH718" s="1">
        <f>(Table2[[#This Row],[Current Month High]]/Table2[[#This Row],[Close Price]])-1</f>
        <v>0.11792905081495686</v>
      </c>
      <c r="AI718">
        <v>87.919463087248303</v>
      </c>
      <c r="AJ718">
        <v>0.61740304842754501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-0.18</v>
      </c>
      <c r="AM718" t="s">
        <v>3166</v>
      </c>
      <c r="AN718">
        <v>-6.83</v>
      </c>
      <c r="AO718" t="s">
        <v>3166</v>
      </c>
      <c r="AP718">
        <v>-4.3330142009097003E-2</v>
      </c>
      <c r="AQ718">
        <f>(Table2[[#This Row],[Sharpe Ratio]]-AVERAGE(Table2[Sharpe Ratio]))/_xlfn.STDEV.P(Table2[Sharpe Ratio])</f>
        <v>-1.1379875452592156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687</v>
      </c>
      <c r="AT718">
        <f>_xlfn.RANK.AVG(Table2[[#This Row],[6M Return vs Nifty Z-Score]],Table2[6M Return vs Nifty Z-Score])</f>
        <v>683</v>
      </c>
      <c r="AU718">
        <f>_xlfn.RANK.AVG(Table2[[#This Row],[Sharpe Ratio Z-Score]],Table2[Sharpe Ratio Z-Score])</f>
        <v>641</v>
      </c>
      <c r="AV718">
        <f>(Table2[[#This Row],[Rank 1Y]]+Table2[[#This Row],[Rank 6M]]+Table2[[#This Row],[Rank Sharpe]])/3</f>
        <v>670.33333333333337</v>
      </c>
    </row>
    <row r="719" spans="1:48" hidden="1" x14ac:dyDescent="0.3">
      <c r="A719" t="s">
        <v>1310</v>
      </c>
      <c r="B719" t="s">
        <v>1311</v>
      </c>
      <c r="C719" t="s">
        <v>3129</v>
      </c>
      <c r="D719" t="s">
        <v>273</v>
      </c>
      <c r="E719">
        <v>8644.3303685999999</v>
      </c>
      <c r="F719">
        <v>749.5</v>
      </c>
      <c r="G719">
        <v>-46.881646862548202</v>
      </c>
      <c r="H719">
        <f>(Table2[[#This Row],[1Y Return vs Nifty]]-AVERAGE(Table2[1Y Return vs Nifty]))/_xlfn.STDEV.P(Table2[1Y Return vs Nifty])</f>
        <v>-1.1858553024784297</v>
      </c>
      <c r="I719">
        <v>-13.248941308807</v>
      </c>
      <c r="J719">
        <f>(Table2[[#This Row],[1M Return vs Nifty]]-AVERAGE(Table2[1M Return vs Nifty]))/_xlfn.STDEV.P(Table2[1M Return vs Nifty])</f>
        <v>-1.0335425375871892</v>
      </c>
      <c r="K719">
        <v>-25.537148886771099</v>
      </c>
      <c r="L719">
        <f>(Table2[[#This Row],[6M Return vs Nifty]]-AVERAGE(Table2[6M Return vs Nifty]))/_xlfn.STDEV.P(Table2[6M Return vs Nifty])</f>
        <v>-0.94809548070802363</v>
      </c>
      <c r="M719">
        <v>-6.7159060850429801</v>
      </c>
      <c r="N719">
        <f>(Table2[[#This Row],[1W Return vs Nifty]]-AVERAGE(Table2[1W Return vs Nifty]))/_xlfn.STDEV.P(Table2[1W Return vs Nifty])</f>
        <v>-0.73544304097735402</v>
      </c>
      <c r="O719">
        <v>820.81</v>
      </c>
      <c r="P719">
        <v>875.64505333816498</v>
      </c>
      <c r="Q719">
        <v>953.17861858625395</v>
      </c>
      <c r="R719">
        <v>15.969891202823399</v>
      </c>
      <c r="S719" s="1">
        <f>(Table2[[#This Row],[Close Price]]-Table2[[#This Row],[20D EMA]])/Table2[[#This Row],[20D EMA]]</f>
        <v>-8.6877596520510164E-2</v>
      </c>
      <c r="T719" s="1">
        <f>(Table2[[#This Row],[Close Price]]-Table2[[#This Row],[50D EMA]])/Table2[[#This Row],[50D EMA]]</f>
        <v>-0.1440595739760881</v>
      </c>
      <c r="U719" s="1">
        <f>(Table2[[#This Row],[Close Price]]-Table2[[#This Row],[200D EMA]])/Table2[[#This Row],[200D EMA]]</f>
        <v>-0.21368357893754295</v>
      </c>
      <c r="V719">
        <v>1.33123639751037</v>
      </c>
      <c r="W719">
        <v>745</v>
      </c>
      <c r="X719">
        <v>766.85</v>
      </c>
      <c r="Y719">
        <v>745</v>
      </c>
      <c r="Z719">
        <v>766.85</v>
      </c>
      <c r="AA719">
        <v>736.7</v>
      </c>
      <c r="AB719">
        <v>927</v>
      </c>
      <c r="AC719" s="1">
        <f>(Table2[[#This Row],[Close Price]]/Table2[[#This Row],[Day Low]])-1</f>
        <v>6.0402684563758413E-3</v>
      </c>
      <c r="AD719" s="1">
        <f>(Table2[[#This Row],[Day High]]/Table2[[#This Row],[Close Price]])-1</f>
        <v>2.3148765843896024E-2</v>
      </c>
      <c r="AE719" s="1">
        <f>(Table2[[#This Row],[Close Price]]/Table2[[#This Row],[Current Week Low]])-1</f>
        <v>6.0402684563758413E-3</v>
      </c>
      <c r="AF719" s="1">
        <f>(Table2[[#This Row],[Current Week High]]/Table2[[#This Row],[Close Price]])-1</f>
        <v>2.3148765843896024E-2</v>
      </c>
      <c r="AG719" s="1">
        <f>(Table2[[#This Row],[Close Price]]/Table2[[#This Row],[Current Month Low]])-1</f>
        <v>1.737477942174559E-2</v>
      </c>
      <c r="AH719" s="1">
        <f>(Table2[[#This Row],[Current Month High]]/Table2[[#This Row],[Close Price]])-1</f>
        <v>0.23682454969979982</v>
      </c>
      <c r="AI719">
        <v>48.098732488325503</v>
      </c>
      <c r="AJ719">
        <v>1.7374779421745501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-0.18</v>
      </c>
      <c r="AM719" t="s">
        <v>3166</v>
      </c>
      <c r="AN719">
        <v>-14.35</v>
      </c>
      <c r="AO719" t="s">
        <v>3166</v>
      </c>
      <c r="AP719">
        <v>-6.8380972671487003E-2</v>
      </c>
      <c r="AQ719">
        <f>(Table2[[#This Row],[Sharpe Ratio]]-AVERAGE(Table2[Sharpe Ratio]))/_xlfn.STDEV.P(Table2[Sharpe Ratio])</f>
        <v>-1.4271898365969966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697</v>
      </c>
      <c r="AT719">
        <f>_xlfn.RANK.AVG(Table2[[#This Row],[6M Return vs Nifty Z-Score]],Table2[6M Return vs Nifty Z-Score])</f>
        <v>659</v>
      </c>
      <c r="AU719">
        <f>_xlfn.RANK.AVG(Table2[[#This Row],[Sharpe Ratio Z-Score]],Table2[Sharpe Ratio Z-Score])</f>
        <v>682</v>
      </c>
      <c r="AV719">
        <f>(Table2[[#This Row],[Rank 1Y]]+Table2[[#This Row],[Rank 6M]]+Table2[[#This Row],[Rank Sharpe]])/3</f>
        <v>679.33333333333337</v>
      </c>
    </row>
    <row r="720" spans="1:48" hidden="1" x14ac:dyDescent="0.3">
      <c r="A720" t="s">
        <v>1218</v>
      </c>
      <c r="B720" t="s">
        <v>1219</v>
      </c>
      <c r="C720" t="s">
        <v>3121</v>
      </c>
      <c r="D720" t="s">
        <v>24</v>
      </c>
      <c r="E720">
        <v>9621.0091547640004</v>
      </c>
      <c r="F720">
        <v>158.31</v>
      </c>
      <c r="G720">
        <v>-55.778831917838502</v>
      </c>
      <c r="H720">
        <f>(Table2[[#This Row],[1Y Return vs Nifty]]-AVERAGE(Table2[1Y Return vs Nifty]))/_xlfn.STDEV.P(Table2[1Y Return vs Nifty])</f>
        <v>-1.3621235832948402</v>
      </c>
      <c r="I720">
        <v>-5.6354350280936698</v>
      </c>
      <c r="J720">
        <f>(Table2[[#This Row],[1M Return vs Nifty]]-AVERAGE(Table2[1M Return vs Nifty]))/_xlfn.STDEV.P(Table2[1M Return vs Nifty])</f>
        <v>-0.27986987962603971</v>
      </c>
      <c r="K720">
        <v>-43.022728167937402</v>
      </c>
      <c r="L720">
        <f>(Table2[[#This Row],[6M Return vs Nifty]]-AVERAGE(Table2[6M Return vs Nifty]))/_xlfn.STDEV.P(Table2[6M Return vs Nifty])</f>
        <v>-1.5247130165591469</v>
      </c>
      <c r="M720">
        <v>-2.0205264048312501</v>
      </c>
      <c r="N720">
        <f>(Table2[[#This Row],[1W Return vs Nifty]]-AVERAGE(Table2[1W Return vs Nifty]))/_xlfn.STDEV.P(Table2[1W Return vs Nifty])</f>
        <v>0.23950638090365947</v>
      </c>
      <c r="O720">
        <v>165.7</v>
      </c>
      <c r="P720">
        <v>182.83398260814701</v>
      </c>
      <c r="Q720">
        <v>216.66556765346999</v>
      </c>
      <c r="R720">
        <v>39.936497488620198</v>
      </c>
      <c r="S720" s="1">
        <f>(Table2[[#This Row],[Close Price]]-Table2[[#This Row],[20D EMA]])/Table2[[#This Row],[20D EMA]]</f>
        <v>-4.4598672299336069E-2</v>
      </c>
      <c r="T720" s="1">
        <f>(Table2[[#This Row],[Close Price]]-Table2[[#This Row],[50D EMA]])/Table2[[#This Row],[50D EMA]]</f>
        <v>-0.13413251879278501</v>
      </c>
      <c r="U720" s="1">
        <f>(Table2[[#This Row],[Close Price]]-Table2[[#This Row],[200D EMA]])/Table2[[#This Row],[200D EMA]]</f>
        <v>-0.26933475533501733</v>
      </c>
      <c r="V720">
        <v>0.84161673839982498</v>
      </c>
      <c r="W720">
        <v>157.44999999999999</v>
      </c>
      <c r="X720">
        <v>163.13999999999999</v>
      </c>
      <c r="Y720">
        <v>157.44999999999999</v>
      </c>
      <c r="Z720">
        <v>163.13999999999999</v>
      </c>
      <c r="AA720">
        <v>151.46</v>
      </c>
      <c r="AB720">
        <v>176.75</v>
      </c>
      <c r="AC720" s="1">
        <f>(Table2[[#This Row],[Close Price]]/Table2[[#This Row],[Day Low]])-1</f>
        <v>5.4620514449033042E-3</v>
      </c>
      <c r="AD720" s="1">
        <f>(Table2[[#This Row],[Day High]]/Table2[[#This Row],[Close Price]])-1</f>
        <v>3.0509759332954189E-2</v>
      </c>
      <c r="AE720" s="1">
        <f>(Table2[[#This Row],[Close Price]]/Table2[[#This Row],[Current Week Low]])-1</f>
        <v>5.4620514449033042E-3</v>
      </c>
      <c r="AF720" s="1">
        <f>(Table2[[#This Row],[Current Week High]]/Table2[[#This Row],[Close Price]])-1</f>
        <v>3.0509759332954189E-2</v>
      </c>
      <c r="AG720" s="1">
        <f>(Table2[[#This Row],[Close Price]]/Table2[[#This Row],[Current Month Low]])-1</f>
        <v>4.5226462432325309E-2</v>
      </c>
      <c r="AH720" s="1">
        <f>(Table2[[#This Row],[Current Month High]]/Table2[[#This Row],[Close Price]])-1</f>
        <v>0.11648032341608228</v>
      </c>
      <c r="AI720">
        <v>89.943781188806696</v>
      </c>
      <c r="AJ720">
        <v>4.5226462432325301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-0.28000000000000003</v>
      </c>
      <c r="AM720" t="s">
        <v>3166</v>
      </c>
      <c r="AN720">
        <v>-7.55</v>
      </c>
      <c r="AO720" t="s">
        <v>3166</v>
      </c>
      <c r="AP720">
        <v>-1.7253526961698001E-2</v>
      </c>
      <c r="AQ720">
        <f>(Table2[[#This Row],[Sharpe Ratio]]-AVERAGE(Table2[Sharpe Ratio]))/_xlfn.STDEV.P(Table2[Sharpe Ratio])</f>
        <v>-0.836942964196148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721</v>
      </c>
      <c r="AT720">
        <f>_xlfn.RANK.AVG(Table2[[#This Row],[6M Return vs Nifty Z-Score]],Table2[6M Return vs Nifty Z-Score])</f>
        <v>725</v>
      </c>
      <c r="AU720">
        <f>_xlfn.RANK.AVG(Table2[[#This Row],[Sharpe Ratio Z-Score]],Table2[Sharpe Ratio Z-Score])</f>
        <v>593</v>
      </c>
      <c r="AV720">
        <f>(Table2[[#This Row],[Rank 1Y]]+Table2[[#This Row],[Rank 6M]]+Table2[[#This Row],[Rank Sharpe]])/3</f>
        <v>679.66666666666663</v>
      </c>
    </row>
    <row r="721" spans="1:48" hidden="1" x14ac:dyDescent="0.3">
      <c r="A721" t="s">
        <v>1447</v>
      </c>
      <c r="B721" t="s">
        <v>1448</v>
      </c>
      <c r="C721" t="s">
        <v>3121</v>
      </c>
      <c r="D721" t="s">
        <v>24</v>
      </c>
      <c r="E721">
        <v>7126.1123379679902</v>
      </c>
      <c r="F721">
        <v>62.56</v>
      </c>
      <c r="G721">
        <v>-55.492252936305597</v>
      </c>
      <c r="H721">
        <f>(Table2[[#This Row],[1Y Return vs Nifty]]-AVERAGE(Table2[1Y Return vs Nifty]))/_xlfn.STDEV.P(Table2[1Y Return vs Nifty])</f>
        <v>-1.3564459690742743</v>
      </c>
      <c r="I721">
        <v>-10.0633597545258</v>
      </c>
      <c r="J721">
        <f>(Table2[[#This Row],[1M Return vs Nifty]]-AVERAGE(Table2[1M Return vs Nifty]))/_xlfn.STDEV.P(Table2[1M Return vs Nifty])</f>
        <v>-0.71819693614609126</v>
      </c>
      <c r="K721">
        <v>-40.2066926884564</v>
      </c>
      <c r="L721">
        <f>(Table2[[#This Row],[6M Return vs Nifty]]-AVERAGE(Table2[6M Return vs Nifty]))/_xlfn.STDEV.P(Table2[6M Return vs Nifty])</f>
        <v>-1.431849325117329</v>
      </c>
      <c r="M721">
        <v>-1.99678959837679</v>
      </c>
      <c r="N721">
        <f>(Table2[[#This Row],[1W Return vs Nifty]]-AVERAGE(Table2[1W Return vs Nifty]))/_xlfn.STDEV.P(Table2[1W Return vs Nifty])</f>
        <v>0.24443509536473021</v>
      </c>
      <c r="O721">
        <v>66.819999999999993</v>
      </c>
      <c r="P721">
        <v>71.758432341742207</v>
      </c>
      <c r="Q721">
        <v>83.620608448918404</v>
      </c>
      <c r="R721">
        <v>30.481719893736798</v>
      </c>
      <c r="S721" s="1">
        <f>(Table2[[#This Row],[Close Price]]-Table2[[#This Row],[20D EMA]])/Table2[[#This Row],[20D EMA]]</f>
        <v>-6.3753367255312651E-2</v>
      </c>
      <c r="T721" s="1">
        <f>(Table2[[#This Row],[Close Price]]-Table2[[#This Row],[50D EMA]])/Table2[[#This Row],[50D EMA]]</f>
        <v>-0.12818608268831194</v>
      </c>
      <c r="U721" s="1">
        <f>(Table2[[#This Row],[Close Price]]-Table2[[#This Row],[200D EMA]])/Table2[[#This Row],[200D EMA]]</f>
        <v>-0.25185906727506968</v>
      </c>
      <c r="V721">
        <v>0.97547083108114596</v>
      </c>
      <c r="W721">
        <v>62.3</v>
      </c>
      <c r="X721">
        <v>64.66</v>
      </c>
      <c r="Y721">
        <v>62.3</v>
      </c>
      <c r="Z721">
        <v>64.66</v>
      </c>
      <c r="AA721">
        <v>62</v>
      </c>
      <c r="AB721">
        <v>71.790000000000006</v>
      </c>
      <c r="AC721" s="1">
        <f>(Table2[[#This Row],[Close Price]]/Table2[[#This Row],[Day Low]])-1</f>
        <v>4.1733547351525679E-3</v>
      </c>
      <c r="AD721" s="1">
        <f>(Table2[[#This Row],[Day High]]/Table2[[#This Row],[Close Price]])-1</f>
        <v>3.3567774936061223E-2</v>
      </c>
      <c r="AE721" s="1">
        <f>(Table2[[#This Row],[Close Price]]/Table2[[#This Row],[Current Week Low]])-1</f>
        <v>4.1733547351525679E-3</v>
      </c>
      <c r="AF721" s="1">
        <f>(Table2[[#This Row],[Current Week High]]/Table2[[#This Row],[Close Price]])-1</f>
        <v>3.3567774936061223E-2</v>
      </c>
      <c r="AG721" s="1">
        <f>(Table2[[#This Row],[Close Price]]/Table2[[#This Row],[Current Month Low]])-1</f>
        <v>9.0322580645161299E-3</v>
      </c>
      <c r="AH721" s="1">
        <f>(Table2[[#This Row],[Current Month High]]/Table2[[#This Row],[Close Price]])-1</f>
        <v>0.1475383631713556</v>
      </c>
      <c r="AI721">
        <v>86.221227621483294</v>
      </c>
      <c r="AJ721">
        <v>0.90322580645161299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-0.26</v>
      </c>
      <c r="AM721" t="s">
        <v>3166</v>
      </c>
      <c r="AN721">
        <v>-9.6300000000000008</v>
      </c>
      <c r="AO721" t="s">
        <v>3166</v>
      </c>
      <c r="AP721">
        <v>-2.1478054341281999E-2</v>
      </c>
      <c r="AQ721">
        <f>(Table2[[#This Row],[Sharpe Ratio]]-AVERAGE(Table2[Sharpe Ratio]))/_xlfn.STDEV.P(Table2[Sharpe Ratio])</f>
        <v>-0.88571352252454483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720</v>
      </c>
      <c r="AT721">
        <f>_xlfn.RANK.AVG(Table2[[#This Row],[6M Return vs Nifty Z-Score]],Table2[6M Return vs Nifty Z-Score])</f>
        <v>720</v>
      </c>
      <c r="AU721">
        <f>_xlfn.RANK.AVG(Table2[[#This Row],[Sharpe Ratio Z-Score]],Table2[Sharpe Ratio Z-Score])</f>
        <v>603</v>
      </c>
      <c r="AV721">
        <f>(Table2[[#This Row],[Rank 1Y]]+Table2[[#This Row],[Rank 6M]]+Table2[[#This Row],[Rank Sharpe]])/3</f>
        <v>681</v>
      </c>
    </row>
    <row r="722" spans="1:48" hidden="1" x14ac:dyDescent="0.3">
      <c r="A722" t="s">
        <v>323</v>
      </c>
      <c r="B722" t="s">
        <v>324</v>
      </c>
      <c r="C722" t="s">
        <v>3121</v>
      </c>
      <c r="D722" t="s">
        <v>24</v>
      </c>
      <c r="E722">
        <v>78174.606122550002</v>
      </c>
      <c r="F722">
        <v>1003.5</v>
      </c>
      <c r="G722">
        <v>-54.449099338744901</v>
      </c>
      <c r="H722">
        <f>(Table2[[#This Row],[1Y Return vs Nifty]]-AVERAGE(Table2[1Y Return vs Nifty]))/_xlfn.STDEV.P(Table2[1Y Return vs Nifty])</f>
        <v>-1.335779332365381</v>
      </c>
      <c r="I722">
        <v>-13.5244246644033</v>
      </c>
      <c r="J722">
        <f>(Table2[[#This Row],[1M Return vs Nifty]]-AVERAGE(Table2[1M Return vs Nifty]))/_xlfn.STDEV.P(Table2[1M Return vs Nifty])</f>
        <v>-1.0608130572638166</v>
      </c>
      <c r="K722">
        <v>-37.015788492871103</v>
      </c>
      <c r="L722">
        <f>(Table2[[#This Row],[6M Return vs Nifty]]-AVERAGE(Table2[6M Return vs Nifty]))/_xlfn.STDEV.P(Table2[6M Return vs Nifty])</f>
        <v>-1.3266236826144699</v>
      </c>
      <c r="M722">
        <v>-5.0800742270673602</v>
      </c>
      <c r="N722">
        <f>(Table2[[#This Row],[1W Return vs Nifty]]-AVERAGE(Table2[1W Return vs Nifty]))/_xlfn.STDEV.P(Table2[1W Return vs Nifty])</f>
        <v>-0.3957786404712042</v>
      </c>
      <c r="O722">
        <v>1071.18</v>
      </c>
      <c r="P722">
        <v>1193.28940677527</v>
      </c>
      <c r="Q722">
        <v>1356.7241403682101</v>
      </c>
      <c r="R722">
        <v>30.1669318539622</v>
      </c>
      <c r="S722" s="1">
        <f>(Table2[[#This Row],[Close Price]]-Table2[[#This Row],[20D EMA]])/Table2[[#This Row],[20D EMA]]</f>
        <v>-6.3182658376743459E-2</v>
      </c>
      <c r="T722" s="1">
        <f>(Table2[[#This Row],[Close Price]]-Table2[[#This Row],[50D EMA]])/Table2[[#This Row],[50D EMA]]</f>
        <v>-0.15904725684958057</v>
      </c>
      <c r="U722" s="1">
        <f>(Table2[[#This Row],[Close Price]]-Table2[[#This Row],[200D EMA]])/Table2[[#This Row],[200D EMA]]</f>
        <v>-0.26035074475224296</v>
      </c>
      <c r="V722">
        <v>1.0343302715010601</v>
      </c>
      <c r="W722">
        <v>997.05</v>
      </c>
      <c r="X722">
        <v>1022.05</v>
      </c>
      <c r="Y722">
        <v>997.05</v>
      </c>
      <c r="Z722">
        <v>1022.05</v>
      </c>
      <c r="AA722">
        <v>966.4</v>
      </c>
      <c r="AB722">
        <v>1098.5999999999999</v>
      </c>
      <c r="AC722" s="1">
        <f>(Table2[[#This Row],[Close Price]]/Table2[[#This Row],[Day Low]])-1</f>
        <v>6.4690837972016801E-3</v>
      </c>
      <c r="AD722" s="1">
        <f>(Table2[[#This Row],[Day High]]/Table2[[#This Row],[Close Price]])-1</f>
        <v>1.8485301444942648E-2</v>
      </c>
      <c r="AE722" s="1">
        <f>(Table2[[#This Row],[Close Price]]/Table2[[#This Row],[Current Week Low]])-1</f>
        <v>6.4690837972016801E-3</v>
      </c>
      <c r="AF722" s="1">
        <f>(Table2[[#This Row],[Current Week High]]/Table2[[#This Row],[Close Price]])-1</f>
        <v>1.8485301444942648E-2</v>
      </c>
      <c r="AG722" s="1">
        <f>(Table2[[#This Row],[Close Price]]/Table2[[#This Row],[Current Month Low]])-1</f>
        <v>3.8389900662251675E-2</v>
      </c>
      <c r="AH722" s="1">
        <f>(Table2[[#This Row],[Current Month High]]/Table2[[#This Row],[Close Price]])-1</f>
        <v>9.4768310911808484E-2</v>
      </c>
      <c r="AI722">
        <v>68.858993522670602</v>
      </c>
      <c r="AJ722">
        <v>3.8389900662251599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-0.31</v>
      </c>
      <c r="AM722" t="s">
        <v>3166</v>
      </c>
      <c r="AN722">
        <v>-7.94</v>
      </c>
      <c r="AO722" t="s">
        <v>3166</v>
      </c>
      <c r="AP722">
        <v>-2.9953230550499001E-2</v>
      </c>
      <c r="AQ722">
        <f>(Table2[[#This Row],[Sharpe Ratio]]-AVERAGE(Table2[Sharpe Ratio]))/_xlfn.STDEV.P(Table2[Sharpe Ratio])</f>
        <v>-0.98355620136540534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717</v>
      </c>
      <c r="AT722">
        <f>_xlfn.RANK.AVG(Table2[[#This Row],[6M Return vs Nifty Z-Score]],Table2[6M Return vs Nifty Z-Score])</f>
        <v>712</v>
      </c>
      <c r="AU722">
        <f>_xlfn.RANK.AVG(Table2[[#This Row],[Sharpe Ratio Z-Score]],Table2[Sharpe Ratio Z-Score])</f>
        <v>617</v>
      </c>
      <c r="AV722">
        <f>(Table2[[#This Row],[Rank 1Y]]+Table2[[#This Row],[Rank 6M]]+Table2[[#This Row],[Rank Sharpe]])/3</f>
        <v>682</v>
      </c>
    </row>
    <row r="723" spans="1:48" hidden="1" x14ac:dyDescent="0.3">
      <c r="A723" t="s">
        <v>2398</v>
      </c>
      <c r="B723" t="s">
        <v>2399</v>
      </c>
      <c r="C723" t="s">
        <v>3135</v>
      </c>
      <c r="D723" t="s">
        <v>414</v>
      </c>
      <c r="E723">
        <v>2091.829959312</v>
      </c>
      <c r="F723">
        <v>181.64</v>
      </c>
      <c r="G723">
        <v>-62.279575428943097</v>
      </c>
      <c r="H723">
        <f>(Table2[[#This Row],[1Y Return vs Nifty]]-AVERAGE(Table2[1Y Return vs Nifty]))/_xlfn.STDEV.P(Table2[1Y Return vs Nifty])</f>
        <v>-1.4909143048106863</v>
      </c>
      <c r="I723">
        <v>-4.8215007136313703</v>
      </c>
      <c r="J723">
        <f>(Table2[[#This Row],[1M Return vs Nifty]]-AVERAGE(Table2[1M Return vs Nifty]))/_xlfn.STDEV.P(Table2[1M Return vs Nifty])</f>
        <v>-0.19929727410516893</v>
      </c>
      <c r="K723">
        <v>-26.2598429761048</v>
      </c>
      <c r="L723">
        <f>(Table2[[#This Row],[6M Return vs Nifty]]-AVERAGE(Table2[6M Return vs Nifty]))/_xlfn.STDEV.P(Table2[6M Return vs Nifty])</f>
        <v>-0.97192758133591739</v>
      </c>
      <c r="M723">
        <v>-4.7748945052970697</v>
      </c>
      <c r="N723">
        <f>(Table2[[#This Row],[1W Return vs Nifty]]-AVERAGE(Table2[1W Return vs Nifty]))/_xlfn.STDEV.P(Table2[1W Return vs Nifty])</f>
        <v>-0.33241107201583775</v>
      </c>
      <c r="O723">
        <v>188.88</v>
      </c>
      <c r="P723">
        <v>196.910140694592</v>
      </c>
      <c r="Q723">
        <v>229.26892584407599</v>
      </c>
      <c r="R723">
        <v>33.099224047961101</v>
      </c>
      <c r="S723" s="1">
        <f>(Table2[[#This Row],[Close Price]]-Table2[[#This Row],[20D EMA]])/Table2[[#This Row],[20D EMA]]</f>
        <v>-3.833121558661589E-2</v>
      </c>
      <c r="T723" s="1">
        <f>(Table2[[#This Row],[Close Price]]-Table2[[#This Row],[50D EMA]])/Table2[[#This Row],[50D EMA]]</f>
        <v>-7.7548777532367066E-2</v>
      </c>
      <c r="U723" s="1">
        <f>(Table2[[#This Row],[Close Price]]-Table2[[#This Row],[200D EMA]])/Table2[[#This Row],[200D EMA]]</f>
        <v>-0.20774261347771161</v>
      </c>
      <c r="V723">
        <v>0.56186120378668902</v>
      </c>
      <c r="W723">
        <v>181</v>
      </c>
      <c r="X723">
        <v>184.98</v>
      </c>
      <c r="Y723">
        <v>181</v>
      </c>
      <c r="Z723">
        <v>184.98</v>
      </c>
      <c r="AA723">
        <v>180</v>
      </c>
      <c r="AB723">
        <v>214.15</v>
      </c>
      <c r="AC723" s="1">
        <f>(Table2[[#This Row],[Close Price]]/Table2[[#This Row],[Day Low]])-1</f>
        <v>3.5359116022097847E-3</v>
      </c>
      <c r="AD723" s="1">
        <f>(Table2[[#This Row],[Day High]]/Table2[[#This Row],[Close Price]])-1</f>
        <v>1.8388020259854754E-2</v>
      </c>
      <c r="AE723" s="1">
        <f>(Table2[[#This Row],[Close Price]]/Table2[[#This Row],[Current Week Low]])-1</f>
        <v>3.5359116022097847E-3</v>
      </c>
      <c r="AF723" s="1">
        <f>(Table2[[#This Row],[Current Week High]]/Table2[[#This Row],[Close Price]])-1</f>
        <v>1.8388020259854754E-2</v>
      </c>
      <c r="AG723" s="1">
        <f>(Table2[[#This Row],[Close Price]]/Table2[[#This Row],[Current Month Low]])-1</f>
        <v>9.1111111111110699E-3</v>
      </c>
      <c r="AH723" s="1">
        <f>(Table2[[#This Row],[Current Month High]]/Table2[[#This Row],[Close Price]])-1</f>
        <v>0.17898040079277711</v>
      </c>
      <c r="AI723">
        <v>137.69544153270201</v>
      </c>
      <c r="AJ723">
        <v>4.6916426512968199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-0.08</v>
      </c>
      <c r="AM723" t="s">
        <v>3166</v>
      </c>
      <c r="AN723">
        <v>-8.18</v>
      </c>
      <c r="AO723" t="s">
        <v>3166</v>
      </c>
      <c r="AP723">
        <v>-5.0407349403701E-2</v>
      </c>
      <c r="AQ723">
        <f>(Table2[[#This Row],[Sharpe Ratio]]-AVERAGE(Table2[Sharpe Ratio]))/_xlfn.STDEV.P(Table2[Sharpe Ratio])</f>
        <v>-1.219691207001061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725</v>
      </c>
      <c r="AT723">
        <f>_xlfn.RANK.AVG(Table2[[#This Row],[6M Return vs Nifty Z-Score]],Table2[6M Return vs Nifty Z-Score])</f>
        <v>665</v>
      </c>
      <c r="AU723">
        <f>_xlfn.RANK.AVG(Table2[[#This Row],[Sharpe Ratio Z-Score]],Table2[Sharpe Ratio Z-Score])</f>
        <v>662</v>
      </c>
      <c r="AV723">
        <f>(Table2[[#This Row],[Rank 1Y]]+Table2[[#This Row],[Rank 6M]]+Table2[[#This Row],[Rank Sharpe]])/3</f>
        <v>684</v>
      </c>
    </row>
    <row r="724" spans="1:48" hidden="1" x14ac:dyDescent="0.3">
      <c r="A724" t="s">
        <v>749</v>
      </c>
      <c r="B724" t="s">
        <v>750</v>
      </c>
      <c r="C724" t="s">
        <v>3119</v>
      </c>
      <c r="D724" t="s">
        <v>188</v>
      </c>
      <c r="E724">
        <v>22690.525932</v>
      </c>
      <c r="F724">
        <v>324.14999999999998</v>
      </c>
      <c r="G724">
        <v>-39.164864020650398</v>
      </c>
      <c r="H724">
        <f>(Table2[[#This Row],[1Y Return vs Nifty]]-AVERAGE(Table2[1Y Return vs Nifty]))/_xlfn.STDEV.P(Table2[1Y Return vs Nifty])</f>
        <v>-1.0329727855338029</v>
      </c>
      <c r="I724">
        <v>-27.2316749166466</v>
      </c>
      <c r="J724">
        <f>(Table2[[#This Row],[1M Return vs Nifty]]-AVERAGE(Table2[1M Return vs Nifty]))/_xlfn.STDEV.P(Table2[1M Return vs Nifty])</f>
        <v>-2.4177147724586883</v>
      </c>
      <c r="K724">
        <v>-35.217744526954903</v>
      </c>
      <c r="L724">
        <f>(Table2[[#This Row],[6M Return vs Nifty]]-AVERAGE(Table2[6M Return vs Nifty]))/_xlfn.STDEV.P(Table2[6M Return vs Nifty])</f>
        <v>-1.2673300404475616</v>
      </c>
      <c r="M724">
        <v>-17.676044189083001</v>
      </c>
      <c r="N724">
        <f>(Table2[[#This Row],[1W Return vs Nifty]]-AVERAGE(Table2[1W Return vs Nifty]))/_xlfn.STDEV.P(Table2[1W Return vs Nifty])</f>
        <v>-3.0112079494688517</v>
      </c>
      <c r="O724">
        <v>392.04</v>
      </c>
      <c r="P724">
        <v>446.208487399494</v>
      </c>
      <c r="Q724">
        <v>473.94891080776898</v>
      </c>
      <c r="R724">
        <v>21.346386836974101</v>
      </c>
      <c r="S724" s="1">
        <f>(Table2[[#This Row],[Close Price]]-Table2[[#This Row],[20D EMA]])/Table2[[#This Row],[20D EMA]]</f>
        <v>-0.17317110498928689</v>
      </c>
      <c r="T724" s="1">
        <f>(Table2[[#This Row],[Close Price]]-Table2[[#This Row],[50D EMA]])/Table2[[#This Row],[50D EMA]]</f>
        <v>-0.27354586666616698</v>
      </c>
      <c r="U724" s="1">
        <f>(Table2[[#This Row],[Close Price]]-Table2[[#This Row],[200D EMA]])/Table2[[#This Row],[200D EMA]]</f>
        <v>-0.31606552392421594</v>
      </c>
      <c r="V724">
        <v>2.9054824164614699</v>
      </c>
      <c r="W724">
        <v>317.14999999999998</v>
      </c>
      <c r="X724">
        <v>326</v>
      </c>
      <c r="Y724">
        <v>317.14999999999998</v>
      </c>
      <c r="Z724">
        <v>326</v>
      </c>
      <c r="AA724">
        <v>306.10000000000002</v>
      </c>
      <c r="AB724">
        <v>445.55</v>
      </c>
      <c r="AC724" s="1">
        <f>(Table2[[#This Row],[Close Price]]/Table2[[#This Row],[Day Low]])-1</f>
        <v>2.2071574964527718E-2</v>
      </c>
      <c r="AD724" s="1">
        <f>(Table2[[#This Row],[Day High]]/Table2[[#This Row],[Close Price]])-1</f>
        <v>5.7072343051056684E-3</v>
      </c>
      <c r="AE724" s="1">
        <f>(Table2[[#This Row],[Close Price]]/Table2[[#This Row],[Current Week Low]])-1</f>
        <v>2.2071574964527718E-2</v>
      </c>
      <c r="AF724" s="1">
        <f>(Table2[[#This Row],[Current Week High]]/Table2[[#This Row],[Close Price]])-1</f>
        <v>5.7072343051056684E-3</v>
      </c>
      <c r="AG724" s="1">
        <f>(Table2[[#This Row],[Close Price]]/Table2[[#This Row],[Current Month Low]])-1</f>
        <v>5.8967657628225867E-2</v>
      </c>
      <c r="AH724" s="1">
        <f>(Table2[[#This Row],[Current Month High]]/Table2[[#This Row],[Close Price]])-1</f>
        <v>0.37451797007558252</v>
      </c>
      <c r="AI724">
        <v>75.952491130649406</v>
      </c>
      <c r="AJ724">
        <v>5.8967657628225796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-0.31</v>
      </c>
      <c r="AM724" t="s">
        <v>3166</v>
      </c>
      <c r="AN724">
        <v>-22.92</v>
      </c>
      <c r="AO724" t="s">
        <v>3166</v>
      </c>
      <c r="AP724">
        <v>-8.5276411589101E-2</v>
      </c>
      <c r="AQ724">
        <f>(Table2[[#This Row],[Sharpe Ratio]]-AVERAGE(Table2[Sharpe Ratio]))/_xlfn.STDEV.P(Table2[Sharpe Ratio])</f>
        <v>-1.622241238843205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665</v>
      </c>
      <c r="AT724">
        <f>_xlfn.RANK.AVG(Table2[[#This Row],[6M Return vs Nifty Z-Score]],Table2[6M Return vs Nifty Z-Score])</f>
        <v>705</v>
      </c>
      <c r="AU724">
        <f>_xlfn.RANK.AVG(Table2[[#This Row],[Sharpe Ratio Z-Score]],Table2[Sharpe Ratio Z-Score])</f>
        <v>698</v>
      </c>
      <c r="AV724">
        <f>(Table2[[#This Row],[Rank 1Y]]+Table2[[#This Row],[Rank 6M]]+Table2[[#This Row],[Rank Sharpe]])/3</f>
        <v>689.33333333333337</v>
      </c>
    </row>
    <row r="725" spans="1:48" hidden="1" x14ac:dyDescent="0.3">
      <c r="A725" t="s">
        <v>2250</v>
      </c>
      <c r="B725" t="s">
        <v>2251</v>
      </c>
      <c r="C725" t="s">
        <v>3129</v>
      </c>
      <c r="D725" t="s">
        <v>1301</v>
      </c>
      <c r="E725">
        <v>2448.7471011749999</v>
      </c>
      <c r="F725">
        <v>292.75</v>
      </c>
      <c r="G725">
        <v>-63.099846901245797</v>
      </c>
      <c r="H725">
        <f>(Table2[[#This Row],[1Y Return vs Nifty]]-AVERAGE(Table2[1Y Return vs Nifty]))/_xlfn.STDEV.P(Table2[1Y Return vs Nifty])</f>
        <v>-1.507165269731279</v>
      </c>
      <c r="I725">
        <v>-11.3718926395512</v>
      </c>
      <c r="J725">
        <f>(Table2[[#This Row],[1M Return vs Nifty]]-AVERAGE(Table2[1M Return vs Nifty]))/_xlfn.STDEV.P(Table2[1M Return vs Nifty])</f>
        <v>-0.84773061236895553</v>
      </c>
      <c r="K725">
        <v>-31.991773942691601</v>
      </c>
      <c r="L725">
        <f>(Table2[[#This Row],[6M Return vs Nifty]]-AVERAGE(Table2[6M Return vs Nifty]))/_xlfn.STDEV.P(Table2[6M Return vs Nifty])</f>
        <v>-1.1609480224935051</v>
      </c>
      <c r="M725">
        <v>5.5641788239483301</v>
      </c>
      <c r="N725">
        <f>(Table2[[#This Row],[1W Return vs Nifty]]-AVERAGE(Table2[1W Return vs Nifty]))/_xlfn.STDEV.P(Table2[1W Return vs Nifty])</f>
        <v>1.8143958427933742</v>
      </c>
      <c r="O725">
        <v>282.85000000000002</v>
      </c>
      <c r="P725">
        <v>304.06786173568298</v>
      </c>
      <c r="Q725">
        <v>361.56244266836501</v>
      </c>
      <c r="R725">
        <v>63.323165856109</v>
      </c>
      <c r="S725" s="1">
        <f>(Table2[[#This Row],[Close Price]]-Table2[[#This Row],[20D EMA]])/Table2[[#This Row],[20D EMA]]</f>
        <v>3.500088386070347E-2</v>
      </c>
      <c r="T725" s="1">
        <f>(Table2[[#This Row],[Close Price]]-Table2[[#This Row],[50D EMA]])/Table2[[#This Row],[50D EMA]]</f>
        <v>-3.7221499408317142E-2</v>
      </c>
      <c r="U725" s="1">
        <f>(Table2[[#This Row],[Close Price]]-Table2[[#This Row],[200D EMA]])/Table2[[#This Row],[200D EMA]]</f>
        <v>-0.19031966417895255</v>
      </c>
      <c r="V725">
        <v>1.01244190679577</v>
      </c>
      <c r="W725">
        <v>279.10000000000002</v>
      </c>
      <c r="X725">
        <v>296</v>
      </c>
      <c r="Y725">
        <v>279.10000000000002</v>
      </c>
      <c r="Z725">
        <v>296</v>
      </c>
      <c r="AA725">
        <v>249.35</v>
      </c>
      <c r="AB725">
        <v>309.95</v>
      </c>
      <c r="AC725" s="1">
        <f>(Table2[[#This Row],[Close Price]]/Table2[[#This Row],[Day Low]])-1</f>
        <v>4.8907201719813553E-2</v>
      </c>
      <c r="AD725" s="1">
        <f>(Table2[[#This Row],[Day High]]/Table2[[#This Row],[Close Price]])-1</f>
        <v>1.1101622544833489E-2</v>
      </c>
      <c r="AE725" s="1">
        <f>(Table2[[#This Row],[Close Price]]/Table2[[#This Row],[Current Week Low]])-1</f>
        <v>4.8907201719813553E-2</v>
      </c>
      <c r="AF725" s="1">
        <f>(Table2[[#This Row],[Current Week High]]/Table2[[#This Row],[Close Price]])-1</f>
        <v>1.1101622544833489E-2</v>
      </c>
      <c r="AG725" s="1">
        <f>(Table2[[#This Row],[Close Price]]/Table2[[#This Row],[Current Month Low]])-1</f>
        <v>0.1740525365951473</v>
      </c>
      <c r="AH725" s="1">
        <f>(Table2[[#This Row],[Current Month High]]/Table2[[#This Row],[Close Price]])-1</f>
        <v>5.8753202391118586E-2</v>
      </c>
      <c r="AI725">
        <v>80.710472966519504</v>
      </c>
      <c r="AJ725">
        <v>17.405253659514699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-0.11</v>
      </c>
      <c r="AM725" t="s">
        <v>3166</v>
      </c>
      <c r="AN725">
        <v>-2.89</v>
      </c>
      <c r="AO725" t="s">
        <v>3166</v>
      </c>
      <c r="AP725">
        <v>-4.9094067228648001E-2</v>
      </c>
      <c r="AQ725">
        <f>(Table2[[#This Row],[Sharpe Ratio]]-AVERAGE(Table2[Sharpe Ratio]))/_xlfn.STDEV.P(Table2[Sharpe Ratio])</f>
        <v>-1.2045298648756437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727</v>
      </c>
      <c r="AT725">
        <f>_xlfn.RANK.AVG(Table2[[#This Row],[6M Return vs Nifty Z-Score]],Table2[6M Return vs Nifty Z-Score])</f>
        <v>695</v>
      </c>
      <c r="AU725">
        <f>_xlfn.RANK.AVG(Table2[[#This Row],[Sharpe Ratio Z-Score]],Table2[Sharpe Ratio Z-Score])</f>
        <v>659</v>
      </c>
      <c r="AV725">
        <f>(Table2[[#This Row],[Rank 1Y]]+Table2[[#This Row],[Rank 6M]]+Table2[[#This Row],[Rank Sharpe]])/3</f>
        <v>693.66666666666663</v>
      </c>
    </row>
    <row r="726" spans="1:48" hidden="1" x14ac:dyDescent="0.3">
      <c r="A726" t="s">
        <v>2197</v>
      </c>
      <c r="B726" t="s">
        <v>2198</v>
      </c>
      <c r="C726" t="s">
        <v>3121</v>
      </c>
      <c r="D726" t="s">
        <v>54</v>
      </c>
      <c r="E726">
        <v>2619.0379391199999</v>
      </c>
      <c r="F726">
        <v>367.3</v>
      </c>
      <c r="G726">
        <v>-83.724795793642102</v>
      </c>
      <c r="H726">
        <f>(Table2[[#This Row],[1Y Return vs Nifty]]-AVERAGE(Table2[1Y Return vs Nifty]))/_xlfn.STDEV.P(Table2[1Y Return vs Nifty])</f>
        <v>-1.915780383455066</v>
      </c>
      <c r="I726">
        <v>-21.729109347574401</v>
      </c>
      <c r="J726">
        <f>(Table2[[#This Row],[1M Return vs Nifty]]-AVERAGE(Table2[1M Return vs Nifty]))/_xlfn.STDEV.P(Table2[1M Return vs Nifty])</f>
        <v>-1.8730073715396476</v>
      </c>
      <c r="K726">
        <v>-57.857616328239601</v>
      </c>
      <c r="L726">
        <f>(Table2[[#This Row],[6M Return vs Nifty]]-AVERAGE(Table2[6M Return vs Nifty]))/_xlfn.STDEV.P(Table2[6M Return vs Nifty])</f>
        <v>-2.0139193801615254</v>
      </c>
      <c r="M726">
        <v>-3.54835984849481</v>
      </c>
      <c r="N726">
        <f>(Table2[[#This Row],[1W Return vs Nifty]]-AVERAGE(Table2[1W Return vs Nifty]))/_xlfn.STDEV.P(Table2[1W Return vs Nifty])</f>
        <v>-7.7733210797068894E-2</v>
      </c>
      <c r="O726">
        <v>399.07</v>
      </c>
      <c r="P726">
        <v>470.61060177579901</v>
      </c>
      <c r="Q726">
        <v>654.08958035518799</v>
      </c>
      <c r="R726">
        <v>29.546443475589999</v>
      </c>
      <c r="S726" s="1">
        <f>(Table2[[#This Row],[Close Price]]-Table2[[#This Row],[20D EMA]])/Table2[[#This Row],[20D EMA]]</f>
        <v>-7.961009346731146E-2</v>
      </c>
      <c r="T726" s="1">
        <f>(Table2[[#This Row],[Close Price]]-Table2[[#This Row],[50D EMA]])/Table2[[#This Row],[50D EMA]]</f>
        <v>-0.21952459503880159</v>
      </c>
      <c r="U726" s="1">
        <f>(Table2[[#This Row],[Close Price]]-Table2[[#This Row],[200D EMA]])/Table2[[#This Row],[200D EMA]]</f>
        <v>-0.43845612125399341</v>
      </c>
      <c r="V726">
        <v>0.82711964889045198</v>
      </c>
      <c r="W726">
        <v>366.05</v>
      </c>
      <c r="X726">
        <v>378</v>
      </c>
      <c r="Y726">
        <v>366.05</v>
      </c>
      <c r="Z726">
        <v>378</v>
      </c>
      <c r="AA726">
        <v>362.15</v>
      </c>
      <c r="AB726">
        <v>421</v>
      </c>
      <c r="AC726" s="1">
        <f>(Table2[[#This Row],[Close Price]]/Table2[[#This Row],[Day Low]])-1</f>
        <v>3.4148340390656173E-3</v>
      </c>
      <c r="AD726" s="1">
        <f>(Table2[[#This Row],[Day High]]/Table2[[#This Row],[Close Price]])-1</f>
        <v>2.913150013612853E-2</v>
      </c>
      <c r="AE726" s="1">
        <f>(Table2[[#This Row],[Close Price]]/Table2[[#This Row],[Current Week Low]])-1</f>
        <v>3.4148340390656173E-3</v>
      </c>
      <c r="AF726" s="1">
        <f>(Table2[[#This Row],[Current Week High]]/Table2[[#This Row],[Close Price]])-1</f>
        <v>2.913150013612853E-2</v>
      </c>
      <c r="AG726" s="1">
        <f>(Table2[[#This Row],[Close Price]]/Table2[[#This Row],[Current Month Low]])-1</f>
        <v>1.4220626812094572E-2</v>
      </c>
      <c r="AH726" s="1">
        <f>(Table2[[#This Row],[Current Month High]]/Table2[[#This Row],[Close Price]])-1</f>
        <v>0.14620201470187855</v>
      </c>
      <c r="AI726">
        <v>238.469915600326</v>
      </c>
      <c r="AJ726">
        <v>1.4220626812094499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-0.41</v>
      </c>
      <c r="AM726" t="s">
        <v>3166</v>
      </c>
      <c r="AN726">
        <v>-7.28</v>
      </c>
      <c r="AO726" t="s">
        <v>3166</v>
      </c>
      <c r="AP726">
        <v>-3.0548583686051001E-2</v>
      </c>
      <c r="AQ726">
        <f>(Table2[[#This Row],[Sharpe Ratio]]-AVERAGE(Table2[Sharpe Ratio]))/_xlfn.STDEV.P(Table2[Sharpe Ratio])</f>
        <v>-0.99042932638378112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736</v>
      </c>
      <c r="AT726">
        <f>_xlfn.RANK.AVG(Table2[[#This Row],[6M Return vs Nifty Z-Score]],Table2[6M Return vs Nifty Z-Score])</f>
        <v>735</v>
      </c>
      <c r="AU726">
        <f>_xlfn.RANK.AVG(Table2[[#This Row],[Sharpe Ratio Z-Score]],Table2[Sharpe Ratio Z-Score])</f>
        <v>619</v>
      </c>
      <c r="AV726">
        <f>(Table2[[#This Row],[Rank 1Y]]+Table2[[#This Row],[Rank 6M]]+Table2[[#This Row],[Rank Sharpe]])/3</f>
        <v>696.66666666666663</v>
      </c>
    </row>
    <row r="727" spans="1:48" hidden="1" x14ac:dyDescent="0.3">
      <c r="A727" t="s">
        <v>1240</v>
      </c>
      <c r="B727" t="s">
        <v>1241</v>
      </c>
      <c r="C727" t="s">
        <v>3120</v>
      </c>
      <c r="D727" t="s">
        <v>241</v>
      </c>
      <c r="E727">
        <v>9255.5429520199996</v>
      </c>
      <c r="F727">
        <v>680.4</v>
      </c>
      <c r="G727">
        <v>-47.992734698611898</v>
      </c>
      <c r="H727">
        <f>(Table2[[#This Row],[1Y Return vs Nifty]]-AVERAGE(Table2[1Y Return vs Nifty]))/_xlfn.STDEV.P(Table2[1Y Return vs Nifty])</f>
        <v>-1.2078678313268119</v>
      </c>
      <c r="I727">
        <v>-10.175921549930599</v>
      </c>
      <c r="J727">
        <f>(Table2[[#This Row],[1M Return vs Nifty]]-AVERAGE(Table2[1M Return vs Nifty]))/_xlfn.STDEV.P(Table2[1M Return vs Nifty])</f>
        <v>-0.72933960082642635</v>
      </c>
      <c r="K727">
        <v>-31.633185177559</v>
      </c>
      <c r="L727">
        <f>(Table2[[#This Row],[6M Return vs Nifty]]-AVERAGE(Table2[6M Return vs Nifty]))/_xlfn.STDEV.P(Table2[6M Return vs Nifty])</f>
        <v>-1.1491229312677675</v>
      </c>
      <c r="M727">
        <v>-8.3133300676098205</v>
      </c>
      <c r="N727">
        <f>(Table2[[#This Row],[1W Return vs Nifty]]-AVERAGE(Table2[1W Return vs Nifty]))/_xlfn.STDEV.P(Table2[1W Return vs Nifty])</f>
        <v>-1.0671324238117106</v>
      </c>
      <c r="O727">
        <v>734.17</v>
      </c>
      <c r="P727">
        <v>801.11702361394805</v>
      </c>
      <c r="Q727">
        <v>892.84309486965196</v>
      </c>
      <c r="R727">
        <v>27.733982684567</v>
      </c>
      <c r="S727" s="1">
        <f>(Table2[[#This Row],[Close Price]]-Table2[[#This Row],[20D EMA]])/Table2[[#This Row],[20D EMA]]</f>
        <v>-7.3239168040099681E-2</v>
      </c>
      <c r="T727" s="1">
        <f>(Table2[[#This Row],[Close Price]]-Table2[[#This Row],[50D EMA]])/Table2[[#This Row],[50D EMA]]</f>
        <v>-0.15068587990975044</v>
      </c>
      <c r="U727" s="1">
        <f>(Table2[[#This Row],[Close Price]]-Table2[[#This Row],[200D EMA]])/Table2[[#This Row],[200D EMA]]</f>
        <v>-0.23794000994168746</v>
      </c>
      <c r="V727">
        <v>0.63355241650622196</v>
      </c>
      <c r="W727">
        <v>685.85</v>
      </c>
      <c r="X727">
        <v>702.95</v>
      </c>
      <c r="Y727">
        <v>685.85</v>
      </c>
      <c r="Z727">
        <v>702.95</v>
      </c>
      <c r="AA727">
        <v>665.55</v>
      </c>
      <c r="AB727">
        <v>803.95</v>
      </c>
      <c r="AC727" s="1">
        <f>(Table2[[#This Row],[Close Price]]/Table2[[#This Row],[Day Low]])-1</f>
        <v>-7.9463439527593938E-3</v>
      </c>
      <c r="AD727" s="1">
        <f>(Table2[[#This Row],[Day High]]/Table2[[#This Row],[Close Price]])-1</f>
        <v>3.3142269253380485E-2</v>
      </c>
      <c r="AE727" s="1">
        <f>(Table2[[#This Row],[Close Price]]/Table2[[#This Row],[Current Week Low]])-1</f>
        <v>-7.9463439527593938E-3</v>
      </c>
      <c r="AF727" s="1">
        <f>(Table2[[#This Row],[Current Week High]]/Table2[[#This Row],[Close Price]])-1</f>
        <v>3.3142269253380485E-2</v>
      </c>
      <c r="AG727" s="1">
        <f>(Table2[[#This Row],[Close Price]]/Table2[[#This Row],[Current Month Low]])-1</f>
        <v>2.2312373225152227E-2</v>
      </c>
      <c r="AH727" s="1">
        <f>(Table2[[#This Row],[Current Month High]]/Table2[[#This Row],[Close Price]])-1</f>
        <v>0.1815843621399178</v>
      </c>
      <c r="AI727">
        <v>83.421516754850103</v>
      </c>
      <c r="AJ727">
        <v>2.23123732251522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-0.28000000000000003</v>
      </c>
      <c r="AM727" t="s">
        <v>3166</v>
      </c>
      <c r="AN727">
        <v>-6.95</v>
      </c>
      <c r="AO727" t="s">
        <v>3166</v>
      </c>
      <c r="AP727">
        <v>-8.4669501691866003E-2</v>
      </c>
      <c r="AQ727">
        <f>(Table2[[#This Row],[Sharpe Ratio]]-AVERAGE(Table2[Sharpe Ratio]))/_xlfn.STDEV.P(Table2[Sharpe Ratio])</f>
        <v>-1.6152346954163057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702</v>
      </c>
      <c r="AT727">
        <f>_xlfn.RANK.AVG(Table2[[#This Row],[6M Return vs Nifty Z-Score]],Table2[6M Return vs Nifty Z-Score])</f>
        <v>693</v>
      </c>
      <c r="AU727">
        <f>_xlfn.RANK.AVG(Table2[[#This Row],[Sharpe Ratio Z-Score]],Table2[Sharpe Ratio Z-Score])</f>
        <v>697</v>
      </c>
      <c r="AV727">
        <f>(Table2[[#This Row],[Rank 1Y]]+Table2[[#This Row],[Rank 6M]]+Table2[[#This Row],[Rank Sharpe]])/3</f>
        <v>697.33333333333337</v>
      </c>
    </row>
    <row r="728" spans="1:48" hidden="1" x14ac:dyDescent="0.3">
      <c r="A728" t="s">
        <v>926</v>
      </c>
      <c r="B728" t="s">
        <v>927</v>
      </c>
      <c r="C728" t="s">
        <v>3135</v>
      </c>
      <c r="D728" t="s">
        <v>491</v>
      </c>
      <c r="E728">
        <v>15874.717957499999</v>
      </c>
      <c r="F728">
        <v>437.9</v>
      </c>
      <c r="G728">
        <v>-39.750735050600497</v>
      </c>
      <c r="H728">
        <f>(Table2[[#This Row],[1Y Return vs Nifty]]-AVERAGE(Table2[1Y Return vs Nifty]))/_xlfn.STDEV.P(Table2[1Y Return vs Nifty])</f>
        <v>-1.0445798813273246</v>
      </c>
      <c r="I728">
        <v>-14.853137879459799</v>
      </c>
      <c r="J728">
        <f>(Table2[[#This Row],[1M Return vs Nifty]]-AVERAGE(Table2[1M Return vs Nifty]))/_xlfn.STDEV.P(Table2[1M Return vs Nifty])</f>
        <v>-1.1923444152921849</v>
      </c>
      <c r="K728">
        <v>-34.485158845259598</v>
      </c>
      <c r="L728">
        <f>(Table2[[#This Row],[6M Return vs Nifty]]-AVERAGE(Table2[6M Return vs Nifty]))/_xlfn.STDEV.P(Table2[6M Return vs Nifty])</f>
        <v>-1.2431717472742865</v>
      </c>
      <c r="M728">
        <v>-5.1314410761030702</v>
      </c>
      <c r="N728">
        <f>(Table2[[#This Row],[1W Return vs Nifty]]-AVERAGE(Table2[1W Return vs Nifty]))/_xlfn.STDEV.P(Table2[1W Return vs Nifty])</f>
        <v>-0.40644446159367337</v>
      </c>
      <c r="O728">
        <v>467.35</v>
      </c>
      <c r="P728">
        <v>515.58740181672295</v>
      </c>
      <c r="Q728">
        <v>593.83610386504495</v>
      </c>
      <c r="R728">
        <v>37.472382106048499</v>
      </c>
      <c r="S728" s="1">
        <f>(Table2[[#This Row],[Close Price]]-Table2[[#This Row],[20D EMA]])/Table2[[#This Row],[20D EMA]]</f>
        <v>-6.3014871081630563E-2</v>
      </c>
      <c r="T728" s="1">
        <f>(Table2[[#This Row],[Close Price]]-Table2[[#This Row],[50D EMA]])/Table2[[#This Row],[50D EMA]]</f>
        <v>-0.15067746330298948</v>
      </c>
      <c r="U728" s="1">
        <f>(Table2[[#This Row],[Close Price]]-Table2[[#This Row],[200D EMA]])/Table2[[#This Row],[200D EMA]]</f>
        <v>-0.26259114737234462</v>
      </c>
      <c r="V728">
        <v>1.9929961415898101</v>
      </c>
      <c r="W728">
        <v>434.75</v>
      </c>
      <c r="X728">
        <v>441.5</v>
      </c>
      <c r="Y728">
        <v>434.75</v>
      </c>
      <c r="Z728">
        <v>441.5</v>
      </c>
      <c r="AA728">
        <v>422.6</v>
      </c>
      <c r="AB728">
        <v>529.5</v>
      </c>
      <c r="AC728" s="1">
        <f>(Table2[[#This Row],[Close Price]]/Table2[[#This Row],[Day Low]])-1</f>
        <v>7.2455434157561172E-3</v>
      </c>
      <c r="AD728" s="1">
        <f>(Table2[[#This Row],[Day High]]/Table2[[#This Row],[Close Price]])-1</f>
        <v>8.2210550353962741E-3</v>
      </c>
      <c r="AE728" s="1">
        <f>(Table2[[#This Row],[Close Price]]/Table2[[#This Row],[Current Week Low]])-1</f>
        <v>7.2455434157561172E-3</v>
      </c>
      <c r="AF728" s="1">
        <f>(Table2[[#This Row],[Current Week High]]/Table2[[#This Row],[Close Price]])-1</f>
        <v>8.2210550353962741E-3</v>
      </c>
      <c r="AG728" s="1">
        <f>(Table2[[#This Row],[Close Price]]/Table2[[#This Row],[Current Month Low]])-1</f>
        <v>3.6204448651206755E-2</v>
      </c>
      <c r="AH728" s="1">
        <f>(Table2[[#This Row],[Current Month High]]/Table2[[#This Row],[Close Price]])-1</f>
        <v>0.20918017812285927</v>
      </c>
      <c r="AI728">
        <v>75.667960721625903</v>
      </c>
      <c r="AJ728">
        <v>3.6204448651206702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-0.19</v>
      </c>
      <c r="AM728" t="s">
        <v>3166</v>
      </c>
      <c r="AN728">
        <v>-14.27</v>
      </c>
      <c r="AO728" t="s">
        <v>3166</v>
      </c>
      <c r="AP728">
        <v>-0.13551889883975199</v>
      </c>
      <c r="AQ728">
        <f>(Table2[[#This Row],[Sharpe Ratio]]-AVERAGE(Table2[Sharpe Ratio]))/_xlfn.STDEV.P(Table2[Sharpe Ratio])</f>
        <v>-2.2022716031541356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668</v>
      </c>
      <c r="AT728">
        <f>_xlfn.RANK.AVG(Table2[[#This Row],[6M Return vs Nifty Z-Score]],Table2[6M Return vs Nifty Z-Score])</f>
        <v>702</v>
      </c>
      <c r="AU728">
        <f>_xlfn.RANK.AVG(Table2[[#This Row],[Sharpe Ratio Z-Score]],Table2[Sharpe Ratio Z-Score])</f>
        <v>728</v>
      </c>
      <c r="AV728">
        <f>(Table2[[#This Row],[Rank 1Y]]+Table2[[#This Row],[Rank 6M]]+Table2[[#This Row],[Rank Sharpe]])/3</f>
        <v>699.33333333333337</v>
      </c>
    </row>
    <row r="729" spans="1:48" hidden="1" x14ac:dyDescent="0.3">
      <c r="A729" t="s">
        <v>1852</v>
      </c>
      <c r="B729" t="s">
        <v>1853</v>
      </c>
      <c r="C729" t="s">
        <v>3133</v>
      </c>
      <c r="D729" t="s">
        <v>505</v>
      </c>
      <c r="E729">
        <v>4048.3756865559999</v>
      </c>
      <c r="F729">
        <v>81.260000000000005</v>
      </c>
      <c r="G729">
        <v>-50.9596073110514</v>
      </c>
      <c r="H729">
        <f>(Table2[[#This Row],[1Y Return vs Nifty]]-AVERAGE(Table2[1Y Return vs Nifty]))/_xlfn.STDEV.P(Table2[1Y Return vs Nifty])</f>
        <v>-1.2666465946711851</v>
      </c>
      <c r="I729">
        <v>-18.541103583246699</v>
      </c>
      <c r="J729">
        <f>(Table2[[#This Row],[1M Return vs Nifty]]-AVERAGE(Table2[1M Return vs Nifty]))/_xlfn.STDEV.P(Table2[1M Return vs Nifty])</f>
        <v>-1.5574217938298189</v>
      </c>
      <c r="K729">
        <v>-26.9213989389864</v>
      </c>
      <c r="L729">
        <f>(Table2[[#This Row],[6M Return vs Nifty]]-AVERAGE(Table2[6M Return vs Nifty]))/_xlfn.STDEV.P(Table2[6M Return vs Nifty])</f>
        <v>-0.99374354539467069</v>
      </c>
      <c r="M729">
        <v>-11.567744971862901</v>
      </c>
      <c r="N729">
        <f>(Table2[[#This Row],[1W Return vs Nifty]]-AVERAGE(Table2[1W Return vs Nifty]))/_xlfn.STDEV.P(Table2[1W Return vs Nifty])</f>
        <v>-1.7428796786789502</v>
      </c>
      <c r="O729">
        <v>87.81</v>
      </c>
      <c r="P729">
        <v>95.573167070438103</v>
      </c>
      <c r="Q729">
        <v>104.357733705266</v>
      </c>
      <c r="R729">
        <v>31.228450592099001</v>
      </c>
      <c r="S729" s="1">
        <f>(Table2[[#This Row],[Close Price]]-Table2[[#This Row],[20D EMA]])/Table2[[#This Row],[20D EMA]]</f>
        <v>-7.4592870971415523E-2</v>
      </c>
      <c r="T729" s="1">
        <f>(Table2[[#This Row],[Close Price]]-Table2[[#This Row],[50D EMA]])/Table2[[#This Row],[50D EMA]]</f>
        <v>-0.14976135571492774</v>
      </c>
      <c r="U729" s="1">
        <f>(Table2[[#This Row],[Close Price]]-Table2[[#This Row],[200D EMA]])/Table2[[#This Row],[200D EMA]]</f>
        <v>-0.22133226628416577</v>
      </c>
      <c r="V729">
        <v>0.85009416296593698</v>
      </c>
      <c r="W729">
        <v>80.02</v>
      </c>
      <c r="X729">
        <v>81.91</v>
      </c>
      <c r="Y729">
        <v>80.02</v>
      </c>
      <c r="Z729">
        <v>81.91</v>
      </c>
      <c r="AA729">
        <v>77.650000000000006</v>
      </c>
      <c r="AB729">
        <v>93.5</v>
      </c>
      <c r="AC729" s="1">
        <f>(Table2[[#This Row],[Close Price]]/Table2[[#This Row],[Day Low]])-1</f>
        <v>1.5496125968508023E-2</v>
      </c>
      <c r="AD729" s="1">
        <f>(Table2[[#This Row],[Day High]]/Table2[[#This Row],[Close Price]])-1</f>
        <v>7.9990155057838574E-3</v>
      </c>
      <c r="AE729" s="1">
        <f>(Table2[[#This Row],[Close Price]]/Table2[[#This Row],[Current Week Low]])-1</f>
        <v>1.5496125968508023E-2</v>
      </c>
      <c r="AF729" s="1">
        <f>(Table2[[#This Row],[Current Week High]]/Table2[[#This Row],[Close Price]])-1</f>
        <v>7.9990155057838574E-3</v>
      </c>
      <c r="AG729" s="1">
        <f>(Table2[[#This Row],[Close Price]]/Table2[[#This Row],[Current Month Low]])-1</f>
        <v>4.6490663232453322E-2</v>
      </c>
      <c r="AH729" s="1">
        <f>(Table2[[#This Row],[Current Month High]]/Table2[[#This Row],[Close Price]])-1</f>
        <v>0.15062761506276146</v>
      </c>
      <c r="AI729">
        <v>64.533595865124198</v>
      </c>
      <c r="AJ729">
        <v>4.6490663232453304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-0.23</v>
      </c>
      <c r="AM729" t="s">
        <v>3166</v>
      </c>
      <c r="AN729">
        <v>-10.79</v>
      </c>
      <c r="AO729" t="s">
        <v>3166</v>
      </c>
      <c r="AP729">
        <v>-0.12543371695316899</v>
      </c>
      <c r="AQ729">
        <f>(Table2[[#This Row],[Sharpe Ratio]]-AVERAGE(Table2[Sharpe Ratio]))/_xlfn.STDEV.P(Table2[Sharpe Ratio])</f>
        <v>-2.0858420224561591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711</v>
      </c>
      <c r="AT729">
        <f>_xlfn.RANK.AVG(Table2[[#This Row],[6M Return vs Nifty Z-Score]],Table2[6M Return vs Nifty Z-Score])</f>
        <v>670</v>
      </c>
      <c r="AU729">
        <f>_xlfn.RANK.AVG(Table2[[#This Row],[Sharpe Ratio Z-Score]],Table2[Sharpe Ratio Z-Score])</f>
        <v>726</v>
      </c>
      <c r="AV729">
        <f>(Table2[[#This Row],[Rank 1Y]]+Table2[[#This Row],[Rank 6M]]+Table2[[#This Row],[Rank Sharpe]])/3</f>
        <v>702.33333333333337</v>
      </c>
    </row>
    <row r="730" spans="1:48" hidden="1" x14ac:dyDescent="0.3">
      <c r="A730" t="s">
        <v>1752</v>
      </c>
      <c r="B730" t="s">
        <v>1753</v>
      </c>
      <c r="C730" t="s">
        <v>3129</v>
      </c>
      <c r="D730" t="s">
        <v>438</v>
      </c>
      <c r="E730">
        <v>4596.9673776999998</v>
      </c>
      <c r="F730">
        <v>274.85000000000002</v>
      </c>
      <c r="G730">
        <v>-56.706242047141302</v>
      </c>
      <c r="H730">
        <f>(Table2[[#This Row],[1Y Return vs Nifty]]-AVERAGE(Table2[1Y Return vs Nifty]))/_xlfn.STDEV.P(Table2[1Y Return vs Nifty])</f>
        <v>-1.3804971461788365</v>
      </c>
      <c r="I730">
        <v>-3.3747591382577098</v>
      </c>
      <c r="J730">
        <f>(Table2[[#This Row],[1M Return vs Nifty]]-AVERAGE(Table2[1M Return vs Nifty]))/_xlfn.STDEV.P(Table2[1M Return vs Nifty])</f>
        <v>-5.6082107755741864E-2</v>
      </c>
      <c r="K730">
        <v>-29.4894924178747</v>
      </c>
      <c r="L730">
        <f>(Table2[[#This Row],[6M Return vs Nifty]]-AVERAGE(Table2[6M Return vs Nifty]))/_xlfn.STDEV.P(Table2[6M Return vs Nifty])</f>
        <v>-1.0784309160456897</v>
      </c>
      <c r="M730">
        <v>-2.4125637276673002</v>
      </c>
      <c r="N730">
        <f>(Table2[[#This Row],[1W Return vs Nifty]]-AVERAGE(Table2[1W Return vs Nifty]))/_xlfn.STDEV.P(Table2[1W Return vs Nifty])</f>
        <v>0.15810368564014204</v>
      </c>
      <c r="O730">
        <v>280.26</v>
      </c>
      <c r="P730">
        <v>291.86082412168099</v>
      </c>
      <c r="Q730">
        <v>332.61044910159001</v>
      </c>
      <c r="R730">
        <v>48.717426146598598</v>
      </c>
      <c r="S730" s="1">
        <f>(Table2[[#This Row],[Close Price]]-Table2[[#This Row],[20D EMA]])/Table2[[#This Row],[20D EMA]]</f>
        <v>-1.9303503889245587E-2</v>
      </c>
      <c r="T730" s="1">
        <f>(Table2[[#This Row],[Close Price]]-Table2[[#This Row],[50D EMA]])/Table2[[#This Row],[50D EMA]]</f>
        <v>-5.8284026891491647E-2</v>
      </c>
      <c r="U730" s="1">
        <f>(Table2[[#This Row],[Close Price]]-Table2[[#This Row],[200D EMA]])/Table2[[#This Row],[200D EMA]]</f>
        <v>-0.17365795108844603</v>
      </c>
      <c r="V730">
        <v>0.71757465205804505</v>
      </c>
      <c r="W730">
        <v>275</v>
      </c>
      <c r="X730">
        <v>281.5</v>
      </c>
      <c r="Y730">
        <v>275</v>
      </c>
      <c r="Z730">
        <v>281.5</v>
      </c>
      <c r="AA730">
        <v>265.8</v>
      </c>
      <c r="AB730">
        <v>298.60000000000002</v>
      </c>
      <c r="AC730" s="1">
        <f>(Table2[[#This Row],[Close Price]]/Table2[[#This Row],[Day Low]])-1</f>
        <v>-5.4545454545451566E-4</v>
      </c>
      <c r="AD730" s="1">
        <f>(Table2[[#This Row],[Day High]]/Table2[[#This Row],[Close Price]])-1</f>
        <v>2.4195015462979752E-2</v>
      </c>
      <c r="AE730" s="1">
        <f>(Table2[[#This Row],[Close Price]]/Table2[[#This Row],[Current Week Low]])-1</f>
        <v>-5.4545454545451566E-4</v>
      </c>
      <c r="AF730" s="1">
        <f>(Table2[[#This Row],[Current Week High]]/Table2[[#This Row],[Close Price]])-1</f>
        <v>2.4195015462979752E-2</v>
      </c>
      <c r="AG730" s="1">
        <f>(Table2[[#This Row],[Close Price]]/Table2[[#This Row],[Current Month Low]])-1</f>
        <v>3.4048156508653227E-2</v>
      </c>
      <c r="AH730" s="1">
        <f>(Table2[[#This Row],[Current Month High]]/Table2[[#This Row],[Close Price]])-1</f>
        <v>8.6410769510642194E-2</v>
      </c>
      <c r="AI730">
        <v>97.344005821357001</v>
      </c>
      <c r="AJ730">
        <v>4.6449647820293301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-7.0000000000000007E-2</v>
      </c>
      <c r="AM730" t="s">
        <v>3166</v>
      </c>
      <c r="AN730">
        <v>-3.72</v>
      </c>
      <c r="AO730" t="s">
        <v>3166</v>
      </c>
      <c r="AP730">
        <v>-9.0677376734495996E-2</v>
      </c>
      <c r="AQ730">
        <f>(Table2[[#This Row],[Sharpe Ratio]]-AVERAGE(Table2[Sharpe Ratio]))/_xlfn.STDEV.P(Table2[Sharpe Ratio])</f>
        <v>-1.6845933227534917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723</v>
      </c>
      <c r="AT730">
        <f>_xlfn.RANK.AVG(Table2[[#This Row],[6M Return vs Nifty Z-Score]],Table2[6M Return vs Nifty Z-Score])</f>
        <v>684</v>
      </c>
      <c r="AU730">
        <f>_xlfn.RANK.AVG(Table2[[#This Row],[Sharpe Ratio Z-Score]],Table2[Sharpe Ratio Z-Score])</f>
        <v>703</v>
      </c>
      <c r="AV730">
        <f>(Table2[[#This Row],[Rank 1Y]]+Table2[[#This Row],[Rank 6M]]+Table2[[#This Row],[Rank Sharpe]])/3</f>
        <v>703.33333333333337</v>
      </c>
    </row>
    <row r="731" spans="1:48" hidden="1" x14ac:dyDescent="0.3">
      <c r="A731" t="s">
        <v>333</v>
      </c>
      <c r="B731" t="s">
        <v>334</v>
      </c>
      <c r="C731" t="s">
        <v>3127</v>
      </c>
      <c r="D731" t="s">
        <v>335</v>
      </c>
      <c r="E731">
        <v>75104.190777840005</v>
      </c>
      <c r="F731">
        <v>625.20000000000005</v>
      </c>
      <c r="G731">
        <v>-47.351133509857299</v>
      </c>
      <c r="H731">
        <f>(Table2[[#This Row],[1Y Return vs Nifty]]-AVERAGE(Table2[1Y Return vs Nifty]))/_xlfn.STDEV.P(Table2[1Y Return vs Nifty])</f>
        <v>-1.1951566268493585</v>
      </c>
      <c r="I731">
        <v>-33.518708842656899</v>
      </c>
      <c r="J731">
        <f>(Table2[[#This Row],[1M Return vs Nifty]]-AVERAGE(Table2[1M Return vs Nifty]))/_xlfn.STDEV.P(Table2[1M Return vs Nifty])</f>
        <v>-3.0400778985930179</v>
      </c>
      <c r="K731">
        <v>-48.896919692636899</v>
      </c>
      <c r="L731">
        <f>(Table2[[#This Row],[6M Return vs Nifty]]-AVERAGE(Table2[6M Return vs Nifty]))/_xlfn.STDEV.P(Table2[6M Return vs Nifty])</f>
        <v>-1.7184247482452732</v>
      </c>
      <c r="M731">
        <v>-30.166178700094701</v>
      </c>
      <c r="N731">
        <f>(Table2[[#This Row],[1W Return vs Nifty]]-AVERAGE(Table2[1W Return vs Nifty]))/_xlfn.STDEV.P(Table2[1W Return vs Nifty])</f>
        <v>-5.6046615677240297</v>
      </c>
      <c r="O731">
        <v>865.78</v>
      </c>
      <c r="P731">
        <v>940.11869422435495</v>
      </c>
      <c r="Q731">
        <v>1015.09205447752</v>
      </c>
      <c r="R731">
        <v>13.370087382145501</v>
      </c>
      <c r="S731" s="1">
        <f>(Table2[[#This Row],[Close Price]]-Table2[[#This Row],[20D EMA]])/Table2[[#This Row],[20D EMA]]</f>
        <v>-0.27787659682598342</v>
      </c>
      <c r="T731" s="1">
        <f>(Table2[[#This Row],[Close Price]]-Table2[[#This Row],[50D EMA]])/Table2[[#This Row],[50D EMA]]</f>
        <v>-0.33497758970124364</v>
      </c>
      <c r="U731" s="1">
        <f>(Table2[[#This Row],[Close Price]]-Table2[[#This Row],[200D EMA]])/Table2[[#This Row],[200D EMA]]</f>
        <v>-0.38409526777175107</v>
      </c>
      <c r="V731">
        <v>2.5465544894285999</v>
      </c>
      <c r="W731">
        <v>620</v>
      </c>
      <c r="X731">
        <v>694.2</v>
      </c>
      <c r="Y731">
        <v>620</v>
      </c>
      <c r="Z731">
        <v>694.2</v>
      </c>
      <c r="AA731">
        <v>620</v>
      </c>
      <c r="AB731">
        <v>1090.95</v>
      </c>
      <c r="AC731" s="1">
        <f>(Table2[[#This Row],[Close Price]]/Table2[[#This Row],[Day Low]])-1</f>
        <v>8.3870967741936919E-3</v>
      </c>
      <c r="AD731" s="1">
        <f>(Table2[[#This Row],[Day High]]/Table2[[#This Row],[Close Price]])-1</f>
        <v>0.11036468330134364</v>
      </c>
      <c r="AE731" s="1">
        <f>(Table2[[#This Row],[Close Price]]/Table2[[#This Row],[Current Week Low]])-1</f>
        <v>8.3870967741936919E-3</v>
      </c>
      <c r="AF731" s="1">
        <f>(Table2[[#This Row],[Current Week High]]/Table2[[#This Row],[Close Price]])-1</f>
        <v>0.11036468330134364</v>
      </c>
      <c r="AG731" s="1">
        <f>(Table2[[#This Row],[Close Price]]/Table2[[#This Row],[Current Month Low]])-1</f>
        <v>8.3870967741936919E-3</v>
      </c>
      <c r="AH731" s="1">
        <f>(Table2[[#This Row],[Current Month High]]/Table2[[#This Row],[Close Price]])-1</f>
        <v>0.74496161228406899</v>
      </c>
      <c r="AI731">
        <v>115.611004478566</v>
      </c>
      <c r="AJ731">
        <v>0.83870967741936897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-0.28999999999999998</v>
      </c>
      <c r="AM731" t="s">
        <v>3166</v>
      </c>
      <c r="AN731">
        <v>-38.4</v>
      </c>
      <c r="AO731" t="s">
        <v>3166</v>
      </c>
      <c r="AP731">
        <v>-6.8645387619758996E-2</v>
      </c>
      <c r="AQ731">
        <f>(Table2[[#This Row],[Sharpe Ratio]]-AVERAGE(Table2[Sharpe Ratio]))/_xlfn.STDEV.P(Table2[Sharpe Ratio])</f>
        <v>-1.4302424063873878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700</v>
      </c>
      <c r="AT731">
        <f>_xlfn.RANK.AVG(Table2[[#This Row],[6M Return vs Nifty Z-Score]],Table2[6M Return vs Nifty Z-Score])</f>
        <v>731</v>
      </c>
      <c r="AU731">
        <f>_xlfn.RANK.AVG(Table2[[#This Row],[Sharpe Ratio Z-Score]],Table2[Sharpe Ratio Z-Score])</f>
        <v>683</v>
      </c>
      <c r="AV731">
        <f>(Table2[[#This Row],[Rank 1Y]]+Table2[[#This Row],[Rank 6M]]+Table2[[#This Row],[Rank Sharpe]])/3</f>
        <v>704.66666666666663</v>
      </c>
    </row>
    <row r="732" spans="1:48" hidden="1" x14ac:dyDescent="0.3">
      <c r="A732" t="s">
        <v>2482</v>
      </c>
      <c r="B732" t="s">
        <v>2483</v>
      </c>
      <c r="C732" t="s">
        <v>3138</v>
      </c>
      <c r="D732" t="s">
        <v>2026</v>
      </c>
      <c r="E732">
        <v>1929.63644939199</v>
      </c>
      <c r="F732">
        <v>10.48</v>
      </c>
      <c r="G732">
        <v>-69.569612933182299</v>
      </c>
      <c r="H732">
        <f>(Table2[[#This Row],[1Y Return vs Nifty]]-AVERAGE(Table2[1Y Return vs Nifty]))/_xlfn.STDEV.P(Table2[1Y Return vs Nifty])</f>
        <v>-1.6353422750028239</v>
      </c>
      <c r="I732">
        <v>-19.037894090930099</v>
      </c>
      <c r="J732">
        <f>(Table2[[#This Row],[1M Return vs Nifty]]-AVERAGE(Table2[1M Return vs Nifty]))/_xlfn.STDEV.P(Table2[1M Return vs Nifty])</f>
        <v>-1.6065998477475123</v>
      </c>
      <c r="K732">
        <v>-42.186143836051102</v>
      </c>
      <c r="L732">
        <f>(Table2[[#This Row],[6M Return vs Nifty]]-AVERAGE(Table2[6M Return vs Nifty]))/_xlfn.STDEV.P(Table2[6M Return vs Nifty])</f>
        <v>-1.4971251861403103</v>
      </c>
      <c r="M732">
        <v>-12.2696580434772</v>
      </c>
      <c r="N732">
        <f>(Table2[[#This Row],[1W Return vs Nifty]]-AVERAGE(Table2[1W Return vs Nifty]))/_xlfn.STDEV.P(Table2[1W Return vs Nifty])</f>
        <v>-1.8886250262309567</v>
      </c>
      <c r="O732">
        <v>11.8</v>
      </c>
      <c r="P732">
        <v>12.8674350767871</v>
      </c>
      <c r="Q732">
        <v>15.2327975970965</v>
      </c>
      <c r="R732">
        <v>18.148132440306899</v>
      </c>
      <c r="S732" s="1">
        <f>(Table2[[#This Row],[Close Price]]-Table2[[#This Row],[20D EMA]])/Table2[[#This Row],[20D EMA]]</f>
        <v>-0.11186440677966103</v>
      </c>
      <c r="T732" s="1">
        <f>(Table2[[#This Row],[Close Price]]-Table2[[#This Row],[50D EMA]])/Table2[[#This Row],[50D EMA]]</f>
        <v>-0.18554086828804298</v>
      </c>
      <c r="U732" s="1">
        <f>(Table2[[#This Row],[Close Price]]-Table2[[#This Row],[200D EMA]])/Table2[[#This Row],[200D EMA]]</f>
        <v>-0.31201081526891838</v>
      </c>
      <c r="V732">
        <v>0.81726992175092805</v>
      </c>
      <c r="W732">
        <v>10.46</v>
      </c>
      <c r="X732">
        <v>10.68</v>
      </c>
      <c r="Y732">
        <v>10.46</v>
      </c>
      <c r="Z732">
        <v>10.68</v>
      </c>
      <c r="AA732">
        <v>10.25</v>
      </c>
      <c r="AB732">
        <v>13.24</v>
      </c>
      <c r="AC732" s="1">
        <f>(Table2[[#This Row],[Close Price]]/Table2[[#This Row],[Day Low]])-1</f>
        <v>1.9120458891013214E-3</v>
      </c>
      <c r="AD732" s="1">
        <f>(Table2[[#This Row],[Day High]]/Table2[[#This Row],[Close Price]])-1</f>
        <v>1.9083969465648831E-2</v>
      </c>
      <c r="AE732" s="1">
        <f>(Table2[[#This Row],[Close Price]]/Table2[[#This Row],[Current Week Low]])-1</f>
        <v>1.9120458891013214E-3</v>
      </c>
      <c r="AF732" s="1">
        <f>(Table2[[#This Row],[Current Week High]]/Table2[[#This Row],[Close Price]])-1</f>
        <v>1.9083969465648831E-2</v>
      </c>
      <c r="AG732" s="1">
        <f>(Table2[[#This Row],[Close Price]]/Table2[[#This Row],[Current Month Low]])-1</f>
        <v>2.2439024390243922E-2</v>
      </c>
      <c r="AH732" s="1">
        <f>(Table2[[#This Row],[Current Month High]]/Table2[[#This Row],[Close Price]])-1</f>
        <v>0.26335877862595414</v>
      </c>
      <c r="AI732">
        <v>148.568702290076</v>
      </c>
      <c r="AJ732">
        <v>2.24390243902439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</v>
      </c>
      <c r="AM732" t="s">
        <v>3166</v>
      </c>
      <c r="AN732">
        <v>-17.350000000000001</v>
      </c>
      <c r="AO732" t="s">
        <v>3166</v>
      </c>
      <c r="AP732">
        <v>-5.1576666451036E-2</v>
      </c>
      <c r="AQ732">
        <f>(Table2[[#This Row],[Sharpe Ratio]]-AVERAGE(Table2[Sharpe Ratio]))/_xlfn.STDEV.P(Table2[Sharpe Ratio])</f>
        <v>-1.2331905266023595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732</v>
      </c>
      <c r="AT732">
        <f>_xlfn.RANK.AVG(Table2[[#This Row],[6M Return vs Nifty Z-Score]],Table2[6M Return vs Nifty Z-Score])</f>
        <v>724</v>
      </c>
      <c r="AU732">
        <f>_xlfn.RANK.AVG(Table2[[#This Row],[Sharpe Ratio Z-Score]],Table2[Sharpe Ratio Z-Score])</f>
        <v>663</v>
      </c>
      <c r="AV732">
        <f>(Table2[[#This Row],[Rank 1Y]]+Table2[[#This Row],[Rank 6M]]+Table2[[#This Row],[Rank Sharpe]])/3</f>
        <v>706.33333333333337</v>
      </c>
    </row>
    <row r="733" spans="1:48" hidden="1" x14ac:dyDescent="0.3">
      <c r="A733" t="s">
        <v>1479</v>
      </c>
      <c r="B733" t="s">
        <v>1480</v>
      </c>
      <c r="C733" t="s">
        <v>3129</v>
      </c>
      <c r="D733" t="s">
        <v>80</v>
      </c>
      <c r="E733">
        <v>6938.6090365</v>
      </c>
      <c r="F733">
        <v>235</v>
      </c>
      <c r="G733">
        <v>-54.426872096479102</v>
      </c>
      <c r="H733">
        <f>(Table2[[#This Row],[1Y Return vs Nifty]]-AVERAGE(Table2[1Y Return vs Nifty]))/_xlfn.STDEV.P(Table2[1Y Return vs Nifty])</f>
        <v>-1.3353389731105005</v>
      </c>
      <c r="I733">
        <v>-6.7901091438844396</v>
      </c>
      <c r="J733">
        <f>(Table2[[#This Row],[1M Return vs Nifty]]-AVERAGE(Table2[1M Return vs Nifty]))/_xlfn.STDEV.P(Table2[1M Return vs Nifty])</f>
        <v>-0.39417284042236728</v>
      </c>
      <c r="K733">
        <v>-27.617461034564698</v>
      </c>
      <c r="L733">
        <f>(Table2[[#This Row],[6M Return vs Nifty]]-AVERAGE(Table2[6M Return vs Nifty]))/_xlfn.STDEV.P(Table2[6M Return vs Nifty])</f>
        <v>-1.0166974094844943</v>
      </c>
      <c r="M733">
        <v>-7.4884896501181801</v>
      </c>
      <c r="N733">
        <f>(Table2[[#This Row],[1W Return vs Nifty]]-AVERAGE(Table2[1W Return vs Nifty]))/_xlfn.STDEV.P(Table2[1W Return vs Nifty])</f>
        <v>-0.89586242160790475</v>
      </c>
      <c r="O733">
        <v>247.67</v>
      </c>
      <c r="P733">
        <v>263.06411165826597</v>
      </c>
      <c r="Q733">
        <v>308.88637865581302</v>
      </c>
      <c r="R733">
        <v>33.562817753341697</v>
      </c>
      <c r="S733" s="1">
        <f>(Table2[[#This Row],[Close Price]]-Table2[[#This Row],[20D EMA]])/Table2[[#This Row],[20D EMA]]</f>
        <v>-5.1156781200791326E-2</v>
      </c>
      <c r="T733" s="1">
        <f>(Table2[[#This Row],[Close Price]]-Table2[[#This Row],[50D EMA]])/Table2[[#This Row],[50D EMA]]</f>
        <v>-0.10668164304647804</v>
      </c>
      <c r="U733" s="1">
        <f>(Table2[[#This Row],[Close Price]]-Table2[[#This Row],[200D EMA]])/Table2[[#This Row],[200D EMA]]</f>
        <v>-0.2392024503551948</v>
      </c>
      <c r="V733">
        <v>1.1091254225445699</v>
      </c>
      <c r="W733">
        <v>234.2</v>
      </c>
      <c r="X733">
        <v>244.2</v>
      </c>
      <c r="Y733">
        <v>234.2</v>
      </c>
      <c r="Z733">
        <v>244.2</v>
      </c>
      <c r="AA733">
        <v>231.35</v>
      </c>
      <c r="AB733">
        <v>267.85000000000002</v>
      </c>
      <c r="AC733" s="1">
        <f>(Table2[[#This Row],[Close Price]]/Table2[[#This Row],[Day Low]])-1</f>
        <v>3.4158838599487318E-3</v>
      </c>
      <c r="AD733" s="1">
        <f>(Table2[[#This Row],[Day High]]/Table2[[#This Row],[Close Price]])-1</f>
        <v>3.9148936170212645E-2</v>
      </c>
      <c r="AE733" s="1">
        <f>(Table2[[#This Row],[Close Price]]/Table2[[#This Row],[Current Week Low]])-1</f>
        <v>3.4158838599487318E-3</v>
      </c>
      <c r="AF733" s="1">
        <f>(Table2[[#This Row],[Current Week High]]/Table2[[#This Row],[Close Price]])-1</f>
        <v>3.9148936170212645E-2</v>
      </c>
      <c r="AG733" s="1">
        <f>(Table2[[#This Row],[Close Price]]/Table2[[#This Row],[Current Month Low]])-1</f>
        <v>1.5776961314026394E-2</v>
      </c>
      <c r="AH733" s="1">
        <f>(Table2[[#This Row],[Current Month High]]/Table2[[#This Row],[Close Price]])-1</f>
        <v>0.13978723404255322</v>
      </c>
      <c r="AI733">
        <v>71.319148936170194</v>
      </c>
      <c r="AJ733">
        <v>1.5776961314026301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-0.15</v>
      </c>
      <c r="AM733" t="s">
        <v>3166</v>
      </c>
      <c r="AN733">
        <v>-9.3000000000000007</v>
      </c>
      <c r="AO733" t="s">
        <v>3166</v>
      </c>
      <c r="AP733">
        <v>-0.139722461033193</v>
      </c>
      <c r="AQ733">
        <f>(Table2[[#This Row],[Sharpe Ratio]]-AVERAGE(Table2[Sharpe Ratio]))/_xlfn.STDEV.P(Table2[Sharpe Ratio])</f>
        <v>-2.2508001263998407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716</v>
      </c>
      <c r="AT733">
        <f>_xlfn.RANK.AVG(Table2[[#This Row],[6M Return vs Nifty Z-Score]],Table2[6M Return vs Nifty Z-Score])</f>
        <v>673</v>
      </c>
      <c r="AU733">
        <f>_xlfn.RANK.AVG(Table2[[#This Row],[Sharpe Ratio Z-Score]],Table2[Sharpe Ratio Z-Score])</f>
        <v>732</v>
      </c>
      <c r="AV733">
        <f>(Table2[[#This Row],[Rank 1Y]]+Table2[[#This Row],[Rank 6M]]+Table2[[#This Row],[Rank Sharpe]])/3</f>
        <v>707</v>
      </c>
    </row>
    <row r="734" spans="1:48" hidden="1" x14ac:dyDescent="0.3">
      <c r="A734" t="s">
        <v>1102</v>
      </c>
      <c r="B734" t="s">
        <v>1103</v>
      </c>
      <c r="C734" t="s">
        <v>3138</v>
      </c>
      <c r="D734" t="s">
        <v>621</v>
      </c>
      <c r="E734">
        <v>11380.234088159999</v>
      </c>
      <c r="F734">
        <v>117.17</v>
      </c>
      <c r="G734">
        <v>-76.560266052846302</v>
      </c>
      <c r="H734">
        <f>(Table2[[#This Row],[1Y Return vs Nifty]]-AVERAGE(Table2[1Y Return vs Nifty]))/_xlfn.STDEV.P(Table2[1Y Return vs Nifty])</f>
        <v>-1.7738389342865781</v>
      </c>
      <c r="I734">
        <v>-5.9136748156247503</v>
      </c>
      <c r="J734">
        <f>(Table2[[#This Row],[1M Return vs Nifty]]-AVERAGE(Table2[1M Return vs Nifty]))/_xlfn.STDEV.P(Table2[1M Return vs Nifty])</f>
        <v>-0.30741326272540287</v>
      </c>
      <c r="K734">
        <v>-26.845425474184701</v>
      </c>
      <c r="L734">
        <f>(Table2[[#This Row],[6M Return vs Nifty]]-AVERAGE(Table2[6M Return vs Nifty]))/_xlfn.STDEV.P(Table2[6M Return vs Nifty])</f>
        <v>-0.99123818761614901</v>
      </c>
      <c r="M734">
        <v>-2.2576199686751002</v>
      </c>
      <c r="N734">
        <f>(Table2[[#This Row],[1W Return vs Nifty]]-AVERAGE(Table2[1W Return vs Nifty]))/_xlfn.STDEV.P(Table2[1W Return vs Nifty])</f>
        <v>0.19027623366435309</v>
      </c>
      <c r="O734">
        <v>120.63</v>
      </c>
      <c r="P734">
        <v>126.108799604231</v>
      </c>
      <c r="Q734">
        <v>151.635563993256</v>
      </c>
      <c r="R734">
        <v>46.468266173351402</v>
      </c>
      <c r="S734" s="1">
        <f>(Table2[[#This Row],[Close Price]]-Table2[[#This Row],[20D EMA]])/Table2[[#This Row],[20D EMA]]</f>
        <v>-2.8682748901599883E-2</v>
      </c>
      <c r="T734" s="1">
        <f>(Table2[[#This Row],[Close Price]]-Table2[[#This Row],[50D EMA]])/Table2[[#This Row],[50D EMA]]</f>
        <v>-7.0881648483561446E-2</v>
      </c>
      <c r="U734" s="1">
        <f>(Table2[[#This Row],[Close Price]]-Table2[[#This Row],[200D EMA]])/Table2[[#This Row],[200D EMA]]</f>
        <v>-0.22729208825173003</v>
      </c>
      <c r="V734">
        <v>0.78466057185132798</v>
      </c>
      <c r="W734">
        <v>118.19</v>
      </c>
      <c r="X734">
        <v>120.96</v>
      </c>
      <c r="Y734">
        <v>118.19</v>
      </c>
      <c r="Z734">
        <v>120.96</v>
      </c>
      <c r="AA734">
        <v>114.36</v>
      </c>
      <c r="AB734">
        <v>126.82</v>
      </c>
      <c r="AC734" s="1">
        <f>(Table2[[#This Row],[Close Price]]/Table2[[#This Row],[Day Low]])-1</f>
        <v>-8.6301717573398218E-3</v>
      </c>
      <c r="AD734" s="1">
        <f>(Table2[[#This Row],[Day High]]/Table2[[#This Row],[Close Price]])-1</f>
        <v>3.2346163693778296E-2</v>
      </c>
      <c r="AE734" s="1">
        <f>(Table2[[#This Row],[Close Price]]/Table2[[#This Row],[Current Week Low]])-1</f>
        <v>-8.6301717573398218E-3</v>
      </c>
      <c r="AF734" s="1">
        <f>(Table2[[#This Row],[Current Week High]]/Table2[[#This Row],[Close Price]])-1</f>
        <v>3.2346163693778296E-2</v>
      </c>
      <c r="AG734" s="1">
        <f>(Table2[[#This Row],[Close Price]]/Table2[[#This Row],[Current Month Low]])-1</f>
        <v>2.4571528506470708E-2</v>
      </c>
      <c r="AH734" s="1">
        <f>(Table2[[#This Row],[Current Month High]]/Table2[[#This Row],[Close Price]])-1</f>
        <v>8.2358965605530354E-2</v>
      </c>
      <c r="AI734">
        <v>155.782196808056</v>
      </c>
      <c r="AJ734">
        <v>2.4571528506470699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-0.06</v>
      </c>
      <c r="AM734" t="s">
        <v>3166</v>
      </c>
      <c r="AN734">
        <v>-2.44</v>
      </c>
      <c r="AO734" t="s">
        <v>3166</v>
      </c>
      <c r="AP734">
        <v>-0.13773584064946101</v>
      </c>
      <c r="AQ734">
        <f>(Table2[[#This Row],[Sharpe Ratio]]-AVERAGE(Table2[Sharpe Ratio]))/_xlfn.STDEV.P(Table2[Sharpe Ratio])</f>
        <v>-2.2278653513124738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735</v>
      </c>
      <c r="AT734">
        <f>_xlfn.RANK.AVG(Table2[[#This Row],[6M Return vs Nifty Z-Score]],Table2[6M Return vs Nifty Z-Score])</f>
        <v>668</v>
      </c>
      <c r="AU734">
        <f>_xlfn.RANK.AVG(Table2[[#This Row],[Sharpe Ratio Z-Score]],Table2[Sharpe Ratio Z-Score])</f>
        <v>731</v>
      </c>
      <c r="AV734">
        <f>(Table2[[#This Row],[Rank 1Y]]+Table2[[#This Row],[Rank 6M]]+Table2[[#This Row],[Rank Sharpe]])/3</f>
        <v>711.33333333333337</v>
      </c>
    </row>
    <row r="735" spans="1:48" hidden="1" x14ac:dyDescent="0.3">
      <c r="A735" t="s">
        <v>2058</v>
      </c>
      <c r="B735" t="s">
        <v>2059</v>
      </c>
      <c r="C735" t="s">
        <v>3132</v>
      </c>
      <c r="D735" t="s">
        <v>458</v>
      </c>
      <c r="E735">
        <v>3096.1162134000001</v>
      </c>
      <c r="F735">
        <v>806.7</v>
      </c>
      <c r="G735">
        <v>-65.0511954951143</v>
      </c>
      <c r="H735">
        <f>(Table2[[#This Row],[1Y Return vs Nifty]]-AVERAGE(Table2[1Y Return vs Nifty]))/_xlfn.STDEV.P(Table2[1Y Return vs Nifty])</f>
        <v>-1.5458247850473283</v>
      </c>
      <c r="I735">
        <v>-17.140882300842801</v>
      </c>
      <c r="J735">
        <f>(Table2[[#This Row],[1M Return vs Nifty]]-AVERAGE(Table2[1M Return vs Nifty]))/_xlfn.STDEV.P(Table2[1M Return vs Nifty])</f>
        <v>-1.418811742595417</v>
      </c>
      <c r="K735">
        <v>-27.964467716014902</v>
      </c>
      <c r="L735">
        <f>(Table2[[#This Row],[6M Return vs Nifty]]-AVERAGE(Table2[6M Return vs Nifty]))/_xlfn.STDEV.P(Table2[6M Return vs Nifty])</f>
        <v>-1.0281405612591232</v>
      </c>
      <c r="M735">
        <v>-6.9463285798091299</v>
      </c>
      <c r="N735">
        <f>(Table2[[#This Row],[1W Return vs Nifty]]-AVERAGE(Table2[1W Return vs Nifty]))/_xlfn.STDEV.P(Table2[1W Return vs Nifty])</f>
        <v>-0.78328800631794349</v>
      </c>
      <c r="O735">
        <v>908.16</v>
      </c>
      <c r="P735">
        <v>984.06382982155503</v>
      </c>
      <c r="Q735">
        <v>1119.8662516350901</v>
      </c>
      <c r="R735">
        <v>8.0479965274341794</v>
      </c>
      <c r="S735" s="1">
        <f>(Table2[[#This Row],[Close Price]]-Table2[[#This Row],[20D EMA]])/Table2[[#This Row],[20D EMA]]</f>
        <v>-0.11172040169133184</v>
      </c>
      <c r="T735" s="1">
        <f>(Table2[[#This Row],[Close Price]]-Table2[[#This Row],[50D EMA]])/Table2[[#This Row],[50D EMA]]</f>
        <v>-0.18023610303176898</v>
      </c>
      <c r="U735" s="1">
        <f>(Table2[[#This Row],[Close Price]]-Table2[[#This Row],[200D EMA]])/Table2[[#This Row],[200D EMA]]</f>
        <v>-0.27964611950564938</v>
      </c>
      <c r="V735">
        <v>1.9700250206271801</v>
      </c>
      <c r="W735">
        <v>800.8</v>
      </c>
      <c r="X735">
        <v>838.25</v>
      </c>
      <c r="Y735">
        <v>800.8</v>
      </c>
      <c r="Z735">
        <v>838.25</v>
      </c>
      <c r="AA735">
        <v>800.8</v>
      </c>
      <c r="AB735">
        <v>1001.95</v>
      </c>
      <c r="AC735" s="1">
        <f>(Table2[[#This Row],[Close Price]]/Table2[[#This Row],[Day Low]])-1</f>
        <v>7.3676323676323818E-3</v>
      </c>
      <c r="AD735" s="1">
        <f>(Table2[[#This Row],[Day High]]/Table2[[#This Row],[Close Price]])-1</f>
        <v>3.9109954134126657E-2</v>
      </c>
      <c r="AE735" s="1">
        <f>(Table2[[#This Row],[Close Price]]/Table2[[#This Row],[Current Week Low]])-1</f>
        <v>7.3676323676323818E-3</v>
      </c>
      <c r="AF735" s="1">
        <f>(Table2[[#This Row],[Current Week High]]/Table2[[#This Row],[Close Price]])-1</f>
        <v>3.9109954134126657E-2</v>
      </c>
      <c r="AG735" s="1">
        <f>(Table2[[#This Row],[Close Price]]/Table2[[#This Row],[Current Month Low]])-1</f>
        <v>7.3676323676323818E-3</v>
      </c>
      <c r="AH735" s="1">
        <f>(Table2[[#This Row],[Current Month High]]/Table2[[#This Row],[Close Price]])-1</f>
        <v>0.24203545308045116</v>
      </c>
      <c r="AI735">
        <v>79.465724556836406</v>
      </c>
      <c r="AJ735">
        <v>0.73676323676323796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-0.22</v>
      </c>
      <c r="AM735" t="s">
        <v>3166</v>
      </c>
      <c r="AN735">
        <v>-16.98</v>
      </c>
      <c r="AO735" t="s">
        <v>3166</v>
      </c>
      <c r="AP735">
        <v>-0.186651521857501</v>
      </c>
      <c r="AQ735">
        <f>(Table2[[#This Row],[Sharpe Ratio]]-AVERAGE(Table2[Sharpe Ratio]))/_xlfn.STDEV.P(Table2[Sharpe Ratio])</f>
        <v>-2.7925782456019412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728</v>
      </c>
      <c r="AT735">
        <f>_xlfn.RANK.AVG(Table2[[#This Row],[6M Return vs Nifty Z-Score]],Table2[6M Return vs Nifty Z-Score])</f>
        <v>676</v>
      </c>
      <c r="AU735">
        <f>_xlfn.RANK.AVG(Table2[[#This Row],[Sharpe Ratio Z-Score]],Table2[Sharpe Ratio Z-Score])</f>
        <v>737</v>
      </c>
      <c r="AV735">
        <f>(Table2[[#This Row],[Rank 1Y]]+Table2[[#This Row],[Rank 6M]]+Table2[[#This Row],[Rank Sharpe]])/3</f>
        <v>713.66666666666663</v>
      </c>
    </row>
    <row r="736" spans="1:48" hidden="1" x14ac:dyDescent="0.3">
      <c r="A736" t="s">
        <v>463</v>
      </c>
      <c r="B736" t="s">
        <v>464</v>
      </c>
      <c r="C736" t="s">
        <v>3122</v>
      </c>
      <c r="D736" t="s">
        <v>27</v>
      </c>
      <c r="E736">
        <v>48580.772198079998</v>
      </c>
      <c r="F736">
        <v>6.97</v>
      </c>
      <c r="G736">
        <v>-69.761809121576306</v>
      </c>
      <c r="H736">
        <f>(Table2[[#This Row],[1Y Return vs Nifty]]-AVERAGE(Table2[1Y Return vs Nifty]))/_xlfn.STDEV.P(Table2[1Y Return vs Nifty])</f>
        <v>-1.6391500064928568</v>
      </c>
      <c r="I736">
        <v>-17.824290550282502</v>
      </c>
      <c r="J736">
        <f>(Table2[[#This Row],[1M Return vs Nifty]]-AVERAGE(Table2[1M Return vs Nifty]))/_xlfn.STDEV.P(Table2[1M Return vs Nifty])</f>
        <v>-1.4864633728479026</v>
      </c>
      <c r="K736">
        <v>-59.197114317126299</v>
      </c>
      <c r="L736">
        <f>(Table2[[#This Row],[6M Return vs Nifty]]-AVERAGE(Table2[6M Return vs Nifty]))/_xlfn.STDEV.P(Table2[6M Return vs Nifty])</f>
        <v>-2.0580916673479903</v>
      </c>
      <c r="M736">
        <v>-13.744747706486301</v>
      </c>
      <c r="N736">
        <f>(Table2[[#This Row],[1W Return vs Nifty]]-AVERAGE(Table2[1W Return vs Nifty]))/_xlfn.STDEV.P(Table2[1W Return vs Nifty])</f>
        <v>-2.1949128904976716</v>
      </c>
      <c r="O736">
        <v>7.71</v>
      </c>
      <c r="P736">
        <v>9.3044250515458504</v>
      </c>
      <c r="Q736">
        <v>12.227663586342301</v>
      </c>
      <c r="R736">
        <v>32.839299317915497</v>
      </c>
      <c r="S736" s="1">
        <f>(Table2[[#This Row],[Close Price]]-Table2[[#This Row],[20D EMA]])/Table2[[#This Row],[20D EMA]]</f>
        <v>-9.5979247730220527E-2</v>
      </c>
      <c r="T736" s="1">
        <f>(Table2[[#This Row],[Close Price]]-Table2[[#This Row],[50D EMA]])/Table2[[#This Row],[50D EMA]]</f>
        <v>-0.2508940679959592</v>
      </c>
      <c r="U736" s="1">
        <f>(Table2[[#This Row],[Close Price]]-Table2[[#This Row],[200D EMA]])/Table2[[#This Row],[200D EMA]]</f>
        <v>-0.42998104660115549</v>
      </c>
      <c r="V736">
        <v>0.79937684074093995</v>
      </c>
      <c r="W736">
        <v>6.67</v>
      </c>
      <c r="X736">
        <v>7.17</v>
      </c>
      <c r="Y736">
        <v>6.67</v>
      </c>
      <c r="Z736">
        <v>7.17</v>
      </c>
      <c r="AA736">
        <v>6.61</v>
      </c>
      <c r="AB736">
        <v>8.5299999999999994</v>
      </c>
      <c r="AC736" s="1">
        <f>(Table2[[#This Row],[Close Price]]/Table2[[#This Row],[Day Low]])-1</f>
        <v>4.4977511244377766E-2</v>
      </c>
      <c r="AD736" s="1">
        <f>(Table2[[#This Row],[Day High]]/Table2[[#This Row],[Close Price]])-1</f>
        <v>2.8694404591104838E-2</v>
      </c>
      <c r="AE736" s="1">
        <f>(Table2[[#This Row],[Close Price]]/Table2[[#This Row],[Current Week Low]])-1</f>
        <v>4.4977511244377766E-2</v>
      </c>
      <c r="AF736" s="1">
        <f>(Table2[[#This Row],[Current Week High]]/Table2[[#This Row],[Close Price]])-1</f>
        <v>2.8694404591104838E-2</v>
      </c>
      <c r="AG736" s="1">
        <f>(Table2[[#This Row],[Close Price]]/Table2[[#This Row],[Current Month Low]])-1</f>
        <v>5.446293494704979E-2</v>
      </c>
      <c r="AH736" s="1">
        <f>(Table2[[#This Row],[Current Month High]]/Table2[[#This Row],[Close Price]])-1</f>
        <v>0.22381635581061698</v>
      </c>
      <c r="AI736">
        <v>175.17934002869401</v>
      </c>
      <c r="AJ736">
        <v>5.4462934947049702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-0.53</v>
      </c>
      <c r="AM736" t="s">
        <v>3166</v>
      </c>
      <c r="AN736">
        <v>-14.37</v>
      </c>
      <c r="AO736" t="s">
        <v>3166</v>
      </c>
      <c r="AP736">
        <v>-7.4525667624326997E-2</v>
      </c>
      <c r="AQ736">
        <f>(Table2[[#This Row],[Sharpe Ratio]]-AVERAGE(Table2[Sharpe Ratio]))/_xlfn.STDEV.P(Table2[Sharpe Ratio])</f>
        <v>-1.498127997645724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733</v>
      </c>
      <c r="AT736">
        <f>_xlfn.RANK.AVG(Table2[[#This Row],[6M Return vs Nifty Z-Score]],Table2[6M Return vs Nifty Z-Score])</f>
        <v>736</v>
      </c>
      <c r="AU736">
        <f>_xlfn.RANK.AVG(Table2[[#This Row],[Sharpe Ratio Z-Score]],Table2[Sharpe Ratio Z-Score])</f>
        <v>690</v>
      </c>
      <c r="AV736">
        <f>(Table2[[#This Row],[Rank 1Y]]+Table2[[#This Row],[Rank 6M]]+Table2[[#This Row],[Rank Sharpe]])/3</f>
        <v>719.66666666666663</v>
      </c>
    </row>
    <row r="737" spans="1:48" hidden="1" x14ac:dyDescent="0.3">
      <c r="A737" t="s">
        <v>1729</v>
      </c>
      <c r="B737" t="s">
        <v>1730</v>
      </c>
      <c r="C737" t="s">
        <v>3130</v>
      </c>
      <c r="D737" t="s">
        <v>470</v>
      </c>
      <c r="E737">
        <v>4714.3244085599999</v>
      </c>
      <c r="F737">
        <v>426.4</v>
      </c>
      <c r="G737">
        <v>-60.729271633917698</v>
      </c>
      <c r="H737">
        <f>(Table2[[#This Row],[1Y Return vs Nifty]]-AVERAGE(Table2[1Y Return vs Nifty]))/_xlfn.STDEV.P(Table2[1Y Return vs Nifty])</f>
        <v>-1.4602001651143564</v>
      </c>
      <c r="I737">
        <v>-17.211076204441198</v>
      </c>
      <c r="J737">
        <f>(Table2[[#This Row],[1M Return vs Nifty]]-AVERAGE(Table2[1M Return vs Nifty]))/_xlfn.STDEV.P(Table2[1M Return vs Nifty])</f>
        <v>-1.4257603447173708</v>
      </c>
      <c r="K737">
        <v>-37.181548331246397</v>
      </c>
      <c r="L737">
        <f>(Table2[[#This Row],[6M Return vs Nifty]]-AVERAGE(Table2[6M Return vs Nifty]))/_xlfn.STDEV.P(Table2[6M Return vs Nifty])</f>
        <v>-1.3320899029786983</v>
      </c>
      <c r="M737">
        <v>-8.4661139775718901</v>
      </c>
      <c r="N737">
        <f>(Table2[[#This Row],[1W Return vs Nifty]]-AVERAGE(Table2[1W Return vs Nifty]))/_xlfn.STDEV.P(Table2[1W Return vs Nifty])</f>
        <v>-1.0988565004221718</v>
      </c>
      <c r="O737">
        <v>461.31</v>
      </c>
      <c r="P737">
        <v>505.95611916870098</v>
      </c>
      <c r="Q737">
        <v>585.89758923804595</v>
      </c>
      <c r="R737">
        <v>22.146925876880001</v>
      </c>
      <c r="S737" s="1">
        <f>(Table2[[#This Row],[Close Price]]-Table2[[#This Row],[20D EMA]])/Table2[[#This Row],[20D EMA]]</f>
        <v>-7.5675792850794524E-2</v>
      </c>
      <c r="T737" s="1">
        <f>(Table2[[#This Row],[Close Price]]-Table2[[#This Row],[50D EMA]])/Table2[[#This Row],[50D EMA]]</f>
        <v>-0.15723916789348011</v>
      </c>
      <c r="U737" s="1">
        <f>(Table2[[#This Row],[Close Price]]-Table2[[#This Row],[200D EMA]])/Table2[[#This Row],[200D EMA]]</f>
        <v>-0.27222776158794409</v>
      </c>
      <c r="V737">
        <v>0.773023257457919</v>
      </c>
      <c r="W737">
        <v>423.3</v>
      </c>
      <c r="X737">
        <v>431.15</v>
      </c>
      <c r="Y737">
        <v>423.3</v>
      </c>
      <c r="Z737">
        <v>431.15</v>
      </c>
      <c r="AA737">
        <v>418.65</v>
      </c>
      <c r="AB737">
        <v>506.6</v>
      </c>
      <c r="AC737" s="1">
        <f>(Table2[[#This Row],[Close Price]]/Table2[[#This Row],[Day Low]])-1</f>
        <v>7.3234112922275774E-3</v>
      </c>
      <c r="AD737" s="1">
        <f>(Table2[[#This Row],[Day High]]/Table2[[#This Row],[Close Price]])-1</f>
        <v>1.1139774859286966E-2</v>
      </c>
      <c r="AE737" s="1">
        <f>(Table2[[#This Row],[Close Price]]/Table2[[#This Row],[Current Week Low]])-1</f>
        <v>7.3234112922275774E-3</v>
      </c>
      <c r="AF737" s="1">
        <f>(Table2[[#This Row],[Current Week High]]/Table2[[#This Row],[Close Price]])-1</f>
        <v>1.1139774859286966E-2</v>
      </c>
      <c r="AG737" s="1">
        <f>(Table2[[#This Row],[Close Price]]/Table2[[#This Row],[Current Month Low]])-1</f>
        <v>1.8511883434850107E-2</v>
      </c>
      <c r="AH737" s="1">
        <f>(Table2[[#This Row],[Current Month High]]/Table2[[#This Row],[Close Price]])-1</f>
        <v>0.18808630393996251</v>
      </c>
      <c r="AI737">
        <v>81.988742964352696</v>
      </c>
      <c r="AJ737">
        <v>1.85118834348501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-0.2</v>
      </c>
      <c r="AM737" t="s">
        <v>3166</v>
      </c>
      <c r="AN737">
        <v>-10.17</v>
      </c>
      <c r="AO737" t="s">
        <v>3166</v>
      </c>
      <c r="AP737">
        <v>-0.137287503914167</v>
      </c>
      <c r="AQ737">
        <f>(Table2[[#This Row],[Sharpe Ratio]]-AVERAGE(Table2[Sharpe Ratio]))/_xlfn.STDEV.P(Table2[Sharpe Ratio])</f>
        <v>-2.222689474596633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724</v>
      </c>
      <c r="AT737">
        <f>_xlfn.RANK.AVG(Table2[[#This Row],[6M Return vs Nifty Z-Score]],Table2[6M Return vs Nifty Z-Score])</f>
        <v>715</v>
      </c>
      <c r="AU737">
        <f>_xlfn.RANK.AVG(Table2[[#This Row],[Sharpe Ratio Z-Score]],Table2[Sharpe Ratio Z-Score])</f>
        <v>730</v>
      </c>
      <c r="AV737">
        <f>(Table2[[#This Row],[Rank 1Y]]+Table2[[#This Row],[Rank 6M]]+Table2[[#This Row],[Rank Sharpe]])/3</f>
        <v>723</v>
      </c>
    </row>
    <row r="738" spans="1:48" hidden="1" x14ac:dyDescent="0.3">
      <c r="A738" t="s">
        <v>2542</v>
      </c>
      <c r="B738" t="s">
        <v>2543</v>
      </c>
      <c r="C738" t="s">
        <v>3121</v>
      </c>
      <c r="D738" t="s">
        <v>54</v>
      </c>
      <c r="E738">
        <v>1816.4974141349901</v>
      </c>
      <c r="F738">
        <v>180.47</v>
      </c>
      <c r="G738">
        <v>-90.776225101020799</v>
      </c>
      <c r="H738">
        <f>(Table2[[#This Row],[1Y Return vs Nifty]]-AVERAGE(Table2[1Y Return vs Nifty]))/_xlfn.STDEV.P(Table2[1Y Return vs Nifty])</f>
        <v>-2.0554811217881452</v>
      </c>
      <c r="I738">
        <v>-8.2396213039217407</v>
      </c>
      <c r="J738">
        <f>(Table2[[#This Row],[1M Return vs Nifty]]-AVERAGE(Table2[1M Return vs Nifty]))/_xlfn.STDEV.P(Table2[1M Return vs Nifty])</f>
        <v>-0.53766227119485543</v>
      </c>
      <c r="K738">
        <v>-66.366146725816407</v>
      </c>
      <c r="L738">
        <f>(Table2[[#This Row],[6M Return vs Nifty]]-AVERAGE(Table2[6M Return vs Nifty]))/_xlfn.STDEV.P(Table2[6M Return vs Nifty])</f>
        <v>-2.2945030401406683</v>
      </c>
      <c r="M738">
        <v>3.5342995061450599</v>
      </c>
      <c r="N738">
        <f>(Table2[[#This Row],[1W Return vs Nifty]]-AVERAGE(Table2[1W Return vs Nifty]))/_xlfn.STDEV.P(Table2[1W Return vs Nifty])</f>
        <v>1.3929113618426698</v>
      </c>
      <c r="O738">
        <v>194.75</v>
      </c>
      <c r="P738">
        <v>229.691720704272</v>
      </c>
      <c r="Q738">
        <v>362.34389069199602</v>
      </c>
      <c r="R738">
        <v>39.3810409527537</v>
      </c>
      <c r="S738" s="1">
        <f>(Table2[[#This Row],[Close Price]]-Table2[[#This Row],[20D EMA]])/Table2[[#This Row],[20D EMA]]</f>
        <v>-7.3324775353016694E-2</v>
      </c>
      <c r="T738" s="1">
        <f>(Table2[[#This Row],[Close Price]]-Table2[[#This Row],[50D EMA]])/Table2[[#This Row],[50D EMA]]</f>
        <v>-0.21429471011558551</v>
      </c>
      <c r="U738" s="1">
        <f>(Table2[[#This Row],[Close Price]]-Table2[[#This Row],[200D EMA]])/Table2[[#This Row],[200D EMA]]</f>
        <v>-0.50193723521778566</v>
      </c>
      <c r="V738">
        <v>1.3119793114215501</v>
      </c>
      <c r="W738">
        <v>178</v>
      </c>
      <c r="X738">
        <v>194.01</v>
      </c>
      <c r="Y738">
        <v>178</v>
      </c>
      <c r="Z738">
        <v>194.01</v>
      </c>
      <c r="AA738">
        <v>160.68</v>
      </c>
      <c r="AB738">
        <v>233</v>
      </c>
      <c r="AC738" s="1">
        <f>(Table2[[#This Row],[Close Price]]/Table2[[#This Row],[Day Low]])-1</f>
        <v>1.3876404494381989E-2</v>
      </c>
      <c r="AD738" s="1">
        <f>(Table2[[#This Row],[Day High]]/Table2[[#This Row],[Close Price]])-1</f>
        <v>7.5026320164016225E-2</v>
      </c>
      <c r="AE738" s="1">
        <f>(Table2[[#This Row],[Close Price]]/Table2[[#This Row],[Current Week Low]])-1</f>
        <v>1.3876404494381989E-2</v>
      </c>
      <c r="AF738" s="1">
        <f>(Table2[[#This Row],[Current Week High]]/Table2[[#This Row],[Close Price]])-1</f>
        <v>7.5026320164016225E-2</v>
      </c>
      <c r="AG738" s="1">
        <f>(Table2[[#This Row],[Close Price]]/Table2[[#This Row],[Current Month Low]])-1</f>
        <v>0.12316405277570319</v>
      </c>
      <c r="AH738" s="1">
        <f>(Table2[[#This Row],[Current Month High]]/Table2[[#This Row],[Close Price]])-1</f>
        <v>0.29107330858314406</v>
      </c>
      <c r="AI738">
        <v>273.94026708040099</v>
      </c>
      <c r="AJ738">
        <v>12.316405277570301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-0.43</v>
      </c>
      <c r="AM738" t="s">
        <v>3166</v>
      </c>
      <c r="AN738">
        <v>-17.190000000000001</v>
      </c>
      <c r="AO738" t="s">
        <v>3166</v>
      </c>
      <c r="AP738">
        <v>-0.10812437911669601</v>
      </c>
      <c r="AQ738">
        <f>(Table2[[#This Row],[Sharpe Ratio]]-AVERAGE(Table2[Sharpe Ratio]))/_xlfn.STDEV.P(Table2[Sharpe Ratio])</f>
        <v>-1.8860123149581427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737</v>
      </c>
      <c r="AT738">
        <f>_xlfn.RANK.AVG(Table2[[#This Row],[6M Return vs Nifty Z-Score]],Table2[6M Return vs Nifty Z-Score])</f>
        <v>737</v>
      </c>
      <c r="AU738">
        <f>_xlfn.RANK.AVG(Table2[[#This Row],[Sharpe Ratio Z-Score]],Table2[Sharpe Ratio Z-Score])</f>
        <v>717</v>
      </c>
      <c r="AV738">
        <f>(Table2[[#This Row],[Rank 1Y]]+Table2[[#This Row],[Rank 6M]]+Table2[[#This Row],[Rank Sharpe]])/3</f>
        <v>730.33333333333337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BE62-2583-4041-919E-1E1FEB1CB7EB}">
  <dimension ref="A1:Q1471"/>
  <sheetViews>
    <sheetView topLeftCell="A914" workbookViewId="0">
      <selection activeCell="Q1" sqref="A1:Q147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3119</v>
      </c>
      <c r="D2" t="s">
        <v>18</v>
      </c>
      <c r="E2">
        <v>1741616.3919726</v>
      </c>
      <c r="F2">
        <v>1287</v>
      </c>
      <c r="G2">
        <v>-14.864747424156601</v>
      </c>
      <c r="H2">
        <v>-6.0234375610657898</v>
      </c>
      <c r="I2">
        <v>-17.734470614549199</v>
      </c>
      <c r="J2">
        <v>-3.4012316059900001</v>
      </c>
      <c r="K2">
        <v>1351.1354925872099</v>
      </c>
      <c r="L2">
        <v>1399.5970518167901</v>
      </c>
      <c r="M2">
        <v>53.474396923660699</v>
      </c>
      <c r="N2">
        <v>0.97390735503787296</v>
      </c>
      <c r="O2">
        <v>25.0038850038849</v>
      </c>
      <c r="P2">
        <v>8.6121777290181001</v>
      </c>
      <c r="Q2">
        <v>-3.6406352134960997E-2</v>
      </c>
    </row>
    <row r="3" spans="1:17" x14ac:dyDescent="0.3">
      <c r="A3" t="s">
        <v>19</v>
      </c>
      <c r="B3" t="s">
        <v>20</v>
      </c>
      <c r="C3" t="s">
        <v>3120</v>
      </c>
      <c r="D3" t="s">
        <v>21</v>
      </c>
      <c r="E3">
        <v>1561240.9448921799</v>
      </c>
      <c r="F3">
        <v>4244.6000000000004</v>
      </c>
      <c r="G3">
        <v>-4.8103634972154197E-2</v>
      </c>
      <c r="H3">
        <v>4.7541417737044203</v>
      </c>
      <c r="I3">
        <v>4.8244855271863401</v>
      </c>
      <c r="J3">
        <v>-1.65777903643894</v>
      </c>
      <c r="K3">
        <v>4162.9860980351395</v>
      </c>
      <c r="L3">
        <v>4061.9937826823302</v>
      </c>
      <c r="M3">
        <v>72.504306823265296</v>
      </c>
      <c r="N3">
        <v>0.93132248972905896</v>
      </c>
      <c r="O3">
        <v>8.1904066343118291</v>
      </c>
      <c r="P3">
        <v>23.641130206816101</v>
      </c>
      <c r="Q3">
        <v>-2.7249090188996E-2</v>
      </c>
    </row>
    <row r="4" spans="1:17" x14ac:dyDescent="0.3">
      <c r="A4" t="s">
        <v>22</v>
      </c>
      <c r="B4" t="s">
        <v>23</v>
      </c>
      <c r="C4" t="s">
        <v>3121</v>
      </c>
      <c r="D4" t="s">
        <v>24</v>
      </c>
      <c r="E4">
        <v>1364720.21106624</v>
      </c>
      <c r="F4">
        <v>1785.6</v>
      </c>
      <c r="G4">
        <v>-5.5566336337708302</v>
      </c>
      <c r="H4">
        <v>-0.70558209824075002</v>
      </c>
      <c r="I4">
        <v>11.3721800230288</v>
      </c>
      <c r="J4">
        <v>-0.36255664221240302</v>
      </c>
      <c r="K4">
        <v>1709.1663847371301</v>
      </c>
      <c r="L4">
        <v>1631.6282751142301</v>
      </c>
      <c r="M4">
        <v>68.908663853804896</v>
      </c>
      <c r="N4">
        <v>1.8833340609868501</v>
      </c>
      <c r="O4">
        <v>1.00526433691756</v>
      </c>
      <c r="P4">
        <v>30.952293645264099</v>
      </c>
      <c r="Q4">
        <v>-4.0503471847757003E-2</v>
      </c>
    </row>
    <row r="5" spans="1:17" x14ac:dyDescent="0.3">
      <c r="A5" t="s">
        <v>25</v>
      </c>
      <c r="B5" t="s">
        <v>26</v>
      </c>
      <c r="C5" t="s">
        <v>3122</v>
      </c>
      <c r="D5" t="s">
        <v>27</v>
      </c>
      <c r="E5">
        <v>944065.82027767505</v>
      </c>
      <c r="F5">
        <v>1578.75</v>
      </c>
      <c r="G5">
        <v>37.929878761687299</v>
      </c>
      <c r="H5">
        <v>-6.4916028004505604</v>
      </c>
      <c r="I5">
        <v>8.5332848399435406</v>
      </c>
      <c r="J5">
        <v>-2.74645860964071</v>
      </c>
      <c r="K5">
        <v>1601.6713065211</v>
      </c>
      <c r="L5">
        <v>1431.1497400533599</v>
      </c>
      <c r="M5">
        <v>54.912162122309198</v>
      </c>
      <c r="N5">
        <v>1.0508354745169901</v>
      </c>
      <c r="O5">
        <v>12.684085510688799</v>
      </c>
      <c r="P5">
        <v>64.453125</v>
      </c>
      <c r="Q5">
        <v>0.14389374691137999</v>
      </c>
    </row>
    <row r="6" spans="1:17" x14ac:dyDescent="0.3">
      <c r="A6" t="s">
        <v>28</v>
      </c>
      <c r="B6" t="s">
        <v>29</v>
      </c>
      <c r="C6" t="s">
        <v>3121</v>
      </c>
      <c r="D6" t="s">
        <v>24</v>
      </c>
      <c r="E6">
        <v>917934.83466205501</v>
      </c>
      <c r="F6">
        <v>1300.95</v>
      </c>
      <c r="G6">
        <v>18.2016782335503</v>
      </c>
      <c r="H6">
        <v>1.9229329416654299</v>
      </c>
      <c r="I6">
        <v>9.6392922088280297</v>
      </c>
      <c r="J6">
        <v>-1.9107899497477201</v>
      </c>
      <c r="K6">
        <v>1261.83002986424</v>
      </c>
      <c r="L6">
        <v>1176.81226778417</v>
      </c>
      <c r="M6">
        <v>67.395196504848101</v>
      </c>
      <c r="N6">
        <v>0.84592424787121101</v>
      </c>
      <c r="O6">
        <v>4.7196279641800096</v>
      </c>
      <c r="P6">
        <v>41.146793967668401</v>
      </c>
      <c r="Q6">
        <v>0.10613197354288</v>
      </c>
    </row>
    <row r="7" spans="1:17" x14ac:dyDescent="0.3">
      <c r="A7" t="s">
        <v>30</v>
      </c>
      <c r="B7" t="s">
        <v>31</v>
      </c>
      <c r="C7" t="s">
        <v>3120</v>
      </c>
      <c r="D7" t="s">
        <v>21</v>
      </c>
      <c r="E7">
        <v>782715.56526122999</v>
      </c>
      <c r="F7">
        <v>1889.7</v>
      </c>
      <c r="G7">
        <v>8.6179897618065802</v>
      </c>
      <c r="H7">
        <v>1.9176682939204801</v>
      </c>
      <c r="I7">
        <v>22.923664992945199</v>
      </c>
      <c r="J7">
        <v>0.690181847007034</v>
      </c>
      <c r="K7">
        <v>1854.4206604798801</v>
      </c>
      <c r="L7">
        <v>1724.8583642569899</v>
      </c>
      <c r="M7">
        <v>62.445538105595602</v>
      </c>
      <c r="N7">
        <v>0.95992792354204803</v>
      </c>
      <c r="O7">
        <v>5.3844525586071699</v>
      </c>
      <c r="P7">
        <v>39.117311444031301</v>
      </c>
      <c r="Q7">
        <v>-3.7078337935175003E-2</v>
      </c>
    </row>
    <row r="8" spans="1:17" x14ac:dyDescent="0.3">
      <c r="A8" t="s">
        <v>32</v>
      </c>
      <c r="B8" t="s">
        <v>33</v>
      </c>
      <c r="C8" t="s">
        <v>3121</v>
      </c>
      <c r="D8" t="s">
        <v>34</v>
      </c>
      <c r="E8">
        <v>753639.53877113003</v>
      </c>
      <c r="F8">
        <v>844.45</v>
      </c>
      <c r="G8">
        <v>27.2402282599454</v>
      </c>
      <c r="H8">
        <v>2.2138206638318598</v>
      </c>
      <c r="I8">
        <v>-4.2199740262961702</v>
      </c>
      <c r="J8">
        <v>-2.5093751770635899</v>
      </c>
      <c r="K8">
        <v>814.02928815165103</v>
      </c>
      <c r="L8">
        <v>781.32161898249603</v>
      </c>
      <c r="M8">
        <v>61.258001809621803</v>
      </c>
      <c r="N8">
        <v>1.07052722095756</v>
      </c>
      <c r="O8">
        <v>7.9992894783586799</v>
      </c>
      <c r="P8">
        <v>50.499019782569903</v>
      </c>
      <c r="Q8">
        <v>7.1500609976075005E-2</v>
      </c>
    </row>
    <row r="9" spans="1:17" x14ac:dyDescent="0.3">
      <c r="A9" t="s">
        <v>35</v>
      </c>
      <c r="B9" t="s">
        <v>36</v>
      </c>
      <c r="C9" t="s">
        <v>3123</v>
      </c>
      <c r="D9" t="s">
        <v>37</v>
      </c>
      <c r="E9">
        <v>596515.50905568001</v>
      </c>
      <c r="F9">
        <v>476.8</v>
      </c>
      <c r="G9">
        <v>-12.8193449121109</v>
      </c>
      <c r="H9">
        <v>-0.43262978536407798</v>
      </c>
      <c r="I9">
        <v>4.9888552012423197</v>
      </c>
      <c r="J9">
        <v>-1.03477672782046</v>
      </c>
      <c r="K9">
        <v>484.919664843492</v>
      </c>
      <c r="L9">
        <v>467.85716314223799</v>
      </c>
      <c r="M9">
        <v>54.448250427143201</v>
      </c>
      <c r="N9">
        <v>0.97727219948816602</v>
      </c>
      <c r="O9">
        <v>10.8431208053691</v>
      </c>
      <c r="P9">
        <v>19.394015274821498</v>
      </c>
      <c r="Q9">
        <v>0.120885211442933</v>
      </c>
    </row>
    <row r="10" spans="1:17" x14ac:dyDescent="0.3">
      <c r="A10" t="s">
        <v>38</v>
      </c>
      <c r="B10" t="s">
        <v>39</v>
      </c>
      <c r="C10" t="s">
        <v>3123</v>
      </c>
      <c r="D10" t="s">
        <v>40</v>
      </c>
      <c r="E10">
        <v>580689.73244698998</v>
      </c>
      <c r="F10">
        <v>2471.4499999999998</v>
      </c>
      <c r="G10">
        <v>-23.923010361776701</v>
      </c>
      <c r="H10">
        <v>-2.4440138845113899</v>
      </c>
      <c r="I10">
        <v>-1.86293991140947</v>
      </c>
      <c r="J10">
        <v>-0.87754536367609903</v>
      </c>
      <c r="K10">
        <v>2619.6385772260001</v>
      </c>
      <c r="L10">
        <v>2601.1246611070201</v>
      </c>
      <c r="M10">
        <v>50.845151448158802</v>
      </c>
      <c r="N10">
        <v>1.04209929917418</v>
      </c>
      <c r="O10">
        <v>22.802403447368899</v>
      </c>
      <c r="P10">
        <v>13.7842130706014</v>
      </c>
      <c r="Q10">
        <v>-5.5168918542466E-2</v>
      </c>
    </row>
    <row r="11" spans="1:17" x14ac:dyDescent="0.3">
      <c r="A11" t="s">
        <v>41</v>
      </c>
      <c r="B11" t="s">
        <v>42</v>
      </c>
      <c r="C11" t="s">
        <v>3121</v>
      </c>
      <c r="D11" t="s">
        <v>43</v>
      </c>
      <c r="E11">
        <v>572443.91692900495</v>
      </c>
      <c r="F11">
        <v>905.05</v>
      </c>
      <c r="G11">
        <v>11.855090584338001</v>
      </c>
      <c r="H11">
        <v>-2.4388263444773499</v>
      </c>
      <c r="I11">
        <v>-18.153584080495701</v>
      </c>
      <c r="J11">
        <v>-5.38247119701012</v>
      </c>
      <c r="K11">
        <v>949.81126063869101</v>
      </c>
      <c r="L11">
        <v>956.73034109805405</v>
      </c>
      <c r="M11">
        <v>47.880470846394502</v>
      </c>
      <c r="N11">
        <v>1.06866096647522</v>
      </c>
      <c r="O11">
        <v>35.020164631788298</v>
      </c>
      <c r="P11">
        <v>35.659147118339199</v>
      </c>
      <c r="Q11">
        <v>-3.9163632104222003E-2</v>
      </c>
    </row>
    <row r="12" spans="1:17" x14ac:dyDescent="0.3">
      <c r="A12" t="s">
        <v>44</v>
      </c>
      <c r="B12" t="s">
        <v>45</v>
      </c>
      <c r="C12" t="s">
        <v>3124</v>
      </c>
      <c r="D12" t="s">
        <v>46</v>
      </c>
      <c r="E12">
        <v>516086.52731550002</v>
      </c>
      <c r="F12">
        <v>3753</v>
      </c>
      <c r="G12">
        <v>0.68359762138681202</v>
      </c>
      <c r="H12">
        <v>4.9496337045829897</v>
      </c>
      <c r="I12">
        <v>-2.7437987898405201</v>
      </c>
      <c r="J12">
        <v>-1.02769427477055</v>
      </c>
      <c r="K12">
        <v>3574.6202337642699</v>
      </c>
      <c r="L12">
        <v>3497.4091142086199</v>
      </c>
      <c r="M12">
        <v>72.767119319491698</v>
      </c>
      <c r="N12">
        <v>0.84172850941213495</v>
      </c>
      <c r="O12">
        <v>4.4471089794830796</v>
      </c>
      <c r="P12">
        <v>23.657331136738001</v>
      </c>
      <c r="Q12">
        <v>0.11603024300437099</v>
      </c>
    </row>
    <row r="13" spans="1:17" x14ac:dyDescent="0.3">
      <c r="A13" t="s">
        <v>47</v>
      </c>
      <c r="B13" t="s">
        <v>48</v>
      </c>
      <c r="C13" t="s">
        <v>3120</v>
      </c>
      <c r="D13" t="s">
        <v>21</v>
      </c>
      <c r="E13">
        <v>511919.22671332897</v>
      </c>
      <c r="F13">
        <v>1891.7</v>
      </c>
      <c r="G13">
        <v>21.309653688915301</v>
      </c>
      <c r="H13">
        <v>2.31882814832574</v>
      </c>
      <c r="I13">
        <v>34.274824462767597</v>
      </c>
      <c r="J13">
        <v>-1.15278331004475</v>
      </c>
      <c r="K13">
        <v>1803.82607647799</v>
      </c>
      <c r="L13">
        <v>1624.6783936939401</v>
      </c>
      <c r="M13">
        <v>65.411718432873002</v>
      </c>
      <c r="N13">
        <v>0.99266761636276002</v>
      </c>
      <c r="O13">
        <v>1.4933657556694899</v>
      </c>
      <c r="P13">
        <v>53.1740890688259</v>
      </c>
      <c r="Q13">
        <v>4.6933750233230001E-2</v>
      </c>
    </row>
    <row r="14" spans="1:17" x14ac:dyDescent="0.3">
      <c r="A14" t="s">
        <v>49</v>
      </c>
      <c r="B14" t="s">
        <v>50</v>
      </c>
      <c r="C14" t="s">
        <v>3125</v>
      </c>
      <c r="D14" t="s">
        <v>51</v>
      </c>
      <c r="E14">
        <v>431616.3677533</v>
      </c>
      <c r="F14">
        <v>1795.3</v>
      </c>
      <c r="G14">
        <v>28.329007464332499</v>
      </c>
      <c r="H14">
        <v>-3.4352316995968</v>
      </c>
      <c r="I14">
        <v>16.948899657414302</v>
      </c>
      <c r="J14">
        <v>-3.4112305117080099</v>
      </c>
      <c r="K14">
        <v>1821.8684731895701</v>
      </c>
      <c r="L14">
        <v>1649.4666560096</v>
      </c>
      <c r="M14">
        <v>50.043502933001598</v>
      </c>
      <c r="N14">
        <v>0.90775859058070796</v>
      </c>
      <c r="O14">
        <v>9.1934495627471602</v>
      </c>
      <c r="P14">
        <v>51.566061629379398</v>
      </c>
      <c r="Q14">
        <v>0.14711551697012901</v>
      </c>
    </row>
    <row r="15" spans="1:17" x14ac:dyDescent="0.3">
      <c r="A15" t="s">
        <v>52</v>
      </c>
      <c r="B15" t="s">
        <v>53</v>
      </c>
      <c r="C15" t="s">
        <v>3121</v>
      </c>
      <c r="D15" t="s">
        <v>54</v>
      </c>
      <c r="E15">
        <v>413602.27904380002</v>
      </c>
      <c r="F15">
        <v>6685.4</v>
      </c>
      <c r="G15">
        <v>-28.568976579552</v>
      </c>
      <c r="H15">
        <v>-5.1363791172437798</v>
      </c>
      <c r="I15">
        <v>-8.5563213304151393</v>
      </c>
      <c r="J15">
        <v>-1.8493041322280099</v>
      </c>
      <c r="K15">
        <v>6935.2353288268496</v>
      </c>
      <c r="L15">
        <v>7009.2871219591898</v>
      </c>
      <c r="M15">
        <v>48.0294900827286</v>
      </c>
      <c r="N15">
        <v>0.72972879248236899</v>
      </c>
      <c r="O15">
        <v>17.120890298261799</v>
      </c>
      <c r="P15">
        <v>8.0416303047932995</v>
      </c>
      <c r="Q15">
        <v>-6.7621610653658001E-2</v>
      </c>
    </row>
    <row r="16" spans="1:17" x14ac:dyDescent="0.3">
      <c r="A16" t="s">
        <v>55</v>
      </c>
      <c r="B16" t="s">
        <v>56</v>
      </c>
      <c r="C16" t="s">
        <v>3126</v>
      </c>
      <c r="D16" t="s">
        <v>57</v>
      </c>
      <c r="E16">
        <v>365071.52705112001</v>
      </c>
      <c r="F16">
        <v>3045.6</v>
      </c>
      <c r="G16">
        <v>72.110966573553696</v>
      </c>
      <c r="H16">
        <v>8.0149496474256399</v>
      </c>
      <c r="I16">
        <v>13.9680559579404</v>
      </c>
      <c r="J16">
        <v>3.0338207763998</v>
      </c>
      <c r="K16">
        <v>2902.59147116031</v>
      </c>
      <c r="L16">
        <v>2562.47643947595</v>
      </c>
      <c r="M16">
        <v>68.724806919193199</v>
      </c>
      <c r="N16">
        <v>1.0789495020056099</v>
      </c>
      <c r="O16">
        <v>5.7952456002101398</v>
      </c>
      <c r="P16">
        <v>97.490516486722996</v>
      </c>
      <c r="Q16">
        <v>0.19988481414058401</v>
      </c>
    </row>
    <row r="17" spans="1:17" x14ac:dyDescent="0.3">
      <c r="A17" t="s">
        <v>58</v>
      </c>
      <c r="B17" t="s">
        <v>59</v>
      </c>
      <c r="C17" t="s">
        <v>3121</v>
      </c>
      <c r="D17" t="s">
        <v>24</v>
      </c>
      <c r="E17">
        <v>357675.54788348998</v>
      </c>
      <c r="F17">
        <v>1155.9000000000001</v>
      </c>
      <c r="G17">
        <v>-9.1696761305627206</v>
      </c>
      <c r="H17">
        <v>-4.5316271599492497</v>
      </c>
      <c r="I17">
        <v>-8.1294572235293092</v>
      </c>
      <c r="J17">
        <v>-2.3517633956916701</v>
      </c>
      <c r="K17">
        <v>1170.3960575839501</v>
      </c>
      <c r="L17">
        <v>1149.7546743233599</v>
      </c>
      <c r="M17">
        <v>54.027111779071902</v>
      </c>
      <c r="N17">
        <v>1.2080334390529299</v>
      </c>
      <c r="O17">
        <v>15.8967038671165</v>
      </c>
      <c r="P17">
        <v>16.0891834890027</v>
      </c>
      <c r="Q17">
        <v>6.1717965526227998E-2</v>
      </c>
    </row>
    <row r="18" spans="1:17" x14ac:dyDescent="0.3">
      <c r="A18" t="s">
        <v>60</v>
      </c>
      <c r="B18" t="s">
        <v>61</v>
      </c>
      <c r="C18" t="s">
        <v>3127</v>
      </c>
      <c r="D18" t="s">
        <v>62</v>
      </c>
      <c r="E18">
        <v>357225.18037656002</v>
      </c>
      <c r="F18">
        <v>368.4</v>
      </c>
      <c r="G18">
        <v>20.6746036650962</v>
      </c>
      <c r="H18">
        <v>-9.5662755003993798</v>
      </c>
      <c r="I18">
        <v>-5.8475643926894296</v>
      </c>
      <c r="J18">
        <v>-6.2742854787615903</v>
      </c>
      <c r="K18">
        <v>399.06194689156098</v>
      </c>
      <c r="L18">
        <v>370.64798439467103</v>
      </c>
      <c r="M18">
        <v>34.819824707217499</v>
      </c>
      <c r="N18">
        <v>1.0466300077580999</v>
      </c>
      <c r="O18">
        <v>21.729098805646</v>
      </c>
      <c r="P18">
        <v>45.239503252513202</v>
      </c>
      <c r="Q18">
        <v>0.170814380618758</v>
      </c>
    </row>
    <row r="19" spans="1:17" x14ac:dyDescent="0.3">
      <c r="A19" t="s">
        <v>63</v>
      </c>
      <c r="B19" t="s">
        <v>64</v>
      </c>
      <c r="C19" t="s">
        <v>3121</v>
      </c>
      <c r="D19" t="s">
        <v>24</v>
      </c>
      <c r="E19">
        <v>356030.49516125</v>
      </c>
      <c r="F19">
        <v>1790.75</v>
      </c>
      <c r="G19">
        <v>-19.5818260699488</v>
      </c>
      <c r="H19">
        <v>-0.80739728791377996</v>
      </c>
      <c r="I19">
        <v>-0.84838972677779201</v>
      </c>
      <c r="J19">
        <v>-0.50357298762291802</v>
      </c>
      <c r="K19">
        <v>1778.69270735912</v>
      </c>
      <c r="L19">
        <v>1782.9521099912999</v>
      </c>
      <c r="M19">
        <v>69.104195761930399</v>
      </c>
      <c r="N19">
        <v>0.80954212666856096</v>
      </c>
      <c r="O19">
        <v>8.4461817674158901</v>
      </c>
      <c r="P19">
        <v>15.9924863166758</v>
      </c>
      <c r="Q19">
        <v>-0.102649585573763</v>
      </c>
    </row>
    <row r="20" spans="1:17" x14ac:dyDescent="0.3">
      <c r="A20" t="s">
        <v>65</v>
      </c>
      <c r="B20" t="s">
        <v>66</v>
      </c>
      <c r="C20" t="s">
        <v>3126</v>
      </c>
      <c r="D20" t="s">
        <v>57</v>
      </c>
      <c r="E20">
        <v>346633.55387360998</v>
      </c>
      <c r="F20">
        <v>11025.15</v>
      </c>
      <c r="G20">
        <v>-17.738321151376699</v>
      </c>
      <c r="H20">
        <v>-6.0997374395094202</v>
      </c>
      <c r="I20">
        <v>-20.0835227915655</v>
      </c>
      <c r="J20">
        <v>-2.4203338990624399</v>
      </c>
      <c r="K20">
        <v>11726.1768757588</v>
      </c>
      <c r="L20">
        <v>11835.593391431599</v>
      </c>
      <c r="M20">
        <v>41.466273454180197</v>
      </c>
      <c r="N20">
        <v>0.91997660498879497</v>
      </c>
      <c r="O20">
        <v>24.0799444905511</v>
      </c>
      <c r="P20">
        <v>13.22187591462</v>
      </c>
      <c r="Q20">
        <v>3.2944155174967002E-2</v>
      </c>
    </row>
    <row r="21" spans="1:17" x14ac:dyDescent="0.3">
      <c r="A21" t="s">
        <v>67</v>
      </c>
      <c r="B21" t="s">
        <v>68</v>
      </c>
      <c r="C21" t="s">
        <v>3128</v>
      </c>
      <c r="D21" t="s">
        <v>69</v>
      </c>
      <c r="E21">
        <v>330208.872872715</v>
      </c>
      <c r="F21">
        <v>11375.3</v>
      </c>
      <c r="G21">
        <v>7.9879381781796104</v>
      </c>
      <c r="H21">
        <v>2.7394634778921398</v>
      </c>
      <c r="I21">
        <v>5.7350312488655097</v>
      </c>
      <c r="J21">
        <v>2.85178392008963</v>
      </c>
      <c r="K21">
        <v>11167.947937466601</v>
      </c>
      <c r="L21">
        <v>10687.252711552401</v>
      </c>
      <c r="M21">
        <v>71.588504942274099</v>
      </c>
      <c r="N21">
        <v>0.86562677251434095</v>
      </c>
      <c r="O21">
        <v>6.7048781131047104</v>
      </c>
      <c r="P21">
        <v>32.451896486478603</v>
      </c>
      <c r="Q21">
        <v>4.7443482927720999E-2</v>
      </c>
    </row>
    <row r="22" spans="1:17" x14ac:dyDescent="0.3">
      <c r="A22" t="s">
        <v>70</v>
      </c>
      <c r="B22" t="s">
        <v>71</v>
      </c>
      <c r="C22" t="s">
        <v>3119</v>
      </c>
      <c r="D22" t="s">
        <v>72</v>
      </c>
      <c r="E22">
        <v>324445.40072273999</v>
      </c>
      <c r="F22">
        <v>257.89999999999998</v>
      </c>
      <c r="G22">
        <v>10.606832864541399</v>
      </c>
      <c r="H22">
        <v>-8.6306479077642493</v>
      </c>
      <c r="I22">
        <v>-12.622678781098699</v>
      </c>
      <c r="J22">
        <v>-5.5431543810404103</v>
      </c>
      <c r="K22">
        <v>274.02357042715499</v>
      </c>
      <c r="L22">
        <v>272.72371536764302</v>
      </c>
      <c r="M22">
        <v>53.970817438778397</v>
      </c>
      <c r="N22">
        <v>1.044496678587</v>
      </c>
      <c r="O22">
        <v>33.772780147343902</v>
      </c>
      <c r="P22">
        <v>36.889596602972297</v>
      </c>
      <c r="Q22">
        <v>5.7055689648298998E-2</v>
      </c>
    </row>
    <row r="23" spans="1:17" x14ac:dyDescent="0.3">
      <c r="A23" t="s">
        <v>73</v>
      </c>
      <c r="B23" t="s">
        <v>74</v>
      </c>
      <c r="C23" t="s">
        <v>3127</v>
      </c>
      <c r="D23" t="s">
        <v>75</v>
      </c>
      <c r="E23">
        <v>318778.19589622499</v>
      </c>
      <c r="F23">
        <v>342.75</v>
      </c>
      <c r="G23">
        <v>40.693408730244897</v>
      </c>
      <c r="H23">
        <v>5.3577473180482604</v>
      </c>
      <c r="I23">
        <v>2.2905618725835799</v>
      </c>
      <c r="J23">
        <v>4.1879755246650303</v>
      </c>
      <c r="K23">
        <v>327.27124405519999</v>
      </c>
      <c r="L23">
        <v>308.251779057536</v>
      </c>
      <c r="M23">
        <v>74.084959291257306</v>
      </c>
      <c r="N23">
        <v>1.2765501183219801</v>
      </c>
      <c r="O23">
        <v>6.8563092633114398</v>
      </c>
      <c r="P23">
        <v>64.585834333733402</v>
      </c>
      <c r="Q23">
        <v>0.10592902192711599</v>
      </c>
    </row>
    <row r="24" spans="1:17" x14ac:dyDescent="0.3">
      <c r="A24" t="s">
        <v>76</v>
      </c>
      <c r="B24" t="s">
        <v>77</v>
      </c>
      <c r="C24" t="s">
        <v>3120</v>
      </c>
      <c r="D24" t="s">
        <v>21</v>
      </c>
      <c r="E24">
        <v>304396.62110319</v>
      </c>
      <c r="F24">
        <v>571.65</v>
      </c>
      <c r="G24">
        <v>21.681286387634099</v>
      </c>
      <c r="H24">
        <v>3.8136593596091601</v>
      </c>
      <c r="I24">
        <v>20.8360458602615</v>
      </c>
      <c r="J24">
        <v>-1.77459393513187</v>
      </c>
      <c r="K24">
        <v>547.10961552145602</v>
      </c>
      <c r="L24">
        <v>508.609293376457</v>
      </c>
      <c r="M24">
        <v>67.995481153811994</v>
      </c>
      <c r="N24">
        <v>0.82350793724779603</v>
      </c>
      <c r="O24">
        <v>2.02046706901077</v>
      </c>
      <c r="P24">
        <v>45.421012465021597</v>
      </c>
      <c r="Q24">
        <v>-8.2378744253978994E-2</v>
      </c>
    </row>
    <row r="25" spans="1:17" x14ac:dyDescent="0.3">
      <c r="A25" t="s">
        <v>78</v>
      </c>
      <c r="B25" t="s">
        <v>79</v>
      </c>
      <c r="C25" t="s">
        <v>3129</v>
      </c>
      <c r="D25" t="s">
        <v>80</v>
      </c>
      <c r="E25">
        <v>293532.14698660001</v>
      </c>
      <c r="F25">
        <v>3308.7</v>
      </c>
      <c r="G25">
        <v>-26.249500903089</v>
      </c>
      <c r="H25">
        <v>-0.87073935899982302</v>
      </c>
      <c r="I25">
        <v>-8.2919182819713608</v>
      </c>
      <c r="J25">
        <v>0.64966814793377003</v>
      </c>
      <c r="K25">
        <v>3369.1120956791701</v>
      </c>
      <c r="L25">
        <v>3426.8309477933199</v>
      </c>
      <c r="M25">
        <v>63.415015486967498</v>
      </c>
      <c r="N25">
        <v>1.0667204240533199</v>
      </c>
      <c r="O25">
        <v>17.476652461691899</v>
      </c>
      <c r="P25">
        <v>8.2813803936968995</v>
      </c>
      <c r="Q25">
        <v>1.9396433427866001E-2</v>
      </c>
    </row>
    <row r="26" spans="1:17" x14ac:dyDescent="0.3">
      <c r="A26" t="s">
        <v>81</v>
      </c>
      <c r="B26" t="s">
        <v>82</v>
      </c>
      <c r="C26" t="s">
        <v>3126</v>
      </c>
      <c r="D26" t="s">
        <v>57</v>
      </c>
      <c r="E26">
        <v>293227.80463718</v>
      </c>
      <c r="F26">
        <v>791</v>
      </c>
      <c r="G26">
        <v>-8.9605647853350803</v>
      </c>
      <c r="H26">
        <v>-10.614351108057001</v>
      </c>
      <c r="I26">
        <v>-22.984628376504102</v>
      </c>
      <c r="J26">
        <v>-1.1840868907919599</v>
      </c>
      <c r="K26">
        <v>883.05725416059204</v>
      </c>
      <c r="L26">
        <v>914.75346162150697</v>
      </c>
      <c r="M26">
        <v>45.498204595474299</v>
      </c>
      <c r="N26">
        <v>1.18617307986704</v>
      </c>
      <c r="O26">
        <v>49.051833122629503</v>
      </c>
      <c r="P26">
        <v>17.315535780496798</v>
      </c>
      <c r="Q26">
        <v>5.5762861167513E-2</v>
      </c>
    </row>
    <row r="27" spans="1:17" x14ac:dyDescent="0.3">
      <c r="A27" t="s">
        <v>83</v>
      </c>
      <c r="B27" t="s">
        <v>84</v>
      </c>
      <c r="C27" t="s">
        <v>3130</v>
      </c>
      <c r="D27" t="s">
        <v>85</v>
      </c>
      <c r="E27">
        <v>286901.13112500001</v>
      </c>
      <c r="F27">
        <v>4289.95</v>
      </c>
      <c r="G27">
        <v>65.2142161566574</v>
      </c>
      <c r="H27">
        <v>-2.39708014526791</v>
      </c>
      <c r="I27">
        <v>-22.0854857059458</v>
      </c>
      <c r="J27">
        <v>-5.3996455207008003</v>
      </c>
      <c r="K27">
        <v>4362.0213725440299</v>
      </c>
      <c r="L27">
        <v>4126.9263262787399</v>
      </c>
      <c r="M27">
        <v>58.550753995371601</v>
      </c>
      <c r="N27">
        <v>1.2514835058759199</v>
      </c>
      <c r="O27">
        <v>32.280096504621199</v>
      </c>
      <c r="P27">
        <v>89.318181818181799</v>
      </c>
      <c r="Q27">
        <v>0.24627793016416699</v>
      </c>
    </row>
    <row r="28" spans="1:17" x14ac:dyDescent="0.3">
      <c r="A28" t="s">
        <v>86</v>
      </c>
      <c r="B28" t="s">
        <v>87</v>
      </c>
      <c r="C28" t="s">
        <v>3126</v>
      </c>
      <c r="D28" t="s">
        <v>88</v>
      </c>
      <c r="E28">
        <v>263087.19620876003</v>
      </c>
      <c r="F28">
        <v>9420.9500000000007</v>
      </c>
      <c r="G28">
        <v>34.698678774141101</v>
      </c>
      <c r="H28">
        <v>-7.8551998225834199</v>
      </c>
      <c r="I28">
        <v>-0.81706222617648105</v>
      </c>
      <c r="J28">
        <v>-3.4702080959461901</v>
      </c>
      <c r="K28">
        <v>10308.388161978801</v>
      </c>
      <c r="L28">
        <v>9457.0607479979699</v>
      </c>
      <c r="M28">
        <v>29.351259246700799</v>
      </c>
      <c r="N28">
        <v>0.728225630644871</v>
      </c>
      <c r="O28">
        <v>35.591421247326402</v>
      </c>
      <c r="P28">
        <v>59.353010825439803</v>
      </c>
      <c r="Q28">
        <v>0.15513398394589201</v>
      </c>
    </row>
    <row r="29" spans="1:17" x14ac:dyDescent="0.3">
      <c r="A29" t="s">
        <v>89</v>
      </c>
      <c r="B29" t="s">
        <v>90</v>
      </c>
      <c r="C29" t="s">
        <v>3130</v>
      </c>
      <c r="D29" t="s">
        <v>91</v>
      </c>
      <c r="E29">
        <v>261695.15309924999</v>
      </c>
      <c r="F29">
        <v>7348.5</v>
      </c>
      <c r="G29">
        <v>79.156424697878293</v>
      </c>
      <c r="H29">
        <v>-4.6448706606753501E-2</v>
      </c>
      <c r="I29">
        <v>-3.6612122516979801</v>
      </c>
      <c r="J29">
        <v>-2.30570682666065</v>
      </c>
      <c r="K29">
        <v>7028.4719855207404</v>
      </c>
      <c r="L29">
        <v>6398.7658241952604</v>
      </c>
      <c r="M29">
        <v>72.983348895962706</v>
      </c>
      <c r="N29">
        <v>1.18163298395324</v>
      </c>
      <c r="O29">
        <v>10.633462611417199</v>
      </c>
      <c r="P29">
        <v>105.520828963376</v>
      </c>
      <c r="Q29">
        <v>0.160963060191358</v>
      </c>
    </row>
    <row r="30" spans="1:17" x14ac:dyDescent="0.3">
      <c r="A30" t="s">
        <v>92</v>
      </c>
      <c r="B30" t="s">
        <v>93</v>
      </c>
      <c r="C30" t="s">
        <v>3131</v>
      </c>
      <c r="D30" t="s">
        <v>94</v>
      </c>
      <c r="E30">
        <v>260556.29957174999</v>
      </c>
      <c r="F30">
        <v>2257.5</v>
      </c>
      <c r="G30">
        <v>-30.4324281779076</v>
      </c>
      <c r="H30">
        <v>-21.3138783896969</v>
      </c>
      <c r="I30">
        <v>-36.872566250883501</v>
      </c>
      <c r="J30">
        <v>-25.0542247697996</v>
      </c>
      <c r="K30">
        <v>2880.6328543738</v>
      </c>
      <c r="L30">
        <v>2968.6870232454598</v>
      </c>
      <c r="M30">
        <v>18.447926244839401</v>
      </c>
      <c r="N30">
        <v>3.0141621250569099</v>
      </c>
      <c r="O30">
        <v>65.8427464008859</v>
      </c>
      <c r="P30">
        <v>11.481481481481399</v>
      </c>
      <c r="Q30">
        <v>3.6313398795728001E-2</v>
      </c>
    </row>
    <row r="31" spans="1:17" x14ac:dyDescent="0.3">
      <c r="A31" t="s">
        <v>95</v>
      </c>
      <c r="B31" t="s">
        <v>96</v>
      </c>
      <c r="C31" t="s">
        <v>3119</v>
      </c>
      <c r="D31" t="s">
        <v>97</v>
      </c>
      <c r="E31">
        <v>257263.09401061499</v>
      </c>
      <c r="F31">
        <v>417.45</v>
      </c>
      <c r="G31">
        <v>-0.28633135394511899</v>
      </c>
      <c r="H31">
        <v>-13.5758045516483</v>
      </c>
      <c r="I31">
        <v>-21.082265407854599</v>
      </c>
      <c r="J31">
        <v>-2.9599884188469598</v>
      </c>
      <c r="K31">
        <v>457.33166642486799</v>
      </c>
      <c r="L31">
        <v>452.43977247546201</v>
      </c>
      <c r="M31">
        <v>41.974868092750803</v>
      </c>
      <c r="N31">
        <v>0.97138626632486902</v>
      </c>
      <c r="O31">
        <v>30.207210444364499</v>
      </c>
      <c r="P31">
        <v>25.247524752475201</v>
      </c>
      <c r="Q31">
        <v>0.118266057216086</v>
      </c>
    </row>
    <row r="32" spans="1:17" x14ac:dyDescent="0.3">
      <c r="A32" t="s">
        <v>98</v>
      </c>
      <c r="B32" t="s">
        <v>99</v>
      </c>
      <c r="C32" t="s">
        <v>3121</v>
      </c>
      <c r="D32" t="s">
        <v>43</v>
      </c>
      <c r="E32">
        <v>255900.15605208999</v>
      </c>
      <c r="F32">
        <v>1604.9</v>
      </c>
      <c r="G32">
        <v>-25.602405723890101</v>
      </c>
      <c r="H32">
        <v>-8.6405241652582898</v>
      </c>
      <c r="I32">
        <v>-4.9391597778227903</v>
      </c>
      <c r="J32">
        <v>-5.6293971868633204</v>
      </c>
      <c r="K32">
        <v>1734.5853669123901</v>
      </c>
      <c r="L32">
        <v>1682.8662077461099</v>
      </c>
      <c r="M32">
        <v>31.0613012457225</v>
      </c>
      <c r="N32">
        <v>0.73361164294333203</v>
      </c>
      <c r="O32">
        <v>26.4814007103246</v>
      </c>
      <c r="P32">
        <v>13.096790106056799</v>
      </c>
      <c r="Q32">
        <v>-7.1026402559932006E-2</v>
      </c>
    </row>
    <row r="33" spans="1:17" x14ac:dyDescent="0.3">
      <c r="A33" t="s">
        <v>100</v>
      </c>
      <c r="B33" t="s">
        <v>101</v>
      </c>
      <c r="C33" t="s">
        <v>3132</v>
      </c>
      <c r="D33" t="s">
        <v>102</v>
      </c>
      <c r="E33">
        <v>252045.01210260001</v>
      </c>
      <c r="F33">
        <v>1166.8</v>
      </c>
      <c r="G33">
        <v>13.333354860666001</v>
      </c>
      <c r="H33">
        <v>-16.747960976417499</v>
      </c>
      <c r="I33">
        <v>-24.0090399661898</v>
      </c>
      <c r="J33">
        <v>-13.8832139015185</v>
      </c>
      <c r="K33">
        <v>1354.8273687885201</v>
      </c>
      <c r="L33">
        <v>1330.34821035498</v>
      </c>
      <c r="M33">
        <v>30.745150815277398</v>
      </c>
      <c r="N33">
        <v>3.3126961571690798</v>
      </c>
      <c r="O33">
        <v>38.961261570106203</v>
      </c>
      <c r="P33">
        <v>44.764267990074401</v>
      </c>
      <c r="Q33">
        <v>4.3589541240526997E-2</v>
      </c>
    </row>
    <row r="34" spans="1:17" x14ac:dyDescent="0.3">
      <c r="A34" t="s">
        <v>103</v>
      </c>
      <c r="B34" t="s">
        <v>104</v>
      </c>
      <c r="C34" t="s">
        <v>3133</v>
      </c>
      <c r="D34" t="s">
        <v>105</v>
      </c>
      <c r="E34">
        <v>240840.97739019501</v>
      </c>
      <c r="F34">
        <v>6652.8</v>
      </c>
      <c r="G34">
        <v>126.639750876375</v>
      </c>
      <c r="H34">
        <v>-10.8604510269563</v>
      </c>
      <c r="I34">
        <v>36.583715921250302</v>
      </c>
      <c r="J34">
        <v>-9.4769916512785504E-2</v>
      </c>
      <c r="K34">
        <v>6981.1304031694599</v>
      </c>
      <c r="L34">
        <v>5678.0219125714502</v>
      </c>
      <c r="M34">
        <v>56.045145563007203</v>
      </c>
      <c r="N34">
        <v>1.0673022172451601</v>
      </c>
      <c r="O34">
        <v>25.435906685906598</v>
      </c>
      <c r="P34">
        <v>151.51887487949099</v>
      </c>
      <c r="Q34">
        <v>0.26234088750621698</v>
      </c>
    </row>
    <row r="35" spans="1:17" x14ac:dyDescent="0.3">
      <c r="A35" t="s">
        <v>106</v>
      </c>
      <c r="B35" t="s">
        <v>107</v>
      </c>
      <c r="C35" t="s">
        <v>3133</v>
      </c>
      <c r="D35" t="s">
        <v>108</v>
      </c>
      <c r="E35">
        <v>238003.506316285</v>
      </c>
      <c r="F35">
        <v>264.2</v>
      </c>
      <c r="G35">
        <v>109.79610446399199</v>
      </c>
      <c r="H35">
        <v>3.0734849117758398</v>
      </c>
      <c r="I35">
        <v>38.351197734633203</v>
      </c>
      <c r="J35">
        <v>-6.7670589260329796</v>
      </c>
      <c r="K35">
        <v>260.37255152881801</v>
      </c>
      <c r="L35">
        <v>218.55569638047399</v>
      </c>
      <c r="M35">
        <v>65.299942692177794</v>
      </c>
      <c r="N35">
        <v>0.96112651991181797</v>
      </c>
      <c r="O35">
        <v>12.887963663891</v>
      </c>
      <c r="P35">
        <v>132.775330396475</v>
      </c>
      <c r="Q35">
        <v>6.2413688130084001E-2</v>
      </c>
    </row>
    <row r="36" spans="1:17" x14ac:dyDescent="0.3">
      <c r="A36" t="s">
        <v>109</v>
      </c>
      <c r="B36" t="s">
        <v>110</v>
      </c>
      <c r="C36" t="s">
        <v>3129</v>
      </c>
      <c r="D36" t="s">
        <v>111</v>
      </c>
      <c r="E36">
        <v>235811.98431549</v>
      </c>
      <c r="F36">
        <v>2459.6999999999998</v>
      </c>
      <c r="G36">
        <v>-44.238944943844402</v>
      </c>
      <c r="H36">
        <v>-17.2088460538445</v>
      </c>
      <c r="I36">
        <v>-19.8742014397085</v>
      </c>
      <c r="J36">
        <v>-4.3057943419085998</v>
      </c>
      <c r="K36">
        <v>2872.0115971795499</v>
      </c>
      <c r="L36">
        <v>2994.26600459768</v>
      </c>
      <c r="M36">
        <v>20.483137443936599</v>
      </c>
      <c r="N36">
        <v>2.1088001507485998</v>
      </c>
      <c r="O36">
        <v>39.161279830873603</v>
      </c>
      <c r="P36">
        <v>1.5167461152727</v>
      </c>
      <c r="Q36">
        <v>-0.11174877832721899</v>
      </c>
    </row>
    <row r="37" spans="1:17" x14ac:dyDescent="0.3">
      <c r="A37" t="s">
        <v>112</v>
      </c>
      <c r="B37" t="s">
        <v>113</v>
      </c>
      <c r="C37" t="s">
        <v>3133</v>
      </c>
      <c r="D37" t="s">
        <v>114</v>
      </c>
      <c r="E37">
        <v>235633.69758814</v>
      </c>
      <c r="F37">
        <v>3621.05</v>
      </c>
      <c r="G37">
        <v>-29.806503939052298</v>
      </c>
      <c r="H37">
        <v>-11.448986515525901</v>
      </c>
      <c r="I37">
        <v>-25.7040136601832</v>
      </c>
      <c r="J37">
        <v>-10.349201700648599</v>
      </c>
      <c r="K37">
        <v>4223.5752111244401</v>
      </c>
      <c r="L37">
        <v>4450.53456772151</v>
      </c>
      <c r="M37">
        <v>19.7987741848378</v>
      </c>
      <c r="N37">
        <v>1.0468739510432199</v>
      </c>
      <c r="O37">
        <v>51.471258336670303</v>
      </c>
      <c r="P37">
        <v>1.60072951739618</v>
      </c>
      <c r="Q37">
        <v>-8.7873843489886999E-2</v>
      </c>
    </row>
    <row r="38" spans="1:17" x14ac:dyDescent="0.3">
      <c r="A38" t="s">
        <v>115</v>
      </c>
      <c r="B38" t="s">
        <v>116</v>
      </c>
      <c r="C38" t="s">
        <v>3131</v>
      </c>
      <c r="D38" t="s">
        <v>117</v>
      </c>
      <c r="E38">
        <v>232564.81401747899</v>
      </c>
      <c r="F38">
        <v>953.3</v>
      </c>
      <c r="G38">
        <v>-0.51474868079022296</v>
      </c>
      <c r="H38">
        <v>1.88714942656408</v>
      </c>
      <c r="I38">
        <v>0.183813569094323</v>
      </c>
      <c r="J38">
        <v>1.0313476428006101</v>
      </c>
      <c r="K38">
        <v>965.63998312719002</v>
      </c>
      <c r="L38">
        <v>913.07340505416505</v>
      </c>
      <c r="M38">
        <v>45.891035615085102</v>
      </c>
      <c r="N38">
        <v>0.75048411759693101</v>
      </c>
      <c r="O38">
        <v>11.507395363474201</v>
      </c>
      <c r="P38">
        <v>25.146045290449599</v>
      </c>
      <c r="Q38">
        <v>2.9208273633468E-2</v>
      </c>
    </row>
    <row r="39" spans="1:17" x14ac:dyDescent="0.3">
      <c r="A39" t="s">
        <v>118</v>
      </c>
      <c r="B39" t="s">
        <v>119</v>
      </c>
      <c r="C39" t="s">
        <v>3123</v>
      </c>
      <c r="D39" t="s">
        <v>120</v>
      </c>
      <c r="E39">
        <v>217605.45022619999</v>
      </c>
      <c r="F39">
        <v>2256.9499999999998</v>
      </c>
      <c r="G39">
        <v>-29.1748119765472</v>
      </c>
      <c r="H39">
        <v>-0.86812695735224898</v>
      </c>
      <c r="I39">
        <v>-13.7597420554173</v>
      </c>
      <c r="J39">
        <v>-0.37659740041656897</v>
      </c>
      <c r="K39">
        <v>2374.23389605387</v>
      </c>
      <c r="L39">
        <v>2453.5328826364398</v>
      </c>
      <c r="M39">
        <v>51.961737281921401</v>
      </c>
      <c r="N39">
        <v>0.96567652127967496</v>
      </c>
      <c r="O39">
        <v>23.0864662486984</v>
      </c>
      <c r="P39">
        <v>4.0692580808779404</v>
      </c>
      <c r="Q39">
        <v>-3.8540142018357003E-2</v>
      </c>
    </row>
    <row r="40" spans="1:17" x14ac:dyDescent="0.3">
      <c r="A40" t="s">
        <v>121</v>
      </c>
      <c r="B40" t="s">
        <v>122</v>
      </c>
      <c r="C40" t="s">
        <v>3130</v>
      </c>
      <c r="D40" t="s">
        <v>123</v>
      </c>
      <c r="E40">
        <v>213701.38406581499</v>
      </c>
      <c r="F40">
        <v>292.35000000000002</v>
      </c>
      <c r="G40">
        <v>84.534629607743</v>
      </c>
      <c r="H40">
        <v>3.2548140867917899</v>
      </c>
      <c r="I40">
        <v>-6.22260076660785</v>
      </c>
      <c r="J40">
        <v>-3.9117790505371799</v>
      </c>
      <c r="K40">
        <v>286.22623698032402</v>
      </c>
      <c r="L40">
        <v>261.65382908749302</v>
      </c>
      <c r="M40">
        <v>60.986048969637103</v>
      </c>
      <c r="N40">
        <v>0.84588728099348498</v>
      </c>
      <c r="O40">
        <v>16.469984607491</v>
      </c>
      <c r="P40">
        <v>108.226495726495</v>
      </c>
      <c r="Q40">
        <v>0.205927522834045</v>
      </c>
    </row>
    <row r="41" spans="1:17" x14ac:dyDescent="0.3">
      <c r="A41" t="s">
        <v>124</v>
      </c>
      <c r="B41" t="s">
        <v>125</v>
      </c>
      <c r="C41" t="s">
        <v>3131</v>
      </c>
      <c r="D41" t="s">
        <v>126</v>
      </c>
      <c r="E41">
        <v>210632.15215000001</v>
      </c>
      <c r="F41">
        <v>498.5</v>
      </c>
      <c r="G41">
        <v>43.359151336071101</v>
      </c>
      <c r="H41">
        <v>-9.4000252212552908</v>
      </c>
      <c r="I41">
        <v>-34.990238476750797</v>
      </c>
      <c r="J41">
        <v>-6.0472066004375398</v>
      </c>
      <c r="K41">
        <v>518.89866374393205</v>
      </c>
      <c r="L41">
        <v>498.30094008797897</v>
      </c>
      <c r="M41">
        <v>45.462324712161802</v>
      </c>
      <c r="N41">
        <v>0.80991506511695499</v>
      </c>
      <c r="O41">
        <v>62.026078234704102</v>
      </c>
      <c r="P41">
        <v>75.158116654954298</v>
      </c>
      <c r="Q41">
        <v>2.6952827368834999E-2</v>
      </c>
    </row>
    <row r="42" spans="1:17" x14ac:dyDescent="0.3">
      <c r="A42" t="s">
        <v>127</v>
      </c>
      <c r="B42" t="s">
        <v>128</v>
      </c>
      <c r="C42" t="s">
        <v>3121</v>
      </c>
      <c r="D42" t="s">
        <v>54</v>
      </c>
      <c r="E42">
        <v>205369.91137710001</v>
      </c>
      <c r="F42">
        <v>323.25</v>
      </c>
      <c r="G42">
        <v>20.4442251132661</v>
      </c>
      <c r="H42">
        <v>-1.3819953772039899</v>
      </c>
      <c r="I42">
        <v>-15.730209342226599</v>
      </c>
      <c r="J42">
        <v>-5.4874763158295998</v>
      </c>
      <c r="K42">
        <v>326.69203651788001</v>
      </c>
      <c r="L42">
        <v>316.46248533848399</v>
      </c>
      <c r="M42">
        <v>58.148023052390599</v>
      </c>
      <c r="N42">
        <v>0.85422065224002997</v>
      </c>
      <c r="O42">
        <v>22.1036349574632</v>
      </c>
      <c r="P42">
        <v>45.1830226813384</v>
      </c>
    </row>
    <row r="43" spans="1:17" x14ac:dyDescent="0.3">
      <c r="A43" t="s">
        <v>129</v>
      </c>
      <c r="B43" t="s">
        <v>130</v>
      </c>
      <c r="C43" t="s">
        <v>3134</v>
      </c>
      <c r="D43" t="s">
        <v>131</v>
      </c>
      <c r="E43">
        <v>203792.41275498</v>
      </c>
      <c r="F43">
        <v>823.3</v>
      </c>
      <c r="G43">
        <v>8.4935128986995494</v>
      </c>
      <c r="H43">
        <v>-0.61606621690330499</v>
      </c>
      <c r="I43">
        <v>-7.7883384266721798</v>
      </c>
      <c r="J43">
        <v>0.61746010679882701</v>
      </c>
      <c r="K43">
        <v>819.93376388432</v>
      </c>
      <c r="L43">
        <v>806.63920303521297</v>
      </c>
      <c r="M43">
        <v>65.941418783042195</v>
      </c>
      <c r="N43">
        <v>1.0753096353809199</v>
      </c>
      <c r="O43">
        <v>17.5270253856431</v>
      </c>
      <c r="P43">
        <v>32.951150585385498</v>
      </c>
      <c r="Q43">
        <v>0.10274770000522</v>
      </c>
    </row>
    <row r="44" spans="1:17" x14ac:dyDescent="0.3">
      <c r="A44" t="s">
        <v>132</v>
      </c>
      <c r="B44" t="s">
        <v>133</v>
      </c>
      <c r="C44" t="s">
        <v>3123</v>
      </c>
      <c r="D44" t="s">
        <v>134</v>
      </c>
      <c r="E44">
        <v>203260.08758436999</v>
      </c>
      <c r="F44">
        <v>616.4</v>
      </c>
      <c r="G44">
        <v>23.018633530132799</v>
      </c>
      <c r="H44">
        <v>0.34368718421238897</v>
      </c>
      <c r="I44">
        <v>-2.53924196375901</v>
      </c>
      <c r="J44">
        <v>0.55727532586328998</v>
      </c>
      <c r="K44">
        <v>604.59858293174705</v>
      </c>
      <c r="L44">
        <v>575.46483294764596</v>
      </c>
      <c r="M44">
        <v>48.703040009991398</v>
      </c>
      <c r="N44">
        <v>1.12604120030227</v>
      </c>
      <c r="O44">
        <v>10.499675535366601</v>
      </c>
      <c r="P44">
        <v>46.218806338362199</v>
      </c>
      <c r="Q44">
        <v>0.21471331985643599</v>
      </c>
    </row>
    <row r="45" spans="1:17" x14ac:dyDescent="0.3">
      <c r="A45" t="s">
        <v>135</v>
      </c>
      <c r="B45" t="s">
        <v>136</v>
      </c>
      <c r="C45" t="s">
        <v>3119</v>
      </c>
      <c r="D45" t="s">
        <v>18</v>
      </c>
      <c r="E45">
        <v>192613.69154412</v>
      </c>
      <c r="F45">
        <v>136.4</v>
      </c>
      <c r="G45">
        <v>3.69726387392461</v>
      </c>
      <c r="H45">
        <v>-14.0036277822513</v>
      </c>
      <c r="I45">
        <v>-24.7515617973039</v>
      </c>
      <c r="J45">
        <v>-5.4511072075171096</v>
      </c>
      <c r="K45">
        <v>151.741096537293</v>
      </c>
      <c r="L45">
        <v>155.399815714287</v>
      </c>
      <c r="M45">
        <v>44.564255362708302</v>
      </c>
      <c r="N45">
        <v>0.813730257250181</v>
      </c>
      <c r="O45">
        <v>44.281524926686203</v>
      </c>
      <c r="P45">
        <v>31.0278578290105</v>
      </c>
      <c r="Q45">
        <v>5.1344385144276999E-2</v>
      </c>
    </row>
    <row r="46" spans="1:17" x14ac:dyDescent="0.3">
      <c r="A46" t="s">
        <v>137</v>
      </c>
      <c r="B46" t="s">
        <v>138</v>
      </c>
      <c r="C46" t="s">
        <v>3121</v>
      </c>
      <c r="D46" t="s">
        <v>139</v>
      </c>
      <c r="E46">
        <v>191205.31128600001</v>
      </c>
      <c r="F46">
        <v>146.31</v>
      </c>
      <c r="G46">
        <v>71.166163325263994</v>
      </c>
      <c r="H46">
        <v>2.2214443968906199</v>
      </c>
      <c r="I46">
        <v>-26.230078580563202</v>
      </c>
      <c r="J46">
        <v>-2.2156571391990401</v>
      </c>
      <c r="K46">
        <v>152.36172656935</v>
      </c>
      <c r="L46">
        <v>150.67651358967501</v>
      </c>
      <c r="M46">
        <v>53.3236192646321</v>
      </c>
      <c r="N46">
        <v>0.90864939148419499</v>
      </c>
      <c r="O46">
        <v>56.5169844849976</v>
      </c>
      <c r="P46">
        <v>97.316250842886006</v>
      </c>
      <c r="Q46">
        <v>0.158613877965876</v>
      </c>
    </row>
    <row r="47" spans="1:17" x14ac:dyDescent="0.3">
      <c r="A47" t="s">
        <v>140</v>
      </c>
      <c r="B47" t="s">
        <v>141</v>
      </c>
      <c r="C47" t="s">
        <v>3120</v>
      </c>
      <c r="D47" t="s">
        <v>21</v>
      </c>
      <c r="E47">
        <v>181088.1048038</v>
      </c>
      <c r="F47">
        <v>6115.25</v>
      </c>
      <c r="G47">
        <v>-10.758154682573601</v>
      </c>
      <c r="H47">
        <v>2.6073660383738</v>
      </c>
      <c r="I47">
        <v>19.494426073121598</v>
      </c>
      <c r="J47">
        <v>-0.213535959631037</v>
      </c>
      <c r="K47">
        <v>5987.6520122684096</v>
      </c>
      <c r="L47">
        <v>5647.9195461099198</v>
      </c>
      <c r="M47">
        <v>64.386154049647502</v>
      </c>
      <c r="N47">
        <v>0.46871682574047002</v>
      </c>
      <c r="O47">
        <v>7.5172723927885201</v>
      </c>
      <c r="P47">
        <v>35.486479600314603</v>
      </c>
      <c r="Q47">
        <v>-5.8914759200083003E-2</v>
      </c>
    </row>
    <row r="48" spans="1:17" x14ac:dyDescent="0.3">
      <c r="A48" t="s">
        <v>142</v>
      </c>
      <c r="B48" t="s">
        <v>143</v>
      </c>
      <c r="C48" t="s">
        <v>3131</v>
      </c>
      <c r="D48" t="s">
        <v>117</v>
      </c>
      <c r="E48">
        <v>179350.897649547</v>
      </c>
      <c r="F48">
        <v>143.66999999999999</v>
      </c>
      <c r="G48">
        <v>-9.1058270896117204</v>
      </c>
      <c r="H48">
        <v>-4.4857449278607504</v>
      </c>
      <c r="I48">
        <v>-23.646158812682401</v>
      </c>
      <c r="J48">
        <v>-0.437150143553592</v>
      </c>
      <c r="K48">
        <v>150.501179713608</v>
      </c>
      <c r="L48">
        <v>152.32492532790499</v>
      </c>
      <c r="M48">
        <v>48.408464949147699</v>
      </c>
      <c r="N48">
        <v>1.02760023807084</v>
      </c>
      <c r="O48">
        <v>28.488898169416</v>
      </c>
      <c r="P48">
        <v>14.023809523809501</v>
      </c>
      <c r="Q48">
        <v>8.2398954798410008E-3</v>
      </c>
    </row>
    <row r="49" spans="1:17" x14ac:dyDescent="0.3">
      <c r="A49" t="s">
        <v>144</v>
      </c>
      <c r="B49" t="s">
        <v>145</v>
      </c>
      <c r="C49" t="s">
        <v>3128</v>
      </c>
      <c r="D49" t="s">
        <v>69</v>
      </c>
      <c r="E49">
        <v>176342.47016006999</v>
      </c>
      <c r="F49">
        <v>2629.8</v>
      </c>
      <c r="G49">
        <v>11.2574063078743</v>
      </c>
      <c r="H49">
        <v>-2.6596506132848599</v>
      </c>
      <c r="I49">
        <v>4.4941488424433302</v>
      </c>
      <c r="J49">
        <v>1.27955818332255</v>
      </c>
      <c r="K49">
        <v>2637.65259884429</v>
      </c>
      <c r="L49">
        <v>2499.2465351804999</v>
      </c>
      <c r="M49">
        <v>63.747010443169103</v>
      </c>
      <c r="N49">
        <v>1.1413285203010199</v>
      </c>
      <c r="O49">
        <v>9.42847364818617</v>
      </c>
      <c r="P49">
        <v>35.172488925363801</v>
      </c>
      <c r="Q49">
        <v>4.4326862265232997E-2</v>
      </c>
    </row>
    <row r="50" spans="1:17" x14ac:dyDescent="0.3">
      <c r="A50" t="s">
        <v>146</v>
      </c>
      <c r="B50" t="s">
        <v>147</v>
      </c>
      <c r="C50" t="s">
        <v>3131</v>
      </c>
      <c r="D50" t="s">
        <v>148</v>
      </c>
      <c r="E50">
        <v>173260.59452856</v>
      </c>
      <c r="F50">
        <v>445.35</v>
      </c>
      <c r="G50">
        <v>67.630151081913795</v>
      </c>
      <c r="H50">
        <v>-5.7160989369654196</v>
      </c>
      <c r="I50">
        <v>-8.6310077200895599</v>
      </c>
      <c r="J50">
        <v>-1.8977580631092199</v>
      </c>
      <c r="K50">
        <v>461.716942862228</v>
      </c>
      <c r="L50">
        <v>413.96477652591898</v>
      </c>
      <c r="M50">
        <v>40.794504296408903</v>
      </c>
      <c r="N50">
        <v>0.65652113182230798</v>
      </c>
      <c r="O50">
        <v>17.581677332435099</v>
      </c>
      <c r="P50">
        <v>93.001083423618596</v>
      </c>
      <c r="Q50">
        <v>1.8763895794209999E-2</v>
      </c>
    </row>
    <row r="51" spans="1:17" x14ac:dyDescent="0.3">
      <c r="A51" t="s">
        <v>149</v>
      </c>
      <c r="B51" t="s">
        <v>150</v>
      </c>
      <c r="C51" t="s">
        <v>3127</v>
      </c>
      <c r="D51" t="s">
        <v>62</v>
      </c>
      <c r="E51">
        <v>172270.17779976499</v>
      </c>
      <c r="F51">
        <v>446.65</v>
      </c>
      <c r="G51">
        <v>-19.171947565289699</v>
      </c>
      <c r="H51">
        <v>-24.181851731123899</v>
      </c>
      <c r="I51">
        <v>-42.141314173979502</v>
      </c>
      <c r="J51">
        <v>-19.503458099982598</v>
      </c>
      <c r="K51">
        <v>593.77642706821996</v>
      </c>
      <c r="L51">
        <v>602.36625538719295</v>
      </c>
      <c r="M51">
        <v>8.3572097638086404</v>
      </c>
      <c r="N51">
        <v>3.1416259860090698</v>
      </c>
      <c r="O51">
        <v>100.570916825254</v>
      </c>
      <c r="P51">
        <v>9.7420147420147192</v>
      </c>
      <c r="Q51">
        <v>0.13656385813188099</v>
      </c>
    </row>
    <row r="52" spans="1:17" x14ac:dyDescent="0.3">
      <c r="A52" t="s">
        <v>151</v>
      </c>
      <c r="B52" t="s">
        <v>152</v>
      </c>
      <c r="C52" t="s">
        <v>3120</v>
      </c>
      <c r="D52" t="s">
        <v>21</v>
      </c>
      <c r="E52">
        <v>169555.91846803899</v>
      </c>
      <c r="F52">
        <v>1747.45</v>
      </c>
      <c r="G52">
        <v>22.9645902808765</v>
      </c>
      <c r="H52">
        <v>0.61731847520776195</v>
      </c>
      <c r="I52">
        <v>25.907454270147699</v>
      </c>
      <c r="J52">
        <v>0.428205160305693</v>
      </c>
      <c r="K52">
        <v>1653.1349083708801</v>
      </c>
      <c r="L52">
        <v>1488.65404828684</v>
      </c>
      <c r="M52">
        <v>62.064137378631301</v>
      </c>
      <c r="N52">
        <v>0.82037814898460304</v>
      </c>
      <c r="O52">
        <v>0.82405791295887498</v>
      </c>
      <c r="P52">
        <v>50.260114364331997</v>
      </c>
      <c r="Q52">
        <v>-1.8290358534304E-2</v>
      </c>
    </row>
    <row r="53" spans="1:17" x14ac:dyDescent="0.3">
      <c r="A53" t="s">
        <v>153</v>
      </c>
      <c r="B53" t="s">
        <v>154</v>
      </c>
      <c r="C53" t="s">
        <v>3132</v>
      </c>
      <c r="D53" t="s">
        <v>155</v>
      </c>
      <c r="E53">
        <v>163967.30538305</v>
      </c>
      <c r="F53">
        <v>4244.5</v>
      </c>
      <c r="G53">
        <v>38.261865305779303</v>
      </c>
      <c r="H53">
        <v>-7.9676548508543403</v>
      </c>
      <c r="I53">
        <v>-5.7080922941482699</v>
      </c>
      <c r="J53">
        <v>1.9699572059952399</v>
      </c>
      <c r="K53">
        <v>4309.1678724360499</v>
      </c>
      <c r="L53">
        <v>4052.7685700646002</v>
      </c>
      <c r="M53">
        <v>69.154303202728997</v>
      </c>
      <c r="N53">
        <v>0.62593587337715195</v>
      </c>
      <c r="O53">
        <v>18.624101778772499</v>
      </c>
      <c r="P53">
        <v>64.834951456310606</v>
      </c>
      <c r="Q53">
        <v>0.104613956945356</v>
      </c>
    </row>
    <row r="54" spans="1:17" x14ac:dyDescent="0.3">
      <c r="A54" t="s">
        <v>156</v>
      </c>
      <c r="B54" t="s">
        <v>157</v>
      </c>
      <c r="C54" t="s">
        <v>3125</v>
      </c>
      <c r="D54" t="s">
        <v>158</v>
      </c>
      <c r="E54">
        <v>162956.5604901</v>
      </c>
      <c r="F54">
        <v>6138.45</v>
      </c>
      <c r="G54">
        <v>40.884553591272002</v>
      </c>
      <c r="H54">
        <v>4.1872739523946798</v>
      </c>
      <c r="I54">
        <v>38.746512482755897</v>
      </c>
      <c r="J54">
        <v>1.96110772415762</v>
      </c>
      <c r="K54">
        <v>5698.7743997297803</v>
      </c>
      <c r="L54">
        <v>4849.1128259618599</v>
      </c>
      <c r="M54">
        <v>76.345707015636904</v>
      </c>
      <c r="N54">
        <v>0.76614857302364403</v>
      </c>
      <c r="O54">
        <v>2.2383500720866101</v>
      </c>
      <c r="P54">
        <v>83.237313432835805</v>
      </c>
      <c r="Q54">
        <v>6.2877901718969998E-3</v>
      </c>
    </row>
    <row r="55" spans="1:17" x14ac:dyDescent="0.3">
      <c r="A55" t="s">
        <v>159</v>
      </c>
      <c r="B55" t="s">
        <v>160</v>
      </c>
      <c r="C55" t="s">
        <v>3121</v>
      </c>
      <c r="D55" t="s">
        <v>139</v>
      </c>
      <c r="E55">
        <v>158899.89974399999</v>
      </c>
      <c r="F55">
        <v>481.5</v>
      </c>
      <c r="G55">
        <v>27.844992866751401</v>
      </c>
      <c r="H55">
        <v>4.9895463889669402</v>
      </c>
      <c r="I55">
        <v>-11.686335748416701</v>
      </c>
      <c r="J55">
        <v>0.28951465654054598</v>
      </c>
      <c r="K55">
        <v>473.37940417962602</v>
      </c>
      <c r="L55">
        <v>451.57127020546199</v>
      </c>
      <c r="M55">
        <v>59.974779568232996</v>
      </c>
      <c r="N55">
        <v>1.59021050943099</v>
      </c>
      <c r="O55">
        <v>20.456905503634399</v>
      </c>
      <c r="P55">
        <v>55.548376675819704</v>
      </c>
      <c r="Q55">
        <v>0.199252915147972</v>
      </c>
    </row>
    <row r="56" spans="1:17" x14ac:dyDescent="0.3">
      <c r="A56" t="s">
        <v>161</v>
      </c>
      <c r="B56" t="s">
        <v>162</v>
      </c>
      <c r="C56" t="s">
        <v>3130</v>
      </c>
      <c r="D56" t="s">
        <v>163</v>
      </c>
      <c r="E56">
        <v>153842.30162437499</v>
      </c>
      <c r="F56">
        <v>7259.85</v>
      </c>
      <c r="G56">
        <v>39.896329049583898</v>
      </c>
      <c r="H56">
        <v>-10.382583346763401</v>
      </c>
      <c r="I56">
        <v>-19.0656409362314</v>
      </c>
      <c r="J56">
        <v>-0.81610902176105404</v>
      </c>
      <c r="K56">
        <v>7513.7036298456496</v>
      </c>
      <c r="L56">
        <v>7114.0514044619604</v>
      </c>
      <c r="M56">
        <v>61.1710364271093</v>
      </c>
      <c r="N56">
        <v>1.2765126447352</v>
      </c>
      <c r="O56">
        <v>26.034973174376798</v>
      </c>
      <c r="P56">
        <v>73.036908152685498</v>
      </c>
      <c r="Q56">
        <v>0.15132770192668701</v>
      </c>
    </row>
    <row r="57" spans="1:17" x14ac:dyDescent="0.3">
      <c r="A57" t="s">
        <v>164</v>
      </c>
      <c r="B57" t="s">
        <v>165</v>
      </c>
      <c r="C57" t="s">
        <v>3127</v>
      </c>
      <c r="D57" t="s">
        <v>166</v>
      </c>
      <c r="E57">
        <v>153461.06646864</v>
      </c>
      <c r="F57">
        <v>968.8</v>
      </c>
      <c r="G57">
        <v>-22.460567508913599</v>
      </c>
      <c r="H57">
        <v>-38.413811854851403</v>
      </c>
      <c r="I57">
        <v>-55.299507738381699</v>
      </c>
      <c r="J57">
        <v>-33.533875548121699</v>
      </c>
      <c r="K57">
        <v>1625.197572739</v>
      </c>
      <c r="L57">
        <v>1696.0107043682799</v>
      </c>
      <c r="M57">
        <v>7.4664693845151504</v>
      </c>
      <c r="N57">
        <v>3.5225873553318601</v>
      </c>
      <c r="O57">
        <v>124.411643270024</v>
      </c>
      <c r="P57">
        <v>3.8370846730975301</v>
      </c>
      <c r="Q57">
        <v>-2.7341876137580001E-3</v>
      </c>
    </row>
    <row r="58" spans="1:17" x14ac:dyDescent="0.3">
      <c r="A58" t="s">
        <v>167</v>
      </c>
      <c r="B58" t="s">
        <v>168</v>
      </c>
      <c r="C58" t="s">
        <v>3135</v>
      </c>
      <c r="D58" t="s">
        <v>169</v>
      </c>
      <c r="E58">
        <v>151882.16486310001</v>
      </c>
      <c r="F58">
        <v>2986.2</v>
      </c>
      <c r="G58">
        <v>-2.34387896258623</v>
      </c>
      <c r="H58">
        <v>-6.7929462700897103</v>
      </c>
      <c r="I58">
        <v>-6.6253376670227597</v>
      </c>
      <c r="J58">
        <v>-7.12854492525803</v>
      </c>
      <c r="K58">
        <v>3116.8566757460499</v>
      </c>
      <c r="L58">
        <v>3022.43814068149</v>
      </c>
      <c r="M58">
        <v>38.210368005739603</v>
      </c>
      <c r="N58">
        <v>0.76071793723277903</v>
      </c>
      <c r="O58">
        <v>14.3593865112852</v>
      </c>
      <c r="P58">
        <v>20.326382592928301</v>
      </c>
      <c r="Q58">
        <v>4.4258072855410001E-3</v>
      </c>
    </row>
    <row r="59" spans="1:17" hidden="1" x14ac:dyDescent="0.3">
      <c r="A59" t="s">
        <v>170</v>
      </c>
      <c r="B59" t="s">
        <v>171</v>
      </c>
      <c r="C59" t="s">
        <v>3136</v>
      </c>
      <c r="D59" t="s">
        <v>57</v>
      </c>
      <c r="E59">
        <v>150592.30476850001</v>
      </c>
      <c r="F59">
        <v>1853.35</v>
      </c>
      <c r="G59">
        <v>-20.510779453019701</v>
      </c>
      <c r="H59">
        <v>-2.5306620324193401</v>
      </c>
      <c r="I59">
        <v>-3.6546034224680302</v>
      </c>
      <c r="J59">
        <v>0.92682731196964396</v>
      </c>
      <c r="M59">
        <v>60.785005650634197</v>
      </c>
      <c r="O59">
        <v>6.2940081474087402</v>
      </c>
      <c r="P59">
        <v>9.7631033461652308</v>
      </c>
    </row>
    <row r="60" spans="1:17" x14ac:dyDescent="0.3">
      <c r="A60" t="s">
        <v>172</v>
      </c>
      <c r="B60" t="s">
        <v>173</v>
      </c>
      <c r="C60" t="s">
        <v>3121</v>
      </c>
      <c r="D60" t="s">
        <v>43</v>
      </c>
      <c r="E60">
        <v>149825.77348368001</v>
      </c>
      <c r="F60">
        <v>1495.2</v>
      </c>
      <c r="G60">
        <v>-16.506968242253201</v>
      </c>
      <c r="H60">
        <v>-9.5484971887074597</v>
      </c>
      <c r="I60">
        <v>0.51810715189550405</v>
      </c>
      <c r="J60">
        <v>-8.0180700801324605</v>
      </c>
      <c r="K60">
        <v>1652.22333151106</v>
      </c>
      <c r="L60">
        <v>1597.4470329839301</v>
      </c>
      <c r="M60">
        <v>26.462955762415898</v>
      </c>
      <c r="N60">
        <v>1.1121363897527199</v>
      </c>
      <c r="O60">
        <v>29.481005885500199</v>
      </c>
      <c r="P60">
        <v>14.3381509520532</v>
      </c>
      <c r="Q60">
        <v>-7.5864573826200004E-3</v>
      </c>
    </row>
    <row r="61" spans="1:17" x14ac:dyDescent="0.3">
      <c r="A61" t="s">
        <v>174</v>
      </c>
      <c r="B61" t="s">
        <v>175</v>
      </c>
      <c r="C61" t="s">
        <v>3131</v>
      </c>
      <c r="D61" t="s">
        <v>176</v>
      </c>
      <c r="E61">
        <v>147541.01050750501</v>
      </c>
      <c r="F61">
        <v>659.85</v>
      </c>
      <c r="G61">
        <v>5.6115313354108904</v>
      </c>
      <c r="H61">
        <v>-5.1462901455061596</v>
      </c>
      <c r="I61">
        <v>-8.1648614225556901</v>
      </c>
      <c r="J61">
        <v>-3.3056097876920201</v>
      </c>
      <c r="K61">
        <v>683.59227361100898</v>
      </c>
      <c r="L61">
        <v>645.11162889570801</v>
      </c>
      <c r="M61">
        <v>50.844860314679401</v>
      </c>
      <c r="N61">
        <v>1.2475065886929</v>
      </c>
      <c r="O61">
        <v>17.0947942714253</v>
      </c>
      <c r="P61">
        <v>32.940465397400999</v>
      </c>
      <c r="Q61">
        <v>3.9554378114645003E-2</v>
      </c>
    </row>
    <row r="62" spans="1:17" x14ac:dyDescent="0.3">
      <c r="A62" t="s">
        <v>177</v>
      </c>
      <c r="B62" t="s">
        <v>178</v>
      </c>
      <c r="C62" t="s">
        <v>3121</v>
      </c>
      <c r="D62" t="s">
        <v>43</v>
      </c>
      <c r="E62">
        <v>147369.09435776001</v>
      </c>
      <c r="F62">
        <v>684.8</v>
      </c>
      <c r="G62">
        <v>-20.657577359682598</v>
      </c>
      <c r="H62">
        <v>-3.9720383353427602</v>
      </c>
      <c r="I62">
        <v>15.855236655926101</v>
      </c>
      <c r="J62">
        <v>-3.4707289051963102</v>
      </c>
      <c r="K62">
        <v>706.86174068039702</v>
      </c>
      <c r="L62">
        <v>665.93626507530405</v>
      </c>
      <c r="M62">
        <v>39.493006640740496</v>
      </c>
      <c r="N62">
        <v>0.90533133672002197</v>
      </c>
      <c r="O62">
        <v>11.1565420560747</v>
      </c>
      <c r="P62">
        <v>33.906922174423102</v>
      </c>
      <c r="Q62">
        <v>-5.2601247343875002E-2</v>
      </c>
    </row>
    <row r="63" spans="1:17" x14ac:dyDescent="0.3">
      <c r="A63" t="s">
        <v>179</v>
      </c>
      <c r="B63" t="s">
        <v>180</v>
      </c>
      <c r="C63" t="s">
        <v>3126</v>
      </c>
      <c r="D63" t="s">
        <v>181</v>
      </c>
      <c r="E63">
        <v>137130.6511281</v>
      </c>
      <c r="F63">
        <v>5002.3500000000004</v>
      </c>
      <c r="G63">
        <v>8.3567106533319109</v>
      </c>
      <c r="H63">
        <v>6.63521411521263</v>
      </c>
      <c r="I63">
        <v>-1.14811070029767</v>
      </c>
      <c r="J63">
        <v>-0.95404449109447698</v>
      </c>
      <c r="K63">
        <v>4820.9385976622798</v>
      </c>
      <c r="L63">
        <v>4560.6619142011205</v>
      </c>
      <c r="M63">
        <v>62.2243981574548</v>
      </c>
      <c r="N63">
        <v>1.4341946182590899</v>
      </c>
      <c r="O63">
        <v>2.0520355432946502</v>
      </c>
      <c r="P63">
        <v>40.418812895619602</v>
      </c>
      <c r="Q63">
        <v>9.1785002647347999E-2</v>
      </c>
    </row>
    <row r="64" spans="1:17" x14ac:dyDescent="0.3">
      <c r="A64" t="s">
        <v>182</v>
      </c>
      <c r="B64" t="s">
        <v>183</v>
      </c>
      <c r="C64" t="s">
        <v>3121</v>
      </c>
      <c r="D64" t="s">
        <v>139</v>
      </c>
      <c r="E64">
        <v>136769.65456</v>
      </c>
      <c r="F64">
        <v>519.4</v>
      </c>
      <c r="G64">
        <v>30.827161726492399</v>
      </c>
      <c r="H64">
        <v>-3.1314416730364898</v>
      </c>
      <c r="I64">
        <v>-15.8030163477783</v>
      </c>
      <c r="J64">
        <v>-3.2255419341437199</v>
      </c>
      <c r="K64">
        <v>533.03247224434494</v>
      </c>
      <c r="L64">
        <v>507.48375030364701</v>
      </c>
      <c r="M64">
        <v>53.498691363955899</v>
      </c>
      <c r="N64">
        <v>1.2687273592358901</v>
      </c>
      <c r="O64">
        <v>25.914516750096201</v>
      </c>
      <c r="P64">
        <v>56.516498417959902</v>
      </c>
      <c r="Q64">
        <v>0.20016018563570301</v>
      </c>
    </row>
    <row r="65" spans="1:17" x14ac:dyDescent="0.3">
      <c r="A65" t="s">
        <v>184</v>
      </c>
      <c r="B65" t="s">
        <v>185</v>
      </c>
      <c r="C65" t="s">
        <v>3127</v>
      </c>
      <c r="D65" t="s">
        <v>75</v>
      </c>
      <c r="E65">
        <v>131759.82622054499</v>
      </c>
      <c r="F65">
        <v>412.35</v>
      </c>
      <c r="G65">
        <v>29.905466037978801</v>
      </c>
      <c r="H65">
        <v>-5.7064992429935</v>
      </c>
      <c r="I65">
        <v>-13.0646134913097</v>
      </c>
      <c r="J65">
        <v>-1.55399022885427</v>
      </c>
      <c r="K65">
        <v>433.28356551574399</v>
      </c>
      <c r="L65">
        <v>411.25194887425999</v>
      </c>
      <c r="M65">
        <v>41.718665286864599</v>
      </c>
      <c r="N65">
        <v>0.87808023871083696</v>
      </c>
      <c r="O65">
        <v>20.0072753728628</v>
      </c>
      <c r="P65">
        <v>59.516441005802697</v>
      </c>
      <c r="Q65">
        <v>7.2275038850351997E-2</v>
      </c>
    </row>
    <row r="66" spans="1:17" x14ac:dyDescent="0.3">
      <c r="A66" t="s">
        <v>186</v>
      </c>
      <c r="B66" t="s">
        <v>187</v>
      </c>
      <c r="C66" t="s">
        <v>3119</v>
      </c>
      <c r="D66" t="s">
        <v>188</v>
      </c>
      <c r="E66">
        <v>130969.40978891699</v>
      </c>
      <c r="F66">
        <v>199.19</v>
      </c>
      <c r="G66">
        <v>36.604888163430097</v>
      </c>
      <c r="H66">
        <v>-8.6252927565445496</v>
      </c>
      <c r="I66">
        <v>-7.1196808176937196</v>
      </c>
      <c r="J66">
        <v>-2.0557572888228601</v>
      </c>
      <c r="K66">
        <v>209.42053930510301</v>
      </c>
      <c r="L66">
        <v>202.000275570258</v>
      </c>
      <c r="M66">
        <v>56.331374029208902</v>
      </c>
      <c r="N66">
        <v>0.947500658196753</v>
      </c>
      <c r="O66">
        <v>23.650785682012099</v>
      </c>
      <c r="P66">
        <v>61.0917913465426</v>
      </c>
      <c r="Q66">
        <v>9.9228304881560994E-2</v>
      </c>
    </row>
    <row r="67" spans="1:17" x14ac:dyDescent="0.3">
      <c r="A67" t="s">
        <v>189</v>
      </c>
      <c r="B67" t="s">
        <v>190</v>
      </c>
      <c r="C67" t="s">
        <v>3119</v>
      </c>
      <c r="D67" t="s">
        <v>18</v>
      </c>
      <c r="E67">
        <v>128658.38024663999</v>
      </c>
      <c r="F67">
        <v>296.55</v>
      </c>
      <c r="G67">
        <v>17.351731781150399</v>
      </c>
      <c r="H67">
        <v>-11.6441101634334</v>
      </c>
      <c r="I67">
        <v>-15.1047119118117</v>
      </c>
      <c r="J67">
        <v>-7.2715905265179996</v>
      </c>
      <c r="K67">
        <v>318.70578262381798</v>
      </c>
      <c r="L67">
        <v>305.531456624653</v>
      </c>
      <c r="M67">
        <v>45.176768977504501</v>
      </c>
      <c r="N67">
        <v>0.81050807034538797</v>
      </c>
      <c r="O67">
        <v>26.7914348339234</v>
      </c>
      <c r="P67">
        <v>43.572984749455301</v>
      </c>
      <c r="Q67">
        <v>3.4913986604515002E-2</v>
      </c>
    </row>
    <row r="68" spans="1:17" x14ac:dyDescent="0.3">
      <c r="A68" t="s">
        <v>191</v>
      </c>
      <c r="B68" t="s">
        <v>192</v>
      </c>
      <c r="C68" t="s">
        <v>3121</v>
      </c>
      <c r="D68" t="s">
        <v>34</v>
      </c>
      <c r="E68">
        <v>127784.35944308899</v>
      </c>
      <c r="F68">
        <v>247.1</v>
      </c>
      <c r="G68">
        <v>-2.2943540114934899</v>
      </c>
      <c r="H68">
        <v>-3.36931328699244</v>
      </c>
      <c r="I68">
        <v>-14.1769357833042</v>
      </c>
      <c r="J68">
        <v>-6.0555875657610096</v>
      </c>
      <c r="K68">
        <v>246.78997719855499</v>
      </c>
      <c r="L68">
        <v>246.08776938375399</v>
      </c>
      <c r="M68">
        <v>53.485865572633102</v>
      </c>
      <c r="N68">
        <v>1.0881290713419101</v>
      </c>
      <c r="O68">
        <v>21.286928369081298</v>
      </c>
      <c r="P68">
        <v>28.197146562905299</v>
      </c>
      <c r="Q68">
        <v>0.133463487238866</v>
      </c>
    </row>
    <row r="69" spans="1:17" x14ac:dyDescent="0.3">
      <c r="A69" t="s">
        <v>193</v>
      </c>
      <c r="B69" t="s">
        <v>194</v>
      </c>
      <c r="C69" t="s">
        <v>3123</v>
      </c>
      <c r="D69" t="s">
        <v>195</v>
      </c>
      <c r="E69">
        <v>124673.966313889</v>
      </c>
      <c r="F69">
        <v>1218.7</v>
      </c>
      <c r="G69">
        <v>-3.34387070248903</v>
      </c>
      <c r="H69">
        <v>-7.6000937862306897</v>
      </c>
      <c r="I69">
        <v>-13.805429852122</v>
      </c>
      <c r="J69">
        <v>-1.8069264114336401</v>
      </c>
      <c r="K69">
        <v>1297.1957930466599</v>
      </c>
      <c r="L69">
        <v>1300.2019218519399</v>
      </c>
      <c r="M69">
        <v>51.072474107345101</v>
      </c>
      <c r="N69">
        <v>1.3402416859977799</v>
      </c>
      <c r="O69">
        <v>26.515959629112899</v>
      </c>
      <c r="P69">
        <v>22.347153900210799</v>
      </c>
      <c r="Q69">
        <v>6.7204062302549999E-3</v>
      </c>
    </row>
    <row r="70" spans="1:17" x14ac:dyDescent="0.3">
      <c r="A70" t="s">
        <v>196</v>
      </c>
      <c r="B70" t="s">
        <v>197</v>
      </c>
      <c r="C70" t="s">
        <v>3128</v>
      </c>
      <c r="D70" t="s">
        <v>69</v>
      </c>
      <c r="E70">
        <v>124375.42002161</v>
      </c>
      <c r="F70">
        <v>504.95</v>
      </c>
      <c r="G70">
        <v>-6.4448962500812801</v>
      </c>
      <c r="H70">
        <v>-10.7833458144164</v>
      </c>
      <c r="I70">
        <v>-25.675414581068601</v>
      </c>
      <c r="J70">
        <v>-11.0687140367778</v>
      </c>
      <c r="K70">
        <v>576.16183318467699</v>
      </c>
      <c r="L70">
        <v>589.99694497280802</v>
      </c>
      <c r="M70">
        <v>29.431729510963098</v>
      </c>
      <c r="N70">
        <v>1.9666517037264499</v>
      </c>
      <c r="O70">
        <v>40.0039607881968</v>
      </c>
      <c r="P70">
        <v>21.018573996404999</v>
      </c>
      <c r="Q70">
        <v>1.7309037018004E-2</v>
      </c>
    </row>
    <row r="71" spans="1:17" x14ac:dyDescent="0.3">
      <c r="A71" t="s">
        <v>198</v>
      </c>
      <c r="B71" t="s">
        <v>199</v>
      </c>
      <c r="C71" t="s">
        <v>3134</v>
      </c>
      <c r="D71" t="s">
        <v>131</v>
      </c>
      <c r="E71">
        <v>122320.6191614</v>
      </c>
      <c r="F71">
        <v>1227.25</v>
      </c>
      <c r="G71">
        <v>18.778753118704799</v>
      </c>
      <c r="H71">
        <v>17.847664112002001</v>
      </c>
      <c r="I71">
        <v>-14.564947822323299</v>
      </c>
      <c r="J71">
        <v>-3.6869490487682302</v>
      </c>
      <c r="K71">
        <v>1217.3542577086</v>
      </c>
      <c r="L71">
        <v>1195.0167914715601</v>
      </c>
      <c r="M71">
        <v>53.140436888547299</v>
      </c>
      <c r="N71">
        <v>1.4976118409263199</v>
      </c>
      <c r="O71">
        <v>34.442860052963901</v>
      </c>
      <c r="P71">
        <v>45.365709209357398</v>
      </c>
      <c r="Q71">
        <v>5.6004001966188002E-2</v>
      </c>
    </row>
    <row r="72" spans="1:17" x14ac:dyDescent="0.3">
      <c r="A72" t="s">
        <v>200</v>
      </c>
      <c r="B72" t="s">
        <v>201</v>
      </c>
      <c r="C72" t="s">
        <v>3125</v>
      </c>
      <c r="D72" t="s">
        <v>51</v>
      </c>
      <c r="E72">
        <v>121408.388327639</v>
      </c>
      <c r="F72">
        <v>1503.3</v>
      </c>
      <c r="G72">
        <v>3.7184565453840999</v>
      </c>
      <c r="H72">
        <v>-0.55863135985396495</v>
      </c>
      <c r="I72">
        <v>-3.8423455052679101</v>
      </c>
      <c r="J72">
        <v>-3.8568110070346799</v>
      </c>
      <c r="K72">
        <v>1550.0675451249399</v>
      </c>
      <c r="L72">
        <v>1489.5510140986801</v>
      </c>
      <c r="M72">
        <v>47.213796768120901</v>
      </c>
      <c r="N72">
        <v>0.843507377951079</v>
      </c>
      <c r="O72">
        <v>13.2209139892237</v>
      </c>
      <c r="P72">
        <v>26.540404040403999</v>
      </c>
      <c r="Q72">
        <v>4.5603558683008999E-2</v>
      </c>
    </row>
    <row r="73" spans="1:17" x14ac:dyDescent="0.3">
      <c r="A73" t="s">
        <v>202</v>
      </c>
      <c r="B73" t="s">
        <v>203</v>
      </c>
      <c r="C73" t="s">
        <v>3121</v>
      </c>
      <c r="D73" t="s">
        <v>34</v>
      </c>
      <c r="E73">
        <v>119653.032363148</v>
      </c>
      <c r="F73">
        <v>104.11</v>
      </c>
      <c r="G73">
        <v>10.1742008708572</v>
      </c>
      <c r="H73">
        <v>0.66849896954675503</v>
      </c>
      <c r="I73">
        <v>-25.146612388010599</v>
      </c>
      <c r="J73">
        <v>-3.75351335584699</v>
      </c>
      <c r="K73">
        <v>104.485179417922</v>
      </c>
      <c r="L73">
        <v>108.191557419383</v>
      </c>
      <c r="M73">
        <v>58.401660487277901</v>
      </c>
      <c r="N73">
        <v>0.96467347184693897</v>
      </c>
      <c r="O73">
        <v>37.258668715781297</v>
      </c>
      <c r="P73">
        <v>37.711640211640201</v>
      </c>
      <c r="Q73">
        <v>0.119868141022377</v>
      </c>
    </row>
    <row r="74" spans="1:17" x14ac:dyDescent="0.3">
      <c r="A74" t="s">
        <v>204</v>
      </c>
      <c r="B74" t="s">
        <v>205</v>
      </c>
      <c r="C74" t="s">
        <v>3123</v>
      </c>
      <c r="D74" t="s">
        <v>120</v>
      </c>
      <c r="E74">
        <v>118120.60801692</v>
      </c>
      <c r="F74">
        <v>4903.95</v>
      </c>
      <c r="G74">
        <v>-18.323957145587102</v>
      </c>
      <c r="H74">
        <v>-14.021494998403501</v>
      </c>
      <c r="I74">
        <v>-11.424318662116701</v>
      </c>
      <c r="J74">
        <v>-3.7920259229153999</v>
      </c>
      <c r="K74">
        <v>5586.9893396818497</v>
      </c>
      <c r="L74">
        <v>5466.8909844684104</v>
      </c>
      <c r="M74">
        <v>26.5045231265307</v>
      </c>
      <c r="N74">
        <v>2.2238111447168198</v>
      </c>
      <c r="O74">
        <v>31.9324218232241</v>
      </c>
      <c r="P74">
        <v>6.0084306095979203</v>
      </c>
      <c r="Q74">
        <v>7.7381100818549996E-3</v>
      </c>
    </row>
    <row r="75" spans="1:17" x14ac:dyDescent="0.3">
      <c r="A75" t="s">
        <v>206</v>
      </c>
      <c r="B75" t="s">
        <v>207</v>
      </c>
      <c r="C75" t="s">
        <v>3121</v>
      </c>
      <c r="D75" t="s">
        <v>208</v>
      </c>
      <c r="E75">
        <v>117877.07758405</v>
      </c>
      <c r="F75">
        <v>10591.55</v>
      </c>
      <c r="G75">
        <v>22.3138878359524</v>
      </c>
      <c r="H75">
        <v>3.3775551898470302</v>
      </c>
      <c r="I75">
        <v>27.078878691419401</v>
      </c>
      <c r="J75">
        <v>-7.5905940624919204</v>
      </c>
      <c r="K75">
        <v>10417.0955428991</v>
      </c>
      <c r="L75">
        <v>9410.4673304266507</v>
      </c>
      <c r="M75">
        <v>52.020638352413499</v>
      </c>
      <c r="N75">
        <v>0.80495282873370599</v>
      </c>
      <c r="O75">
        <v>7.1608971302595101</v>
      </c>
      <c r="P75">
        <v>46.9008321775312</v>
      </c>
      <c r="Q75">
        <v>7.3903365219571998E-2</v>
      </c>
    </row>
    <row r="76" spans="1:17" x14ac:dyDescent="0.3">
      <c r="A76" t="s">
        <v>209</v>
      </c>
      <c r="B76" t="s">
        <v>210</v>
      </c>
      <c r="C76" t="s">
        <v>3127</v>
      </c>
      <c r="D76" t="s">
        <v>62</v>
      </c>
      <c r="E76">
        <v>117801.395140444</v>
      </c>
      <c r="F76">
        <v>675.05</v>
      </c>
      <c r="G76">
        <v>42.501922483406801</v>
      </c>
      <c r="H76">
        <v>3.1211317193269399</v>
      </c>
      <c r="I76">
        <v>3.1767952239247399</v>
      </c>
      <c r="J76">
        <v>-8.9954909948473301</v>
      </c>
      <c r="K76">
        <v>704.08981560914503</v>
      </c>
      <c r="L76">
        <v>638.273604865273</v>
      </c>
      <c r="M76">
        <v>34.676440275123802</v>
      </c>
      <c r="N76">
        <v>1.65378591200008</v>
      </c>
      <c r="O76">
        <v>19.235612176875701</v>
      </c>
      <c r="P76">
        <v>69.759839054444797</v>
      </c>
      <c r="Q76">
        <v>7.3625938670637006E-2</v>
      </c>
    </row>
    <row r="77" spans="1:17" x14ac:dyDescent="0.3">
      <c r="A77" t="s">
        <v>211</v>
      </c>
      <c r="B77" t="s">
        <v>212</v>
      </c>
      <c r="C77" t="s">
        <v>3126</v>
      </c>
      <c r="D77" t="s">
        <v>88</v>
      </c>
      <c r="E77">
        <v>116706.75258518899</v>
      </c>
      <c r="F77">
        <v>2414.25</v>
      </c>
      <c r="G77">
        <v>9.9873584699885498</v>
      </c>
      <c r="H77">
        <v>-3.6520892180142899</v>
      </c>
      <c r="I77">
        <v>1.8120576169282201</v>
      </c>
      <c r="J77">
        <v>-3.0174793118441601</v>
      </c>
      <c r="K77">
        <v>2564.0202957889201</v>
      </c>
      <c r="L77">
        <v>2372.9913010096898</v>
      </c>
      <c r="M77">
        <v>52.8676139598685</v>
      </c>
      <c r="N77">
        <v>0.59978325972817903</v>
      </c>
      <c r="O77">
        <v>22.5225225225225</v>
      </c>
      <c r="P77">
        <v>34.199555308504699</v>
      </c>
      <c r="Q77">
        <v>0.20756430285475</v>
      </c>
    </row>
    <row r="78" spans="1:17" x14ac:dyDescent="0.3">
      <c r="A78" t="s">
        <v>213</v>
      </c>
      <c r="B78" t="s">
        <v>214</v>
      </c>
      <c r="C78" t="s">
        <v>3126</v>
      </c>
      <c r="D78" t="s">
        <v>215</v>
      </c>
      <c r="E78">
        <v>116239.594506839</v>
      </c>
      <c r="F78">
        <v>165.2</v>
      </c>
      <c r="G78">
        <v>61.292004842155997</v>
      </c>
      <c r="H78">
        <v>-14.474206894716801</v>
      </c>
      <c r="I78">
        <v>9.4523191417453791</v>
      </c>
      <c r="J78">
        <v>-4.0377118115309898</v>
      </c>
      <c r="K78">
        <v>185.04557904961499</v>
      </c>
      <c r="L78">
        <v>166.19730976488401</v>
      </c>
      <c r="M78">
        <v>34.818259949017197</v>
      </c>
      <c r="N78">
        <v>1.2961517467219901</v>
      </c>
      <c r="O78">
        <v>31.349878934624702</v>
      </c>
      <c r="P78">
        <v>90.322580645161196</v>
      </c>
      <c r="Q78">
        <v>2.3053480047283002E-2</v>
      </c>
    </row>
    <row r="79" spans="1:17" x14ac:dyDescent="0.3">
      <c r="A79" t="s">
        <v>216</v>
      </c>
      <c r="B79" t="s">
        <v>217</v>
      </c>
      <c r="C79" t="s">
        <v>3133</v>
      </c>
      <c r="D79" t="s">
        <v>218</v>
      </c>
      <c r="E79">
        <v>113597.008875735</v>
      </c>
      <c r="F79">
        <v>798.05</v>
      </c>
      <c r="G79">
        <v>66.410289558449904</v>
      </c>
      <c r="H79">
        <v>18.550779267324899</v>
      </c>
      <c r="I79">
        <v>31.824959181925401</v>
      </c>
      <c r="J79">
        <v>4.9021307589891601</v>
      </c>
      <c r="K79">
        <v>700.95324035249905</v>
      </c>
      <c r="L79">
        <v>617.65680656304096</v>
      </c>
      <c r="M79">
        <v>80.842986633416203</v>
      </c>
      <c r="N79">
        <v>1.6426453271551</v>
      </c>
      <c r="O79">
        <v>1.4848693690871599</v>
      </c>
      <c r="P79">
        <v>91.424802110817893</v>
      </c>
      <c r="Q79">
        <v>0.215346508850673</v>
      </c>
    </row>
    <row r="80" spans="1:17" x14ac:dyDescent="0.3">
      <c r="A80" t="s">
        <v>219</v>
      </c>
      <c r="B80" t="s">
        <v>220</v>
      </c>
      <c r="C80" t="s">
        <v>3130</v>
      </c>
      <c r="D80" t="s">
        <v>163</v>
      </c>
      <c r="E80">
        <v>112606.66468498</v>
      </c>
      <c r="F80">
        <v>736.7</v>
      </c>
      <c r="G80">
        <v>48.364428881003398</v>
      </c>
      <c r="H80">
        <v>0.21504246899777199</v>
      </c>
      <c r="I80">
        <v>7.6549558432708897</v>
      </c>
      <c r="J80">
        <v>1.21943297370368</v>
      </c>
      <c r="K80">
        <v>733.12647497891896</v>
      </c>
      <c r="L80">
        <v>652.29783179104697</v>
      </c>
      <c r="M80">
        <v>60.284388850569698</v>
      </c>
      <c r="N80">
        <v>0.73968573158732498</v>
      </c>
      <c r="O80">
        <v>18.732184064069401</v>
      </c>
      <c r="P80">
        <v>79.639112411606902</v>
      </c>
      <c r="Q80">
        <v>0.18600855807271699</v>
      </c>
    </row>
    <row r="81" spans="1:17" x14ac:dyDescent="0.3">
      <c r="A81" t="s">
        <v>221</v>
      </c>
      <c r="B81" t="s">
        <v>222</v>
      </c>
      <c r="C81" t="s">
        <v>3121</v>
      </c>
      <c r="D81" t="s">
        <v>54</v>
      </c>
      <c r="E81">
        <v>110847.0770133</v>
      </c>
      <c r="F81">
        <v>2947.8</v>
      </c>
      <c r="G81">
        <v>27.596262946465998</v>
      </c>
      <c r="H81">
        <v>-12.590650211011001</v>
      </c>
      <c r="I81">
        <v>18.3477361812125</v>
      </c>
      <c r="J81">
        <v>-2.74053866392219</v>
      </c>
      <c r="K81">
        <v>3121.6167748614498</v>
      </c>
      <c r="L81">
        <v>2822.9705075654801</v>
      </c>
      <c r="M81">
        <v>49.201336625209301</v>
      </c>
      <c r="N81">
        <v>1.03060518276534</v>
      </c>
      <c r="O81">
        <v>23.8974828685799</v>
      </c>
      <c r="P81">
        <v>52.376521671706598</v>
      </c>
      <c r="Q81">
        <v>8.3047166373902997E-2</v>
      </c>
    </row>
    <row r="82" spans="1:17" x14ac:dyDescent="0.3">
      <c r="A82" t="s">
        <v>223</v>
      </c>
      <c r="B82" t="s">
        <v>224</v>
      </c>
      <c r="C82" t="s">
        <v>3125</v>
      </c>
      <c r="D82" t="s">
        <v>51</v>
      </c>
      <c r="E82">
        <v>110556.5874304</v>
      </c>
      <c r="F82">
        <v>3167.1</v>
      </c>
      <c r="G82">
        <v>29.9720796311802</v>
      </c>
      <c r="H82">
        <v>-5.3380984364791502</v>
      </c>
      <c r="I82">
        <v>13.7674975703741</v>
      </c>
      <c r="J82">
        <v>-1.2174287071908501</v>
      </c>
      <c r="K82">
        <v>3263.3001799230801</v>
      </c>
      <c r="L82">
        <v>2971.2325791098301</v>
      </c>
      <c r="M82">
        <v>67.448787125609201</v>
      </c>
      <c r="N82">
        <v>0.61275837102762298</v>
      </c>
      <c r="O82">
        <v>13.3750118404849</v>
      </c>
      <c r="P82">
        <v>56.345954484869402</v>
      </c>
      <c r="Q82">
        <v>0.103134065228236</v>
      </c>
    </row>
    <row r="83" spans="1:17" x14ac:dyDescent="0.3">
      <c r="A83" t="s">
        <v>225</v>
      </c>
      <c r="B83" t="s">
        <v>226</v>
      </c>
      <c r="C83" t="s">
        <v>3123</v>
      </c>
      <c r="D83" t="s">
        <v>227</v>
      </c>
      <c r="E83">
        <v>108091.61026433</v>
      </c>
      <c r="F83">
        <v>1500.15</v>
      </c>
      <c r="G83">
        <v>21.7202838833465</v>
      </c>
      <c r="H83">
        <v>2.5800304373717902</v>
      </c>
      <c r="I83">
        <v>24.070795448972401</v>
      </c>
      <c r="J83">
        <v>0.68194780165276603</v>
      </c>
      <c r="K83">
        <v>1477.2790432619099</v>
      </c>
      <c r="L83">
        <v>1338.31677390699</v>
      </c>
      <c r="M83">
        <v>57.261051656003502</v>
      </c>
      <c r="N83">
        <v>0.82297834677158099</v>
      </c>
      <c r="O83">
        <v>9.8223510982235105</v>
      </c>
      <c r="P83">
        <v>45.356329635192097</v>
      </c>
      <c r="Q83">
        <v>5.3095611730129999E-2</v>
      </c>
    </row>
    <row r="84" spans="1:17" hidden="1" x14ac:dyDescent="0.3">
      <c r="A84" t="s">
        <v>228</v>
      </c>
      <c r="B84" t="s">
        <v>229</v>
      </c>
      <c r="C84" t="s">
        <v>3136</v>
      </c>
      <c r="D84" t="s">
        <v>54</v>
      </c>
      <c r="E84">
        <v>107716.24943073399</v>
      </c>
      <c r="F84">
        <v>129.34</v>
      </c>
      <c r="G84">
        <v>-43.977703918603197</v>
      </c>
      <c r="H84">
        <v>-3.8863138933069998</v>
      </c>
      <c r="I84">
        <v>-28.570012736536299</v>
      </c>
      <c r="J84">
        <v>-5.7711088029924804</v>
      </c>
      <c r="M84">
        <v>43.694048633721003</v>
      </c>
      <c r="O84">
        <v>45.739910313901298</v>
      </c>
      <c r="P84">
        <v>3.19131961065901</v>
      </c>
    </row>
    <row r="85" spans="1:17" x14ac:dyDescent="0.3">
      <c r="A85" t="s">
        <v>230</v>
      </c>
      <c r="B85" t="s">
        <v>231</v>
      </c>
      <c r="C85" t="s">
        <v>3129</v>
      </c>
      <c r="D85" t="s">
        <v>232</v>
      </c>
      <c r="E85">
        <v>107091.05195158</v>
      </c>
      <c r="F85">
        <v>1708.15</v>
      </c>
      <c r="G85">
        <v>10.953441683761801</v>
      </c>
      <c r="H85">
        <v>-3.5850562443699601</v>
      </c>
      <c r="I85">
        <v>-15.0018032212596</v>
      </c>
      <c r="J85">
        <v>-0.50805309269308996</v>
      </c>
      <c r="K85">
        <v>1765.37438041479</v>
      </c>
      <c r="L85">
        <v>1721.7002934951699</v>
      </c>
      <c r="M85">
        <v>68.817556945137497</v>
      </c>
      <c r="N85">
        <v>0.85590090786615902</v>
      </c>
      <c r="O85">
        <v>23.291280039809099</v>
      </c>
      <c r="P85">
        <v>33.658059467918598</v>
      </c>
      <c r="Q85">
        <v>-9.4434768483689993E-3</v>
      </c>
    </row>
    <row r="86" spans="1:17" x14ac:dyDescent="0.3">
      <c r="A86" t="s">
        <v>233</v>
      </c>
      <c r="B86" t="s">
        <v>234</v>
      </c>
      <c r="C86" t="s">
        <v>3133</v>
      </c>
      <c r="D86" t="s">
        <v>108</v>
      </c>
      <c r="E86">
        <v>105965.52485033</v>
      </c>
      <c r="F86">
        <v>8195.2999999999993</v>
      </c>
      <c r="G86">
        <v>57.750900810001397</v>
      </c>
      <c r="H86">
        <v>3.1878898827242002</v>
      </c>
      <c r="I86">
        <v>25.450907169879301</v>
      </c>
      <c r="J86">
        <v>-1.21133750530161</v>
      </c>
      <c r="K86">
        <v>7758.7844501112304</v>
      </c>
      <c r="L86">
        <v>6808.4532114424601</v>
      </c>
      <c r="M86">
        <v>65.564332799318095</v>
      </c>
      <c r="N86">
        <v>1.45991140731633</v>
      </c>
      <c r="O86">
        <v>3.3763254548338799</v>
      </c>
      <c r="P86">
        <v>81.291892489768799</v>
      </c>
      <c r="Q86">
        <v>2.6146105143443E-2</v>
      </c>
    </row>
    <row r="87" spans="1:17" x14ac:dyDescent="0.3">
      <c r="A87" t="s">
        <v>235</v>
      </c>
      <c r="B87" t="s">
        <v>236</v>
      </c>
      <c r="C87" t="s">
        <v>3125</v>
      </c>
      <c r="D87" t="s">
        <v>51</v>
      </c>
      <c r="E87">
        <v>104576.82463937999</v>
      </c>
      <c r="F87">
        <v>2610.1</v>
      </c>
      <c r="G87">
        <v>15.272511527177301</v>
      </c>
      <c r="H87">
        <v>1.1262054309206899</v>
      </c>
      <c r="I87">
        <v>17.9375155460291</v>
      </c>
      <c r="J87">
        <v>-5.8447302546180104</v>
      </c>
      <c r="K87">
        <v>2566.3856441142502</v>
      </c>
      <c r="L87">
        <v>2309.4342141260299</v>
      </c>
      <c r="M87">
        <v>51.328111559788098</v>
      </c>
      <c r="N87">
        <v>0.65084202946942105</v>
      </c>
      <c r="O87">
        <v>10.110723727060201</v>
      </c>
      <c r="P87">
        <v>43.3333333333333</v>
      </c>
    </row>
    <row r="88" spans="1:17" x14ac:dyDescent="0.3">
      <c r="A88" t="s">
        <v>237</v>
      </c>
      <c r="B88" t="s">
        <v>238</v>
      </c>
      <c r="C88" t="s">
        <v>3121</v>
      </c>
      <c r="D88" t="s">
        <v>54</v>
      </c>
      <c r="E88">
        <v>104243.612979</v>
      </c>
      <c r="F88">
        <v>1239.9000000000001</v>
      </c>
      <c r="G88">
        <v>-10.284226774278601</v>
      </c>
      <c r="H88">
        <v>-14.018755788700201</v>
      </c>
      <c r="I88">
        <v>-7.8794854160877996</v>
      </c>
      <c r="J88">
        <v>-3.42368479492588</v>
      </c>
      <c r="K88">
        <v>1356.80507786364</v>
      </c>
      <c r="L88">
        <v>1329.01247036571</v>
      </c>
      <c r="M88">
        <v>45.697557063820099</v>
      </c>
      <c r="N88">
        <v>1.15227177907651</v>
      </c>
      <c r="O88">
        <v>33.236551334784998</v>
      </c>
      <c r="P88">
        <v>22.616693037974599</v>
      </c>
      <c r="Q88">
        <v>9.6035152151057998E-2</v>
      </c>
    </row>
    <row r="89" spans="1:17" x14ac:dyDescent="0.3">
      <c r="A89" t="s">
        <v>239</v>
      </c>
      <c r="B89" t="s">
        <v>240</v>
      </c>
      <c r="C89" t="s">
        <v>3120</v>
      </c>
      <c r="D89" t="s">
        <v>241</v>
      </c>
      <c r="E89">
        <v>103811.433737</v>
      </c>
      <c r="F89">
        <v>11958.25</v>
      </c>
      <c r="G89">
        <v>174.66737886732699</v>
      </c>
      <c r="H89">
        <v>9.7717965471569901</v>
      </c>
      <c r="I89">
        <v>51.8867276041994</v>
      </c>
      <c r="J89">
        <v>-5.8434769675499503</v>
      </c>
      <c r="K89">
        <v>11271.3367204482</v>
      </c>
      <c r="L89">
        <v>9547.3535192054896</v>
      </c>
      <c r="M89">
        <v>66.072548065218797</v>
      </c>
      <c r="N89">
        <v>0.54090834423896195</v>
      </c>
      <c r="O89">
        <v>5.5254740451152902</v>
      </c>
      <c r="P89">
        <v>202.147684921988</v>
      </c>
      <c r="Q89">
        <v>0.11481686359422701</v>
      </c>
    </row>
    <row r="90" spans="1:17" x14ac:dyDescent="0.3">
      <c r="A90" t="s">
        <v>242</v>
      </c>
      <c r="B90" t="s">
        <v>243</v>
      </c>
      <c r="C90" t="s">
        <v>3126</v>
      </c>
      <c r="D90" t="s">
        <v>215</v>
      </c>
      <c r="E90">
        <v>103353.3829064</v>
      </c>
      <c r="F90">
        <v>35042.6</v>
      </c>
      <c r="G90">
        <v>42.357830350076298</v>
      </c>
      <c r="H90">
        <v>-5.2266435977033003</v>
      </c>
      <c r="I90">
        <v>5.5027597222550702</v>
      </c>
      <c r="J90">
        <v>-1.74373603101673</v>
      </c>
      <c r="K90">
        <v>35201.165815827801</v>
      </c>
      <c r="L90">
        <v>31905.470381602001</v>
      </c>
      <c r="M90">
        <v>56.5200602173406</v>
      </c>
      <c r="N90">
        <v>1.1066636164492301</v>
      </c>
      <c r="O90">
        <v>11.546517667068001</v>
      </c>
      <c r="P90">
        <v>66.869523809523798</v>
      </c>
      <c r="Q90">
        <v>0.12033782835295601</v>
      </c>
    </row>
    <row r="91" spans="1:17" x14ac:dyDescent="0.3">
      <c r="A91" t="s">
        <v>244</v>
      </c>
      <c r="B91" t="s">
        <v>245</v>
      </c>
      <c r="C91" t="s">
        <v>3130</v>
      </c>
      <c r="D91" t="s">
        <v>232</v>
      </c>
      <c r="E91">
        <v>101768.555884475</v>
      </c>
      <c r="F91">
        <v>6766.15</v>
      </c>
      <c r="G91">
        <v>7.7589425110764898</v>
      </c>
      <c r="H91">
        <v>1.36910545865198</v>
      </c>
      <c r="I91">
        <v>-6.5811302794364597</v>
      </c>
      <c r="J91">
        <v>1.88078722404424</v>
      </c>
      <c r="K91">
        <v>6699.5362635662304</v>
      </c>
      <c r="L91">
        <v>6238.5756692739596</v>
      </c>
      <c r="M91">
        <v>62.063550090627501</v>
      </c>
      <c r="N91">
        <v>0.61691314628572103</v>
      </c>
      <c r="O91">
        <v>12.3977446553801</v>
      </c>
      <c r="P91">
        <v>78.009734280452506</v>
      </c>
      <c r="Q91">
        <v>0.133915292137883</v>
      </c>
    </row>
    <row r="92" spans="1:17" x14ac:dyDescent="0.3">
      <c r="A92" t="s">
        <v>246</v>
      </c>
      <c r="B92" t="s">
        <v>247</v>
      </c>
      <c r="C92" t="s">
        <v>3125</v>
      </c>
      <c r="D92" t="s">
        <v>248</v>
      </c>
      <c r="E92">
        <v>101727.6448275</v>
      </c>
      <c r="F92">
        <v>7075</v>
      </c>
      <c r="G92">
        <v>9.4634401749370394</v>
      </c>
      <c r="H92">
        <v>0.31251326793773199</v>
      </c>
      <c r="I92">
        <v>13.6123753522548</v>
      </c>
      <c r="J92">
        <v>-2.31191976481652</v>
      </c>
      <c r="K92">
        <v>6940.6144697381897</v>
      </c>
      <c r="L92">
        <v>6478.8315228561496</v>
      </c>
      <c r="M92">
        <v>59.181086306148799</v>
      </c>
      <c r="N92">
        <v>0.99046656572053804</v>
      </c>
      <c r="O92">
        <v>6.6431095406360496</v>
      </c>
      <c r="P92">
        <v>33.8732414354238</v>
      </c>
      <c r="Q92">
        <v>1.119612022131E-3</v>
      </c>
    </row>
    <row r="93" spans="1:17" x14ac:dyDescent="0.3">
      <c r="A93" t="s">
        <v>249</v>
      </c>
      <c r="B93" t="s">
        <v>250</v>
      </c>
      <c r="C93" t="s">
        <v>3125</v>
      </c>
      <c r="D93" t="s">
        <v>51</v>
      </c>
      <c r="E93">
        <v>100740.2721288</v>
      </c>
      <c r="F93">
        <v>1209.3</v>
      </c>
      <c r="G93">
        <v>-15.3806642808856</v>
      </c>
      <c r="H93">
        <v>-7.7467764362441001</v>
      </c>
      <c r="I93">
        <v>-2.5499502078662402</v>
      </c>
      <c r="J93">
        <v>-2.5701105397089701</v>
      </c>
      <c r="K93">
        <v>1288.2468673593601</v>
      </c>
      <c r="L93">
        <v>1264.22589060265</v>
      </c>
      <c r="M93">
        <v>35.823278012086803</v>
      </c>
      <c r="N93">
        <v>0.97029918266743198</v>
      </c>
      <c r="O93">
        <v>17.546514512527899</v>
      </c>
      <c r="P93">
        <v>12.597765363128399</v>
      </c>
      <c r="Q93">
        <v>-2.3707161724719999E-3</v>
      </c>
    </row>
    <row r="94" spans="1:17" x14ac:dyDescent="0.3">
      <c r="A94" t="s">
        <v>251</v>
      </c>
      <c r="B94" t="s">
        <v>252</v>
      </c>
      <c r="C94" t="s">
        <v>3121</v>
      </c>
      <c r="D94" t="s">
        <v>43</v>
      </c>
      <c r="E94">
        <v>99361.240718514993</v>
      </c>
      <c r="F94">
        <v>687.65</v>
      </c>
      <c r="G94">
        <v>2.2287423773725599</v>
      </c>
      <c r="H94">
        <v>-11.015843978819101</v>
      </c>
      <c r="I94">
        <v>14.520266914574099</v>
      </c>
      <c r="J94">
        <v>-3.70960567003742</v>
      </c>
      <c r="K94">
        <v>723.68840871312398</v>
      </c>
      <c r="L94">
        <v>665.33285721756999</v>
      </c>
      <c r="M94">
        <v>33.785381193400099</v>
      </c>
      <c r="N94">
        <v>0.79157549443397501</v>
      </c>
      <c r="O94">
        <v>15.8729004580818</v>
      </c>
      <c r="P94">
        <v>48.376308123853697</v>
      </c>
      <c r="Q94">
        <v>-2.1359030540399001E-2</v>
      </c>
    </row>
    <row r="95" spans="1:17" x14ac:dyDescent="0.3">
      <c r="A95" t="s">
        <v>253</v>
      </c>
      <c r="B95" t="s">
        <v>254</v>
      </c>
      <c r="C95" t="s">
        <v>3121</v>
      </c>
      <c r="D95" t="s">
        <v>34</v>
      </c>
      <c r="E95">
        <v>99162.054694976003</v>
      </c>
      <c r="F95">
        <v>52.46</v>
      </c>
      <c r="G95">
        <v>9.9421096012102694</v>
      </c>
      <c r="H95">
        <v>-2.65107055119188</v>
      </c>
      <c r="I95">
        <v>-35.093299293379999</v>
      </c>
      <c r="J95">
        <v>-2.4735064520941998</v>
      </c>
      <c r="K95">
        <v>54.4343958803193</v>
      </c>
      <c r="L95">
        <v>56.3761811083425</v>
      </c>
      <c r="M95">
        <v>55.786899634350299</v>
      </c>
      <c r="N95">
        <v>0.97043147262057405</v>
      </c>
      <c r="O95">
        <v>59.645444147922198</v>
      </c>
      <c r="P95">
        <v>34.6854942233632</v>
      </c>
      <c r="Q95">
        <v>9.0448422833392994E-2</v>
      </c>
    </row>
    <row r="96" spans="1:17" x14ac:dyDescent="0.3">
      <c r="A96" t="s">
        <v>255</v>
      </c>
      <c r="B96" t="s">
        <v>256</v>
      </c>
      <c r="C96" t="s">
        <v>3130</v>
      </c>
      <c r="D96" t="s">
        <v>257</v>
      </c>
      <c r="E96">
        <v>98013.762000000002</v>
      </c>
      <c r="F96">
        <v>3535.85</v>
      </c>
      <c r="G96">
        <v>66.177889178765994</v>
      </c>
      <c r="H96">
        <v>-2.4572145657190698</v>
      </c>
      <c r="I96">
        <v>-12.589099205987401</v>
      </c>
      <c r="J96">
        <v>-2.8574756702590198</v>
      </c>
      <c r="K96">
        <v>3562.64376989013</v>
      </c>
      <c r="L96">
        <v>3335.4084657746198</v>
      </c>
      <c r="M96">
        <v>60.933815303469103</v>
      </c>
      <c r="N96">
        <v>1.3493890393616901</v>
      </c>
      <c r="O96">
        <v>17.988602457683399</v>
      </c>
      <c r="P96">
        <v>92.631636294298701</v>
      </c>
      <c r="Q96">
        <v>0.201659193499344</v>
      </c>
    </row>
    <row r="97" spans="1:17" x14ac:dyDescent="0.3">
      <c r="A97" t="s">
        <v>258</v>
      </c>
      <c r="B97" t="s">
        <v>259</v>
      </c>
      <c r="C97" t="s">
        <v>3126</v>
      </c>
      <c r="D97" t="s">
        <v>88</v>
      </c>
      <c r="E97">
        <v>97165.772145730007</v>
      </c>
      <c r="F97">
        <v>4858.3</v>
      </c>
      <c r="G97">
        <v>11.7674929423307</v>
      </c>
      <c r="H97">
        <v>-6.7177278472285904</v>
      </c>
      <c r="I97">
        <v>-9.9469447864360294</v>
      </c>
      <c r="J97">
        <v>-2.4982234882960701</v>
      </c>
      <c r="K97">
        <v>5118.5502367073605</v>
      </c>
      <c r="L97">
        <v>4973.4861692883596</v>
      </c>
      <c r="M97">
        <v>55.885431104266701</v>
      </c>
      <c r="N97">
        <v>1.1261665208485001</v>
      </c>
      <c r="O97">
        <v>28.568635119280401</v>
      </c>
      <c r="P97">
        <v>36.659118718442699</v>
      </c>
      <c r="Q97">
        <v>8.2875745056326999E-2</v>
      </c>
    </row>
    <row r="98" spans="1:17" x14ac:dyDescent="0.3">
      <c r="A98" t="s">
        <v>260</v>
      </c>
      <c r="B98" t="s">
        <v>261</v>
      </c>
      <c r="C98" t="s">
        <v>3125</v>
      </c>
      <c r="D98" t="s">
        <v>51</v>
      </c>
      <c r="E98">
        <v>97036.17482565</v>
      </c>
      <c r="F98">
        <v>949.05</v>
      </c>
      <c r="G98">
        <v>28.3251127523937</v>
      </c>
      <c r="H98">
        <v>-5.8028620753059501</v>
      </c>
      <c r="I98">
        <v>-15.849510596572699</v>
      </c>
      <c r="J98">
        <v>-4.8002408775619996</v>
      </c>
      <c r="K98">
        <v>1020.78844580424</v>
      </c>
      <c r="L98">
        <v>994.48830384514099</v>
      </c>
      <c r="M98">
        <v>48.905757424243902</v>
      </c>
      <c r="N98">
        <v>0.57349485114318</v>
      </c>
      <c r="O98">
        <v>39.539539539539497</v>
      </c>
      <c r="P98">
        <v>51.098551186116801</v>
      </c>
      <c r="Q98">
        <v>8.8025236011195995E-2</v>
      </c>
    </row>
    <row r="99" spans="1:17" hidden="1" x14ac:dyDescent="0.3">
      <c r="A99" t="s">
        <v>262</v>
      </c>
      <c r="B99" t="s">
        <v>263</v>
      </c>
      <c r="C99" t="s">
        <v>3136</v>
      </c>
      <c r="D99" t="s">
        <v>108</v>
      </c>
      <c r="E99">
        <v>96409.925684770002</v>
      </c>
      <c r="F99">
        <v>416.6</v>
      </c>
      <c r="G99">
        <v>-31.005933583674999</v>
      </c>
      <c r="H99">
        <v>-0.97949337215201404</v>
      </c>
      <c r="I99">
        <v>-14.149757553123299</v>
      </c>
      <c r="J99">
        <v>-4.8693744650904103</v>
      </c>
      <c r="O99">
        <v>17.474795967354702</v>
      </c>
      <c r="P99">
        <v>6.5473145780051203</v>
      </c>
    </row>
    <row r="100" spans="1:17" x14ac:dyDescent="0.3">
      <c r="A100" t="s">
        <v>264</v>
      </c>
      <c r="B100" t="s">
        <v>265</v>
      </c>
      <c r="C100" t="s">
        <v>3125</v>
      </c>
      <c r="D100" t="s">
        <v>51</v>
      </c>
      <c r="E100">
        <v>96127.669487544903</v>
      </c>
      <c r="F100">
        <v>2107.15</v>
      </c>
      <c r="G100">
        <v>46.890210698875499</v>
      </c>
      <c r="H100">
        <v>-3.2420332032458998</v>
      </c>
      <c r="I100">
        <v>24.875470497511898</v>
      </c>
      <c r="J100">
        <v>0.284783971255262</v>
      </c>
      <c r="K100">
        <v>2121.49669860413</v>
      </c>
      <c r="L100">
        <v>1857.3826150704101</v>
      </c>
      <c r="M100">
        <v>56.354302851397797</v>
      </c>
      <c r="N100">
        <v>0.75875710002187602</v>
      </c>
      <c r="O100">
        <v>9.7216619604679302</v>
      </c>
      <c r="P100">
        <v>75.573886597508604</v>
      </c>
      <c r="Q100">
        <v>0.117453888668865</v>
      </c>
    </row>
    <row r="101" spans="1:17" x14ac:dyDescent="0.3">
      <c r="A101" t="s">
        <v>266</v>
      </c>
      <c r="B101" t="s">
        <v>267</v>
      </c>
      <c r="C101" t="s">
        <v>3123</v>
      </c>
      <c r="D101" t="s">
        <v>268</v>
      </c>
      <c r="E101">
        <v>94562.560122259994</v>
      </c>
      <c r="F101">
        <v>945.2</v>
      </c>
      <c r="G101">
        <v>-19.672174591755201</v>
      </c>
      <c r="H101">
        <v>-5.3560464008266102</v>
      </c>
      <c r="I101">
        <v>-17.5464943202835</v>
      </c>
      <c r="J101">
        <v>-1.6787755656704599</v>
      </c>
      <c r="K101">
        <v>1046.78188976813</v>
      </c>
      <c r="L101">
        <v>1082.5662959024701</v>
      </c>
      <c r="M101">
        <v>47.897716922206001</v>
      </c>
      <c r="N101">
        <v>0.87423853265444396</v>
      </c>
      <c r="O101">
        <v>32.6090138407897</v>
      </c>
      <c r="P101">
        <v>4.9639089394780598</v>
      </c>
      <c r="Q101">
        <v>-1.2947683534786999E-2</v>
      </c>
    </row>
    <row r="102" spans="1:17" x14ac:dyDescent="0.3">
      <c r="A102" t="s">
        <v>269</v>
      </c>
      <c r="B102" t="s">
        <v>270</v>
      </c>
      <c r="C102" t="s">
        <v>3125</v>
      </c>
      <c r="D102" t="s">
        <v>248</v>
      </c>
      <c r="E102">
        <v>94466.932250275</v>
      </c>
      <c r="F102">
        <v>971.75</v>
      </c>
      <c r="G102">
        <v>39.148586661090398</v>
      </c>
      <c r="H102">
        <v>9.8052847678639505</v>
      </c>
      <c r="I102">
        <v>15.3249628838806</v>
      </c>
      <c r="J102">
        <v>-6.5866875906363296</v>
      </c>
      <c r="K102">
        <v>976.48661196205001</v>
      </c>
      <c r="L102">
        <v>874.02410609444905</v>
      </c>
      <c r="M102">
        <v>33.683951716662598</v>
      </c>
      <c r="N102">
        <v>0.959577098844831</v>
      </c>
      <c r="O102">
        <v>15.0501672240802</v>
      </c>
      <c r="P102">
        <v>62.188099808061402</v>
      </c>
      <c r="Q102">
        <v>0.103793249209206</v>
      </c>
    </row>
    <row r="103" spans="1:17" x14ac:dyDescent="0.3">
      <c r="A103" t="s">
        <v>271</v>
      </c>
      <c r="B103" t="s">
        <v>272</v>
      </c>
      <c r="C103" t="s">
        <v>3129</v>
      </c>
      <c r="D103" t="s">
        <v>273</v>
      </c>
      <c r="E103">
        <v>94453.880976</v>
      </c>
      <c r="F103">
        <v>15724.8</v>
      </c>
      <c r="G103">
        <v>167.741586477179</v>
      </c>
      <c r="H103">
        <v>-1.69628062469434</v>
      </c>
      <c r="I103">
        <v>64.218701087947593</v>
      </c>
      <c r="J103">
        <v>-0.44022213661728798</v>
      </c>
      <c r="K103">
        <v>14433.123141633199</v>
      </c>
      <c r="L103">
        <v>11407.1367805911</v>
      </c>
      <c r="M103">
        <v>69.740008621834505</v>
      </c>
      <c r="N103">
        <v>0.75266075640557295</v>
      </c>
      <c r="O103">
        <v>1.55423280423281</v>
      </c>
      <c r="P103">
        <v>198.26727743477301</v>
      </c>
      <c r="Q103">
        <v>0.130112100050119</v>
      </c>
    </row>
    <row r="104" spans="1:17" x14ac:dyDescent="0.3">
      <c r="A104" t="s">
        <v>274</v>
      </c>
      <c r="B104" t="s">
        <v>275</v>
      </c>
      <c r="C104" t="s">
        <v>3121</v>
      </c>
      <c r="D104" t="s">
        <v>208</v>
      </c>
      <c r="E104">
        <v>92812.973536984995</v>
      </c>
      <c r="F104">
        <v>4343.45</v>
      </c>
      <c r="G104">
        <v>27.496405355485301</v>
      </c>
      <c r="H104">
        <v>-5.3496415391883296</v>
      </c>
      <c r="I104">
        <v>5.2957159037272996</v>
      </c>
      <c r="J104">
        <v>-3.8879911968867402</v>
      </c>
      <c r="K104">
        <v>4361.7208914356397</v>
      </c>
      <c r="L104">
        <v>3994.3107360839899</v>
      </c>
      <c r="M104">
        <v>54.226291276312601</v>
      </c>
      <c r="N104">
        <v>1.03245770427094</v>
      </c>
      <c r="O104">
        <v>11.9847126132452</v>
      </c>
      <c r="P104">
        <v>52.508778089887599</v>
      </c>
      <c r="Q104">
        <v>5.5538998098384001E-2</v>
      </c>
    </row>
    <row r="105" spans="1:17" x14ac:dyDescent="0.3">
      <c r="A105" t="s">
        <v>276</v>
      </c>
      <c r="B105" t="s">
        <v>277</v>
      </c>
      <c r="C105" t="s">
        <v>3123</v>
      </c>
      <c r="D105" t="s">
        <v>195</v>
      </c>
      <c r="E105">
        <v>92426.228449450005</v>
      </c>
      <c r="F105">
        <v>521.5</v>
      </c>
      <c r="G105">
        <v>-24.669816501911001</v>
      </c>
      <c r="H105">
        <v>-5.7556877921303702</v>
      </c>
      <c r="I105">
        <v>-13.598937870854501</v>
      </c>
      <c r="J105">
        <v>-1.5396986769288601</v>
      </c>
      <c r="K105">
        <v>559.90499022920301</v>
      </c>
      <c r="L105">
        <v>577.18489651405605</v>
      </c>
      <c r="M105">
        <v>50.394368058868203</v>
      </c>
      <c r="N105">
        <v>0.92882536903072799</v>
      </c>
      <c r="O105">
        <v>28.859060402684499</v>
      </c>
      <c r="P105">
        <v>6.6026165167620601</v>
      </c>
      <c r="Q105">
        <v>-0.103216522036941</v>
      </c>
    </row>
    <row r="106" spans="1:17" x14ac:dyDescent="0.3">
      <c r="A106" t="s">
        <v>278</v>
      </c>
      <c r="B106" t="s">
        <v>279</v>
      </c>
      <c r="C106" t="s">
        <v>3128</v>
      </c>
      <c r="D106" t="s">
        <v>69</v>
      </c>
      <c r="E106">
        <v>91887.923354040002</v>
      </c>
      <c r="F106">
        <v>25467.3</v>
      </c>
      <c r="G106">
        <v>-24.667879248721501</v>
      </c>
      <c r="H106">
        <v>-1.3855146754476</v>
      </c>
      <c r="I106">
        <v>-5.3044112401281396</v>
      </c>
      <c r="J106">
        <v>-8.0873975830356395E-2</v>
      </c>
      <c r="K106">
        <v>24967.306934763499</v>
      </c>
      <c r="L106">
        <v>25645.296263582899</v>
      </c>
      <c r="M106">
        <v>72.681070913565605</v>
      </c>
      <c r="N106">
        <v>1.2487754855401101</v>
      </c>
      <c r="O106">
        <v>20.694969627718599</v>
      </c>
      <c r="P106">
        <v>8.37148936170213</v>
      </c>
      <c r="Q106">
        <v>-5.4265317474866001E-2</v>
      </c>
    </row>
    <row r="107" spans="1:17" x14ac:dyDescent="0.3">
      <c r="A107" t="s">
        <v>280</v>
      </c>
      <c r="B107" t="s">
        <v>281</v>
      </c>
      <c r="C107" t="s">
        <v>3121</v>
      </c>
      <c r="D107" t="s">
        <v>34</v>
      </c>
      <c r="E107">
        <v>91595.436423480001</v>
      </c>
      <c r="F107">
        <v>100.98</v>
      </c>
      <c r="G107">
        <v>5.1022284523162504</v>
      </c>
      <c r="H107">
        <v>-1.5324504980628699</v>
      </c>
      <c r="I107">
        <v>-19.201714368238001</v>
      </c>
      <c r="J107">
        <v>-4.2952530993752998</v>
      </c>
      <c r="K107">
        <v>103.208935957888</v>
      </c>
      <c r="L107">
        <v>104.58243442373799</v>
      </c>
      <c r="M107">
        <v>54.620942061170602</v>
      </c>
      <c r="N107">
        <v>0.98995753437507295</v>
      </c>
      <c r="O107">
        <v>27.649039413745299</v>
      </c>
      <c r="P107">
        <v>29.4615384615384</v>
      </c>
      <c r="Q107">
        <v>0.110171346548972</v>
      </c>
    </row>
    <row r="108" spans="1:17" x14ac:dyDescent="0.3">
      <c r="A108" t="s">
        <v>282</v>
      </c>
      <c r="B108" t="s">
        <v>283</v>
      </c>
      <c r="C108" t="s">
        <v>3121</v>
      </c>
      <c r="D108" t="s">
        <v>34</v>
      </c>
      <c r="E108">
        <v>91442.961566252998</v>
      </c>
      <c r="F108">
        <v>115.04</v>
      </c>
      <c r="G108">
        <v>-16.0439560891068</v>
      </c>
      <c r="H108">
        <v>3.8444969834839098</v>
      </c>
      <c r="I108">
        <v>-33.609406675930302</v>
      </c>
      <c r="J108">
        <v>-2.87348282429623</v>
      </c>
      <c r="K108">
        <v>118.037358187819</v>
      </c>
      <c r="L108">
        <v>124.457736792077</v>
      </c>
      <c r="M108">
        <v>64.339730749435901</v>
      </c>
      <c r="N108">
        <v>0.76772053509099503</v>
      </c>
      <c r="O108">
        <v>49.947844228094503</v>
      </c>
      <c r="P108">
        <v>7.9174484052532996</v>
      </c>
      <c r="Q108">
        <v>0.103442164647853</v>
      </c>
    </row>
    <row r="109" spans="1:17" x14ac:dyDescent="0.3">
      <c r="A109" t="s">
        <v>284</v>
      </c>
      <c r="B109" t="s">
        <v>285</v>
      </c>
      <c r="C109" t="s">
        <v>3124</v>
      </c>
      <c r="D109" t="s">
        <v>139</v>
      </c>
      <c r="E109">
        <v>91344.730580999996</v>
      </c>
      <c r="F109">
        <v>438.1</v>
      </c>
      <c r="G109">
        <v>141.39119032181401</v>
      </c>
      <c r="H109">
        <v>-5.3166964249306901</v>
      </c>
      <c r="I109">
        <v>10.697489875793799</v>
      </c>
      <c r="J109">
        <v>-3.8898970147095699</v>
      </c>
      <c r="K109">
        <v>469.50076674792098</v>
      </c>
      <c r="L109">
        <v>416.19848356969197</v>
      </c>
      <c r="M109">
        <v>51.477872539788002</v>
      </c>
      <c r="N109">
        <v>0.52735320209113701</v>
      </c>
      <c r="O109">
        <v>47.6831773567678</v>
      </c>
      <c r="P109">
        <v>170.26526835286799</v>
      </c>
      <c r="Q109">
        <v>0.201783322905325</v>
      </c>
    </row>
    <row r="110" spans="1:17" x14ac:dyDescent="0.3">
      <c r="A110" t="s">
        <v>286</v>
      </c>
      <c r="B110" t="s">
        <v>287</v>
      </c>
      <c r="C110" t="s">
        <v>3121</v>
      </c>
      <c r="D110" t="s">
        <v>43</v>
      </c>
      <c r="E110">
        <v>90935.322667019995</v>
      </c>
      <c r="F110">
        <v>1836.9</v>
      </c>
      <c r="G110">
        <v>4.3498162315222402</v>
      </c>
      <c r="H110">
        <v>-5.8835955471831998</v>
      </c>
      <c r="I110">
        <v>7.6315498699105699</v>
      </c>
      <c r="J110">
        <v>-5.0155442200203204</v>
      </c>
      <c r="K110">
        <v>1966.58413721335</v>
      </c>
      <c r="L110">
        <v>1845.1245126009301</v>
      </c>
      <c r="M110">
        <v>35.206908760672498</v>
      </c>
      <c r="N110">
        <v>0.82300961842229103</v>
      </c>
      <c r="O110">
        <v>25.3143883717132</v>
      </c>
      <c r="P110">
        <v>35.7148134466198</v>
      </c>
      <c r="Q110">
        <v>-9.2044682325460002E-3</v>
      </c>
    </row>
    <row r="111" spans="1:17" x14ac:dyDescent="0.3">
      <c r="A111" t="s">
        <v>288</v>
      </c>
      <c r="B111" t="s">
        <v>289</v>
      </c>
      <c r="C111" t="s">
        <v>3120</v>
      </c>
      <c r="D111" t="s">
        <v>241</v>
      </c>
      <c r="E111">
        <v>90687.85478491</v>
      </c>
      <c r="F111">
        <v>5917.7</v>
      </c>
      <c r="G111">
        <v>64.930076485491398</v>
      </c>
      <c r="H111">
        <v>1.04805191646023</v>
      </c>
      <c r="I111">
        <v>52.857601646921303</v>
      </c>
      <c r="J111">
        <v>-1.95873408447033</v>
      </c>
      <c r="K111">
        <v>5465.649613048</v>
      </c>
      <c r="L111">
        <v>4632.4240425670496</v>
      </c>
      <c r="M111">
        <v>72.740190431422505</v>
      </c>
      <c r="N111">
        <v>0.95099184011920701</v>
      </c>
      <c r="O111">
        <v>0.495124795106205</v>
      </c>
      <c r="P111">
        <v>88.738279007463106</v>
      </c>
      <c r="Q111">
        <v>0.124748517177106</v>
      </c>
    </row>
    <row r="112" spans="1:17" x14ac:dyDescent="0.3">
      <c r="A112" t="s">
        <v>290</v>
      </c>
      <c r="B112" t="s">
        <v>291</v>
      </c>
      <c r="C112" t="s">
        <v>3135</v>
      </c>
      <c r="D112" t="s">
        <v>292</v>
      </c>
      <c r="E112">
        <v>90145.740340724995</v>
      </c>
      <c r="F112">
        <v>9961.9500000000007</v>
      </c>
      <c r="G112">
        <v>27.057316820288001</v>
      </c>
      <c r="H112">
        <v>-4.5708648859923304</v>
      </c>
      <c r="I112">
        <v>-2.6694741901377301</v>
      </c>
      <c r="J112">
        <v>-3.88936631780475</v>
      </c>
      <c r="K112">
        <v>10489.908503241501</v>
      </c>
      <c r="L112">
        <v>9563.5518281285003</v>
      </c>
      <c r="M112">
        <v>44.617791810206299</v>
      </c>
      <c r="N112">
        <v>1.0998040334386501</v>
      </c>
      <c r="O112">
        <v>33.487921541465198</v>
      </c>
      <c r="P112">
        <v>68.579454593144703</v>
      </c>
      <c r="Q112">
        <v>0.14321366813116701</v>
      </c>
    </row>
    <row r="113" spans="1:17" x14ac:dyDescent="0.3">
      <c r="A113" t="s">
        <v>293</v>
      </c>
      <c r="B113" t="s">
        <v>294</v>
      </c>
      <c r="C113" t="s">
        <v>3122</v>
      </c>
      <c r="D113" t="s">
        <v>295</v>
      </c>
      <c r="E113">
        <v>88989.122802839993</v>
      </c>
      <c r="F113">
        <v>337.35</v>
      </c>
      <c r="G113">
        <v>60.133741069552599</v>
      </c>
      <c r="H113">
        <v>-4.9030142956729303</v>
      </c>
      <c r="I113">
        <v>-7.0848990172870003</v>
      </c>
      <c r="J113">
        <v>-0.44005808303613098</v>
      </c>
      <c r="K113">
        <v>359.46091658389599</v>
      </c>
      <c r="L113">
        <v>342.230141195638</v>
      </c>
      <c r="M113">
        <v>59.148327302750403</v>
      </c>
      <c r="N113">
        <v>0.76652745227253005</v>
      </c>
      <c r="O113">
        <v>36.460649177412101</v>
      </c>
      <c r="P113">
        <v>91.079014443500398</v>
      </c>
      <c r="Q113">
        <v>6.2237154265450002E-3</v>
      </c>
    </row>
    <row r="114" spans="1:17" x14ac:dyDescent="0.3">
      <c r="A114" t="s">
        <v>296</v>
      </c>
      <c r="B114" t="s">
        <v>297</v>
      </c>
      <c r="C114" t="s">
        <v>3131</v>
      </c>
      <c r="D114" t="s">
        <v>117</v>
      </c>
      <c r="E114">
        <v>88758.349444050007</v>
      </c>
      <c r="F114">
        <v>877.25</v>
      </c>
      <c r="G114">
        <v>8.8806770182336994</v>
      </c>
      <c r="H114">
        <v>-5.1534839672549699</v>
      </c>
      <c r="I114">
        <v>-22.695284142181599</v>
      </c>
      <c r="J114">
        <v>-3.8405919018707699</v>
      </c>
      <c r="K114">
        <v>935.95249320965399</v>
      </c>
      <c r="L114">
        <v>913.03069145930499</v>
      </c>
      <c r="M114">
        <v>40.524382587364101</v>
      </c>
      <c r="N114">
        <v>0.94484827298722596</v>
      </c>
      <c r="O114">
        <v>25.049871758335701</v>
      </c>
      <c r="P114">
        <v>33.829138062547599</v>
      </c>
      <c r="Q114">
        <v>0.108261256370905</v>
      </c>
    </row>
    <row r="115" spans="1:17" x14ac:dyDescent="0.3">
      <c r="A115" t="s">
        <v>298</v>
      </c>
      <c r="B115" t="s">
        <v>299</v>
      </c>
      <c r="C115" t="s">
        <v>3130</v>
      </c>
      <c r="D115" t="s">
        <v>300</v>
      </c>
      <c r="E115">
        <v>87656.824329408002</v>
      </c>
      <c r="F115">
        <v>65.22</v>
      </c>
      <c r="G115">
        <v>45.079860168999303</v>
      </c>
      <c r="H115">
        <v>-7.3168943917853797</v>
      </c>
      <c r="I115">
        <v>38.782628722299698</v>
      </c>
      <c r="J115">
        <v>6.63404994010941</v>
      </c>
      <c r="K115">
        <v>68.508365517800797</v>
      </c>
      <c r="L115">
        <v>58.786912591895401</v>
      </c>
      <c r="M115">
        <v>52.384441622213302</v>
      </c>
      <c r="N115">
        <v>1.6674091699026901</v>
      </c>
      <c r="O115">
        <v>31.9227230910763</v>
      </c>
      <c r="P115">
        <v>92.389380530973398</v>
      </c>
      <c r="Q115">
        <v>0.20173033372846599</v>
      </c>
    </row>
    <row r="116" spans="1:17" x14ac:dyDescent="0.3">
      <c r="A116" t="s">
        <v>301</v>
      </c>
      <c r="B116" t="s">
        <v>302</v>
      </c>
      <c r="C116" t="s">
        <v>3121</v>
      </c>
      <c r="D116" t="s">
        <v>303</v>
      </c>
      <c r="E116">
        <v>87417.029682749999</v>
      </c>
      <c r="F116">
        <v>81.3</v>
      </c>
      <c r="G116">
        <v>9.1878153517703893</v>
      </c>
      <c r="H116">
        <v>-5.6133193163227899</v>
      </c>
      <c r="I116">
        <v>-14.8234055604813</v>
      </c>
      <c r="J116">
        <v>-4.2039813068327403</v>
      </c>
      <c r="K116">
        <v>83.306958834676806</v>
      </c>
      <c r="L116">
        <v>83.634092883363707</v>
      </c>
      <c r="M116">
        <v>57.921824312250898</v>
      </c>
      <c r="N116">
        <v>0.75537993137016501</v>
      </c>
      <c r="O116">
        <v>32.718327183271803</v>
      </c>
      <c r="P116">
        <v>33.937397034596302</v>
      </c>
      <c r="Q116">
        <v>5.4211215615027002E-2</v>
      </c>
    </row>
    <row r="117" spans="1:17" x14ac:dyDescent="0.3">
      <c r="A117" t="s">
        <v>304</v>
      </c>
      <c r="B117" t="s">
        <v>305</v>
      </c>
      <c r="C117" t="s">
        <v>3132</v>
      </c>
      <c r="D117" t="s">
        <v>46</v>
      </c>
      <c r="E117">
        <v>84524.602495760002</v>
      </c>
      <c r="F117">
        <v>80.05</v>
      </c>
      <c r="G117">
        <v>10.497487832937001</v>
      </c>
      <c r="H117">
        <v>-1.8101286083538599</v>
      </c>
      <c r="I117">
        <v>-14.7497694877217</v>
      </c>
      <c r="J117">
        <v>-0.60309431465667895</v>
      </c>
      <c r="K117">
        <v>84.149999906543101</v>
      </c>
      <c r="L117">
        <v>84.5452422297585</v>
      </c>
      <c r="M117">
        <v>53.548698529491197</v>
      </c>
      <c r="N117">
        <v>0.96346868510518202</v>
      </c>
      <c r="O117">
        <v>29.606495940037401</v>
      </c>
      <c r="P117">
        <v>36.255319148936103</v>
      </c>
      <c r="Q117">
        <v>8.5114496164652997E-2</v>
      </c>
    </row>
    <row r="118" spans="1:17" x14ac:dyDescent="0.3">
      <c r="A118" t="s">
        <v>306</v>
      </c>
      <c r="B118" t="s">
        <v>307</v>
      </c>
      <c r="C118" t="s">
        <v>3119</v>
      </c>
      <c r="D118" t="s">
        <v>72</v>
      </c>
      <c r="E118">
        <v>84380.279158125006</v>
      </c>
      <c r="F118">
        <v>518.75</v>
      </c>
      <c r="G118">
        <v>137.92041829703001</v>
      </c>
      <c r="H118">
        <v>-1.5697945845004799</v>
      </c>
      <c r="I118">
        <v>10.924081278581101</v>
      </c>
      <c r="J118">
        <v>2.8344766233732002</v>
      </c>
      <c r="K118">
        <v>528.68055562273196</v>
      </c>
      <c r="L118">
        <v>481.85472755723998</v>
      </c>
      <c r="M118">
        <v>65.767694961881205</v>
      </c>
      <c r="N118">
        <v>0.30386417579174202</v>
      </c>
      <c r="O118">
        <v>48.028915662650597</v>
      </c>
      <c r="P118">
        <v>165.390518417462</v>
      </c>
      <c r="Q118">
        <v>0.12671810778616499</v>
      </c>
    </row>
    <row r="119" spans="1:17" x14ac:dyDescent="0.3">
      <c r="A119" t="s">
        <v>308</v>
      </c>
      <c r="B119" t="s">
        <v>309</v>
      </c>
      <c r="C119" t="s">
        <v>3130</v>
      </c>
      <c r="D119" t="s">
        <v>310</v>
      </c>
      <c r="E119">
        <v>84217.676399999997</v>
      </c>
      <c r="F119">
        <v>4175.6000000000004</v>
      </c>
      <c r="G119">
        <v>84.824235439249506</v>
      </c>
      <c r="H119">
        <v>-4.8847666986664002</v>
      </c>
      <c r="I119">
        <v>27.698447470465599</v>
      </c>
      <c r="J119">
        <v>-3.0766832471093202</v>
      </c>
      <c r="K119">
        <v>4183.9124040343604</v>
      </c>
      <c r="L119">
        <v>3662.8602219539398</v>
      </c>
      <c r="M119">
        <v>59.332744419741204</v>
      </c>
      <c r="N119">
        <v>0.474672782915316</v>
      </c>
      <c r="O119">
        <v>40.339112941852598</v>
      </c>
      <c r="P119">
        <v>132.572128773532</v>
      </c>
      <c r="Q119">
        <v>0.24955966309504801</v>
      </c>
    </row>
    <row r="120" spans="1:17" x14ac:dyDescent="0.3">
      <c r="A120" t="s">
        <v>311</v>
      </c>
      <c r="B120" t="s">
        <v>312</v>
      </c>
      <c r="C120" t="s">
        <v>3130</v>
      </c>
      <c r="D120" t="s">
        <v>163</v>
      </c>
      <c r="E120">
        <v>83994.332249309999</v>
      </c>
      <c r="F120">
        <v>241.22</v>
      </c>
      <c r="G120">
        <v>27.836275672242699</v>
      </c>
      <c r="H120">
        <v>2.9946431134281202</v>
      </c>
      <c r="I120">
        <v>-24.712220274992401</v>
      </c>
      <c r="J120">
        <v>0.73658855939684698</v>
      </c>
      <c r="K120">
        <v>249.71949499255399</v>
      </c>
      <c r="L120">
        <v>251.41421090597601</v>
      </c>
      <c r="M120">
        <v>62.2687049882772</v>
      </c>
      <c r="N120">
        <v>0.79004764699565699</v>
      </c>
      <c r="O120">
        <v>39.022469115330402</v>
      </c>
      <c r="P120">
        <v>59.221122112211198</v>
      </c>
      <c r="Q120">
        <v>0.151129673178104</v>
      </c>
    </row>
    <row r="121" spans="1:17" x14ac:dyDescent="0.3">
      <c r="A121" t="s">
        <v>313</v>
      </c>
      <c r="B121" t="s">
        <v>314</v>
      </c>
      <c r="C121" t="s">
        <v>3127</v>
      </c>
      <c r="D121" t="s">
        <v>166</v>
      </c>
      <c r="E121">
        <v>82801.221897615003</v>
      </c>
      <c r="F121">
        <v>82.43</v>
      </c>
      <c r="G121">
        <v>30.7077691969534</v>
      </c>
      <c r="H121">
        <v>-1.8589909237807101</v>
      </c>
      <c r="I121">
        <v>-24.932671583066199</v>
      </c>
      <c r="J121">
        <v>-2.6137079500907099</v>
      </c>
      <c r="K121">
        <v>86.083573104483506</v>
      </c>
      <c r="L121">
        <v>87.784916427904506</v>
      </c>
      <c r="M121">
        <v>59.096011451686799</v>
      </c>
      <c r="N121">
        <v>0.87310868601610703</v>
      </c>
      <c r="O121">
        <v>43.6370253548465</v>
      </c>
      <c r="P121">
        <v>53.643988816402597</v>
      </c>
      <c r="Q121">
        <v>0.10482698668924199</v>
      </c>
    </row>
    <row r="122" spans="1:17" x14ac:dyDescent="0.3">
      <c r="A122" t="s">
        <v>315</v>
      </c>
      <c r="B122" t="s">
        <v>316</v>
      </c>
      <c r="C122" t="s">
        <v>3121</v>
      </c>
      <c r="D122" t="s">
        <v>108</v>
      </c>
      <c r="E122">
        <v>82445.994218880005</v>
      </c>
      <c r="F122">
        <v>1806.3</v>
      </c>
      <c r="G122">
        <v>98.130022762267899</v>
      </c>
      <c r="H122">
        <v>5.3042603855267103</v>
      </c>
      <c r="I122">
        <v>38.740713113240702</v>
      </c>
      <c r="J122">
        <v>-0.569597739152501</v>
      </c>
      <c r="K122">
        <v>1686.47256821868</v>
      </c>
      <c r="L122">
        <v>1435.2313654275399</v>
      </c>
      <c r="M122">
        <v>71.679336960793705</v>
      </c>
      <c r="N122">
        <v>0.76647804262847896</v>
      </c>
      <c r="O122">
        <v>8.8689586447433904</v>
      </c>
      <c r="P122">
        <v>149.058945191313</v>
      </c>
      <c r="Q122">
        <v>3.8624502228795002E-2</v>
      </c>
    </row>
    <row r="123" spans="1:17" x14ac:dyDescent="0.3">
      <c r="A123" t="s">
        <v>317</v>
      </c>
      <c r="B123" t="s">
        <v>318</v>
      </c>
      <c r="C123" t="s">
        <v>3134</v>
      </c>
      <c r="D123" t="s">
        <v>131</v>
      </c>
      <c r="E123">
        <v>81835.069872159904</v>
      </c>
      <c r="F123">
        <v>2943.05</v>
      </c>
      <c r="G123">
        <v>32.956515689821302</v>
      </c>
      <c r="H123">
        <v>-3.6853769074994598</v>
      </c>
      <c r="I123">
        <v>-2.0011592169917698</v>
      </c>
      <c r="J123">
        <v>6.0206154750731704</v>
      </c>
      <c r="K123">
        <v>2883.74505489183</v>
      </c>
      <c r="L123">
        <v>2733.74628280142</v>
      </c>
      <c r="M123">
        <v>70.4934281415931</v>
      </c>
      <c r="N123">
        <v>1.0654947013152301</v>
      </c>
      <c r="O123">
        <v>15.6181512376615</v>
      </c>
      <c r="P123">
        <v>61.426651674299897</v>
      </c>
      <c r="Q123">
        <v>3.2589622142876001E-2</v>
      </c>
    </row>
    <row r="124" spans="1:17" x14ac:dyDescent="0.3">
      <c r="A124" t="s">
        <v>319</v>
      </c>
      <c r="B124" t="s">
        <v>320</v>
      </c>
      <c r="C124" t="s">
        <v>3119</v>
      </c>
      <c r="D124" t="s">
        <v>18</v>
      </c>
      <c r="E124">
        <v>80186.991553144995</v>
      </c>
      <c r="F124">
        <v>376.85</v>
      </c>
      <c r="G124">
        <v>42.557830860257504</v>
      </c>
      <c r="H124">
        <v>-11.3166625051088</v>
      </c>
      <c r="I124">
        <v>-4.0510920389384797</v>
      </c>
      <c r="J124">
        <v>-6.2865112966843197</v>
      </c>
      <c r="K124">
        <v>389.927448801553</v>
      </c>
      <c r="L124">
        <v>355.59945319456898</v>
      </c>
      <c r="M124">
        <v>53.156474689263597</v>
      </c>
      <c r="N124">
        <v>0.69062900293053198</v>
      </c>
      <c r="O124">
        <v>21.308212816770499</v>
      </c>
      <c r="P124">
        <v>73.877268532759103</v>
      </c>
      <c r="Q124">
        <v>6.4574234248114995E-2</v>
      </c>
    </row>
    <row r="125" spans="1:17" x14ac:dyDescent="0.3">
      <c r="A125" t="s">
        <v>321</v>
      </c>
      <c r="B125" t="s">
        <v>322</v>
      </c>
      <c r="C125" t="s">
        <v>3123</v>
      </c>
      <c r="D125" t="s">
        <v>195</v>
      </c>
      <c r="E125">
        <v>78635.851516680006</v>
      </c>
      <c r="F125">
        <v>607.79999999999995</v>
      </c>
      <c r="G125">
        <v>-6.6272222380444497</v>
      </c>
      <c r="H125">
        <v>-5.8156388539667896</v>
      </c>
      <c r="I125">
        <v>-4.6381096881284902</v>
      </c>
      <c r="J125">
        <v>-2.0757260101734998</v>
      </c>
      <c r="K125">
        <v>641.50829249529204</v>
      </c>
      <c r="L125">
        <v>618.25583449911198</v>
      </c>
      <c r="M125">
        <v>46.709097963412702</v>
      </c>
      <c r="N125">
        <v>1.0738869391624499</v>
      </c>
      <c r="O125">
        <v>18.435340572556701</v>
      </c>
      <c r="P125">
        <v>24.984577421344799</v>
      </c>
      <c r="Q125">
        <v>-3.0942352490904001E-2</v>
      </c>
    </row>
    <row r="126" spans="1:17" x14ac:dyDescent="0.3">
      <c r="A126" t="s">
        <v>323</v>
      </c>
      <c r="B126" t="s">
        <v>324</v>
      </c>
      <c r="C126" t="s">
        <v>3121</v>
      </c>
      <c r="D126" t="s">
        <v>24</v>
      </c>
      <c r="E126">
        <v>78174.606122550002</v>
      </c>
      <c r="F126">
        <v>1003.5</v>
      </c>
      <c r="G126">
        <v>-54.449099338744901</v>
      </c>
      <c r="H126">
        <v>-13.5244246644033</v>
      </c>
      <c r="I126">
        <v>-37.015788492871103</v>
      </c>
      <c r="J126">
        <v>-5.0800742270673602</v>
      </c>
      <c r="K126">
        <v>1193.28940677527</v>
      </c>
      <c r="L126">
        <v>1356.7241403682101</v>
      </c>
      <c r="M126">
        <v>30.1669318539622</v>
      </c>
      <c r="N126">
        <v>1.0343302715010601</v>
      </c>
      <c r="O126">
        <v>68.858993522670602</v>
      </c>
      <c r="P126">
        <v>3.8389900662251599</v>
      </c>
      <c r="Q126">
        <v>-2.9953230550499001E-2</v>
      </c>
    </row>
    <row r="127" spans="1:17" x14ac:dyDescent="0.3">
      <c r="A127" t="s">
        <v>325</v>
      </c>
      <c r="B127" t="s">
        <v>326</v>
      </c>
      <c r="C127" t="s">
        <v>3127</v>
      </c>
      <c r="D127" t="s">
        <v>75</v>
      </c>
      <c r="E127">
        <v>77590.773608959993</v>
      </c>
      <c r="F127">
        <v>1517.4</v>
      </c>
      <c r="G127">
        <v>57.410496909654398</v>
      </c>
      <c r="H127">
        <v>-22.7496272069558</v>
      </c>
      <c r="I127">
        <v>3.0119593172754602</v>
      </c>
      <c r="J127">
        <v>-6.7574411773819003</v>
      </c>
      <c r="K127">
        <v>1755.4210404445701</v>
      </c>
      <c r="L127">
        <v>1533.61696613396</v>
      </c>
      <c r="M127">
        <v>43.057134810777299</v>
      </c>
      <c r="N127">
        <v>0.65298965584028901</v>
      </c>
      <c r="O127">
        <v>34.2427837089758</v>
      </c>
      <c r="P127">
        <v>85.512561892536198</v>
      </c>
      <c r="Q127">
        <v>0.116781699592969</v>
      </c>
    </row>
    <row r="128" spans="1:17" x14ac:dyDescent="0.3">
      <c r="A128" t="s">
        <v>327</v>
      </c>
      <c r="B128" t="s">
        <v>328</v>
      </c>
      <c r="C128" t="s">
        <v>3121</v>
      </c>
      <c r="D128" t="s">
        <v>54</v>
      </c>
      <c r="E128">
        <v>77574.867657929994</v>
      </c>
      <c r="F128">
        <v>1932.3</v>
      </c>
      <c r="G128">
        <v>21.540580019267299</v>
      </c>
      <c r="H128">
        <v>-0.41581605090521401</v>
      </c>
      <c r="I128">
        <v>7.6063550685449997</v>
      </c>
      <c r="J128">
        <v>-0.87888051377022303</v>
      </c>
      <c r="K128">
        <v>1904.8289152396001</v>
      </c>
      <c r="L128">
        <v>1758.28876770686</v>
      </c>
      <c r="M128">
        <v>66.703857704426099</v>
      </c>
      <c r="N128">
        <v>1.4903887745472399</v>
      </c>
      <c r="O128">
        <v>7.5790508720177998</v>
      </c>
      <c r="P128">
        <v>53.126238212219597</v>
      </c>
      <c r="Q128">
        <v>2.2738336654999999E-4</v>
      </c>
    </row>
    <row r="129" spans="1:17" x14ac:dyDescent="0.3">
      <c r="A129" t="s">
        <v>329</v>
      </c>
      <c r="B129" t="s">
        <v>330</v>
      </c>
      <c r="C129" t="s">
        <v>3123</v>
      </c>
      <c r="D129" t="s">
        <v>195</v>
      </c>
      <c r="E129">
        <v>77095.687885469903</v>
      </c>
      <c r="F129">
        <v>2834.55</v>
      </c>
      <c r="G129">
        <v>7.6417557331822197</v>
      </c>
      <c r="H129">
        <v>-15.2534638613384</v>
      </c>
      <c r="I129">
        <v>0.75699506359129898</v>
      </c>
      <c r="J129">
        <v>-3.4434317884440699</v>
      </c>
      <c r="K129">
        <v>3160.48723061689</v>
      </c>
      <c r="L129">
        <v>3014.3605519241701</v>
      </c>
      <c r="M129">
        <v>47.7461801045242</v>
      </c>
      <c r="N129">
        <v>1.01112053797849</v>
      </c>
      <c r="O129">
        <v>37.235187243124997</v>
      </c>
      <c r="P129">
        <v>32.051431366611503</v>
      </c>
      <c r="Q129">
        <v>8.4388133302057994E-2</v>
      </c>
    </row>
    <row r="130" spans="1:17" x14ac:dyDescent="0.3">
      <c r="A130" t="s">
        <v>331</v>
      </c>
      <c r="B130" t="s">
        <v>332</v>
      </c>
      <c r="C130" t="s">
        <v>3121</v>
      </c>
      <c r="D130" t="s">
        <v>34</v>
      </c>
      <c r="E130">
        <v>76083.260466784996</v>
      </c>
      <c r="F130">
        <v>564.85</v>
      </c>
      <c r="G130">
        <v>17.7783200351133</v>
      </c>
      <c r="H130">
        <v>5.4844078596116796</v>
      </c>
      <c r="I130">
        <v>-7.9953799171905802</v>
      </c>
      <c r="J130">
        <v>-4.1143446839109199</v>
      </c>
      <c r="K130">
        <v>542.82166793575198</v>
      </c>
      <c r="L130">
        <v>520.36262014973897</v>
      </c>
      <c r="M130">
        <v>63.123781352521199</v>
      </c>
      <c r="N130">
        <v>0.98408132763948597</v>
      </c>
      <c r="O130">
        <v>12.012038594317</v>
      </c>
      <c r="P130">
        <v>44.499872090048598</v>
      </c>
      <c r="Q130">
        <v>0.16898165426652301</v>
      </c>
    </row>
    <row r="131" spans="1:17" x14ac:dyDescent="0.3">
      <c r="A131" t="s">
        <v>333</v>
      </c>
      <c r="B131" t="s">
        <v>334</v>
      </c>
      <c r="C131" t="s">
        <v>3127</v>
      </c>
      <c r="D131" t="s">
        <v>335</v>
      </c>
      <c r="E131">
        <v>75104.190777840005</v>
      </c>
      <c r="F131">
        <v>625.20000000000005</v>
      </c>
      <c r="G131">
        <v>-47.351133509857299</v>
      </c>
      <c r="H131">
        <v>-33.518708842656899</v>
      </c>
      <c r="I131">
        <v>-48.896919692636899</v>
      </c>
      <c r="J131">
        <v>-30.166178700094701</v>
      </c>
      <c r="K131">
        <v>940.11869422435495</v>
      </c>
      <c r="L131">
        <v>1015.09205447752</v>
      </c>
      <c r="M131">
        <v>13.370087382145501</v>
      </c>
      <c r="N131">
        <v>2.5465544894285999</v>
      </c>
      <c r="O131">
        <v>115.611004478566</v>
      </c>
      <c r="P131">
        <v>0.83870967741936897</v>
      </c>
      <c r="Q131">
        <v>-6.8645387619758996E-2</v>
      </c>
    </row>
    <row r="132" spans="1:17" hidden="1" x14ac:dyDescent="0.3">
      <c r="A132" t="s">
        <v>336</v>
      </c>
      <c r="B132" t="s">
        <v>337</v>
      </c>
      <c r="C132" t="s">
        <v>3136</v>
      </c>
      <c r="D132" t="s">
        <v>300</v>
      </c>
      <c r="E132">
        <v>74595.95545234</v>
      </c>
      <c r="F132">
        <v>2705.2</v>
      </c>
      <c r="G132">
        <v>-6.7043744461887496</v>
      </c>
      <c r="H132">
        <v>7.2837056374670999</v>
      </c>
      <c r="I132">
        <v>10.1518015843629</v>
      </c>
      <c r="J132">
        <v>-10.9473039975736</v>
      </c>
      <c r="M132">
        <v>36.1278403099939</v>
      </c>
      <c r="O132">
        <v>38.363152447138802</v>
      </c>
      <c r="P132">
        <v>17.617391304347802</v>
      </c>
    </row>
    <row r="133" spans="1:17" x14ac:dyDescent="0.3">
      <c r="A133" t="s">
        <v>338</v>
      </c>
      <c r="B133" t="s">
        <v>339</v>
      </c>
      <c r="C133" t="s">
        <v>3134</v>
      </c>
      <c r="D133" t="s">
        <v>131</v>
      </c>
      <c r="E133">
        <v>74514.176484840005</v>
      </c>
      <c r="F133">
        <v>1729.95</v>
      </c>
      <c r="G133">
        <v>58.459127233938098</v>
      </c>
      <c r="H133">
        <v>-4.0986987630405203</v>
      </c>
      <c r="I133">
        <v>1.8408880805077601</v>
      </c>
      <c r="J133">
        <v>0.97547439567266703</v>
      </c>
      <c r="K133">
        <v>1698.1537625815599</v>
      </c>
      <c r="L133">
        <v>1561.46822204664</v>
      </c>
      <c r="M133">
        <v>67.504280719928303</v>
      </c>
      <c r="N133">
        <v>0.538554238988319</v>
      </c>
      <c r="O133">
        <v>19.934102141680398</v>
      </c>
      <c r="P133">
        <v>85.896196002578904</v>
      </c>
      <c r="Q133">
        <v>0.156414754655234</v>
      </c>
    </row>
    <row r="134" spans="1:17" x14ac:dyDescent="0.3">
      <c r="A134" t="s">
        <v>340</v>
      </c>
      <c r="B134" t="s">
        <v>341</v>
      </c>
      <c r="C134" t="s">
        <v>3129</v>
      </c>
      <c r="D134" t="s">
        <v>80</v>
      </c>
      <c r="E134">
        <v>72138.590127500007</v>
      </c>
      <c r="F134">
        <v>699.4</v>
      </c>
      <c r="G134">
        <v>91.354814543326896</v>
      </c>
      <c r="H134">
        <v>1.17857071425294</v>
      </c>
      <c r="I134">
        <v>66.565879337109394</v>
      </c>
      <c r="J134">
        <v>4.2516871764981401</v>
      </c>
      <c r="K134">
        <v>679.86895415120205</v>
      </c>
      <c r="L134">
        <v>542.60991740861402</v>
      </c>
      <c r="M134">
        <v>54.416984511883797</v>
      </c>
      <c r="N134">
        <v>1.3711681281439401</v>
      </c>
      <c r="O134">
        <v>12.4177866742922</v>
      </c>
      <c r="P134">
        <v>129.99013482407099</v>
      </c>
      <c r="Q134">
        <v>0.24952211981432501</v>
      </c>
    </row>
    <row r="135" spans="1:17" x14ac:dyDescent="0.3">
      <c r="A135" t="s">
        <v>342</v>
      </c>
      <c r="B135" t="s">
        <v>343</v>
      </c>
      <c r="C135" t="s">
        <v>3125</v>
      </c>
      <c r="D135" t="s">
        <v>51</v>
      </c>
      <c r="E135">
        <v>72121.041536025004</v>
      </c>
      <c r="F135">
        <v>1241.75</v>
      </c>
      <c r="G135">
        <v>-0.16413606966660399</v>
      </c>
      <c r="H135">
        <v>-15.3997849483093</v>
      </c>
      <c r="I135">
        <v>-1.7145305945160201</v>
      </c>
      <c r="J135">
        <v>-4.9857924222621897</v>
      </c>
      <c r="K135">
        <v>1383.55480021782</v>
      </c>
      <c r="L135">
        <v>1288.6829192069399</v>
      </c>
      <c r="M135">
        <v>28.920761595068001</v>
      </c>
      <c r="N135">
        <v>1.1335958771183701</v>
      </c>
      <c r="O135">
        <v>28.2061606603583</v>
      </c>
      <c r="P135">
        <v>29.551382368283701</v>
      </c>
      <c r="Q135">
        <v>6.3241121327902994E-2</v>
      </c>
    </row>
    <row r="136" spans="1:17" x14ac:dyDescent="0.3">
      <c r="A136" t="s">
        <v>344</v>
      </c>
      <c r="B136" t="s">
        <v>345</v>
      </c>
      <c r="C136" t="s">
        <v>3134</v>
      </c>
      <c r="D136" t="s">
        <v>131</v>
      </c>
      <c r="E136">
        <v>70787.901510344993</v>
      </c>
      <c r="F136">
        <v>1946.85</v>
      </c>
      <c r="G136">
        <v>15.669726425679</v>
      </c>
      <c r="H136">
        <v>-2.5355988049229499</v>
      </c>
      <c r="I136">
        <v>2.41808175159967</v>
      </c>
      <c r="J136">
        <v>-4.8712193505393202</v>
      </c>
      <c r="K136">
        <v>1916.7404902503799</v>
      </c>
      <c r="L136">
        <v>1713.1464737209501</v>
      </c>
      <c r="M136">
        <v>47.9746825239095</v>
      </c>
      <c r="N136">
        <v>2.4781947700500702</v>
      </c>
      <c r="O136">
        <v>7.3477669055140398</v>
      </c>
      <c r="P136">
        <v>53.518905492252401</v>
      </c>
      <c r="Q136">
        <v>0.104934190633603</v>
      </c>
    </row>
    <row r="137" spans="1:17" x14ac:dyDescent="0.3">
      <c r="A137" t="s">
        <v>346</v>
      </c>
      <c r="B137" t="s">
        <v>347</v>
      </c>
      <c r="C137" t="s">
        <v>3121</v>
      </c>
      <c r="D137" t="s">
        <v>43</v>
      </c>
      <c r="E137">
        <v>69184.763999999996</v>
      </c>
      <c r="F137">
        <v>394.35</v>
      </c>
      <c r="G137">
        <v>4.1300067081129903</v>
      </c>
      <c r="H137">
        <v>5.3445827281390903</v>
      </c>
      <c r="I137">
        <v>2.6650549891361801</v>
      </c>
      <c r="J137">
        <v>2.4899867412932002</v>
      </c>
      <c r="K137">
        <v>377.43044027990499</v>
      </c>
      <c r="L137">
        <v>361.64463401590803</v>
      </c>
      <c r="M137">
        <v>69.762520658539103</v>
      </c>
      <c r="N137">
        <v>0.62794093032441201</v>
      </c>
      <c r="O137">
        <v>18.625586408013099</v>
      </c>
      <c r="P137">
        <v>34.751409533572499</v>
      </c>
      <c r="Q137">
        <v>0.115485790749266</v>
      </c>
    </row>
    <row r="138" spans="1:17" x14ac:dyDescent="0.3">
      <c r="A138" t="s">
        <v>348</v>
      </c>
      <c r="B138" t="s">
        <v>349</v>
      </c>
      <c r="C138" t="s">
        <v>3130</v>
      </c>
      <c r="D138" t="s">
        <v>181</v>
      </c>
      <c r="E138">
        <v>68977.264040516005</v>
      </c>
      <c r="F138">
        <v>234.91</v>
      </c>
      <c r="G138">
        <v>8.9057221272704101</v>
      </c>
      <c r="H138">
        <v>2.3664282031441601</v>
      </c>
      <c r="I138">
        <v>-1.88788042979005</v>
      </c>
      <c r="J138">
        <v>6.0998904906861898E-2</v>
      </c>
      <c r="K138">
        <v>224.570853722067</v>
      </c>
      <c r="L138">
        <v>216.179415905914</v>
      </c>
      <c r="M138">
        <v>77.794615922622697</v>
      </c>
      <c r="N138">
        <v>1.1005356692106401</v>
      </c>
      <c r="O138">
        <v>12.660167723809099</v>
      </c>
      <c r="P138">
        <v>49.1018724214534</v>
      </c>
      <c r="Q138">
        <v>8.2031874746781003E-2</v>
      </c>
    </row>
    <row r="139" spans="1:17" x14ac:dyDescent="0.3">
      <c r="A139" t="s">
        <v>350</v>
      </c>
      <c r="B139" t="s">
        <v>351</v>
      </c>
      <c r="C139" t="s">
        <v>3131</v>
      </c>
      <c r="D139" t="s">
        <v>352</v>
      </c>
      <c r="E139">
        <v>66466.140677999996</v>
      </c>
      <c r="F139">
        <v>226.8</v>
      </c>
      <c r="G139">
        <v>2.4899086229977301</v>
      </c>
      <c r="H139">
        <v>1.80231681150574</v>
      </c>
      <c r="I139">
        <v>-19.142308427643901</v>
      </c>
      <c r="J139">
        <v>-3.15250006917638</v>
      </c>
      <c r="K139">
        <v>226.32906965480601</v>
      </c>
      <c r="L139">
        <v>222.633648887211</v>
      </c>
      <c r="M139">
        <v>53.949980762414597</v>
      </c>
      <c r="N139">
        <v>1.1455484976818899</v>
      </c>
      <c r="O139">
        <v>26.256613756613699</v>
      </c>
      <c r="P139">
        <v>30.532374100719402</v>
      </c>
      <c r="Q139">
        <v>9.0353829087383E-2</v>
      </c>
    </row>
    <row r="140" spans="1:17" hidden="1" x14ac:dyDescent="0.3">
      <c r="A140" t="s">
        <v>353</v>
      </c>
      <c r="B140" t="s">
        <v>354</v>
      </c>
      <c r="C140" t="s">
        <v>3122</v>
      </c>
      <c r="D140" t="s">
        <v>27</v>
      </c>
      <c r="E140">
        <v>66127.5</v>
      </c>
      <c r="F140">
        <v>1322.55</v>
      </c>
      <c r="G140">
        <v>40.249688411186703</v>
      </c>
      <c r="H140">
        <v>-9.4392777773649001</v>
      </c>
      <c r="I140">
        <v>23.093277104699698</v>
      </c>
      <c r="J140">
        <v>-9.9418497649597697</v>
      </c>
      <c r="K140">
        <v>1376.54396562938</v>
      </c>
      <c r="M140">
        <v>28.868764694527801</v>
      </c>
      <c r="N140">
        <v>1.2341116146994999</v>
      </c>
      <c r="O140">
        <v>18.558844656156602</v>
      </c>
      <c r="P140">
        <v>75.1721854304635</v>
      </c>
    </row>
    <row r="141" spans="1:17" x14ac:dyDescent="0.3">
      <c r="A141" t="s">
        <v>355</v>
      </c>
      <c r="B141" t="s">
        <v>356</v>
      </c>
      <c r="C141" t="s">
        <v>3121</v>
      </c>
      <c r="D141" t="s">
        <v>357</v>
      </c>
      <c r="E141">
        <v>66094.760154150004</v>
      </c>
      <c r="F141">
        <v>694.75</v>
      </c>
      <c r="G141">
        <v>-27.6807445463457</v>
      </c>
      <c r="H141">
        <v>-4.4577960781530797</v>
      </c>
      <c r="I141">
        <v>-6.65482500262355</v>
      </c>
      <c r="J141">
        <v>-4.71770986947437</v>
      </c>
      <c r="K141">
        <v>712.47613383489295</v>
      </c>
      <c r="L141">
        <v>732.83394974460998</v>
      </c>
      <c r="M141">
        <v>56.754604904257803</v>
      </c>
      <c r="N141">
        <v>0.372624250818195</v>
      </c>
      <c r="O141">
        <v>17.653832313781901</v>
      </c>
      <c r="P141">
        <v>7.2227795354579696</v>
      </c>
      <c r="Q141">
        <v>-0.13617259454146899</v>
      </c>
    </row>
    <row r="142" spans="1:17" x14ac:dyDescent="0.3">
      <c r="A142" t="s">
        <v>358</v>
      </c>
      <c r="B142" t="s">
        <v>359</v>
      </c>
      <c r="C142" t="s">
        <v>3119</v>
      </c>
      <c r="D142" t="s">
        <v>188</v>
      </c>
      <c r="E142">
        <v>66032.597383319997</v>
      </c>
      <c r="F142">
        <v>600.4</v>
      </c>
      <c r="G142">
        <v>-29.1647134112321</v>
      </c>
      <c r="H142">
        <v>-19.247955479992299</v>
      </c>
      <c r="I142">
        <v>-43.777965178911998</v>
      </c>
      <c r="J142">
        <v>-12.085488759824401</v>
      </c>
      <c r="K142">
        <v>732.02629882172096</v>
      </c>
      <c r="L142">
        <v>850.03921021800295</v>
      </c>
      <c r="M142">
        <v>17.976083245274499</v>
      </c>
      <c r="N142">
        <v>1.4868709915052301</v>
      </c>
      <c r="O142">
        <v>109.76015989340399</v>
      </c>
      <c r="P142">
        <v>10.0137425561154</v>
      </c>
      <c r="Q142">
        <v>-4.3695037769135997E-2</v>
      </c>
    </row>
    <row r="143" spans="1:17" x14ac:dyDescent="0.3">
      <c r="A143" t="s">
        <v>360</v>
      </c>
      <c r="B143" t="s">
        <v>361</v>
      </c>
      <c r="C143" t="s">
        <v>3135</v>
      </c>
      <c r="D143" t="s">
        <v>169</v>
      </c>
      <c r="E143">
        <v>65911.541962874995</v>
      </c>
      <c r="F143">
        <v>2223.5500000000002</v>
      </c>
      <c r="G143">
        <v>-27.810811486886799</v>
      </c>
      <c r="H143">
        <v>-4.0255251181837597</v>
      </c>
      <c r="I143">
        <v>-9.2476637433358402</v>
      </c>
      <c r="J143">
        <v>-6.7034439484356501</v>
      </c>
      <c r="K143">
        <v>2310.1364432483501</v>
      </c>
      <c r="L143">
        <v>2383.1466438277198</v>
      </c>
      <c r="M143">
        <v>49.339759983721898</v>
      </c>
      <c r="N143">
        <v>0.55862750510451398</v>
      </c>
      <c r="O143">
        <v>21.155359672595601</v>
      </c>
      <c r="P143">
        <v>6.4357857450576903</v>
      </c>
      <c r="Q143">
        <v>-4.7129433576985E-2</v>
      </c>
    </row>
    <row r="144" spans="1:17" x14ac:dyDescent="0.3">
      <c r="A144" t="s">
        <v>362</v>
      </c>
      <c r="B144" t="s">
        <v>363</v>
      </c>
      <c r="C144" t="s">
        <v>3126</v>
      </c>
      <c r="D144" t="s">
        <v>364</v>
      </c>
      <c r="E144">
        <v>65682.311757110001</v>
      </c>
      <c r="F144">
        <v>3474.4</v>
      </c>
      <c r="G144">
        <v>-20.826896361775301</v>
      </c>
      <c r="H144">
        <v>-27.022396481373001</v>
      </c>
      <c r="I144">
        <v>-14.2531358278227</v>
      </c>
      <c r="J144">
        <v>-2.71344398364521</v>
      </c>
      <c r="K144">
        <v>4049.4033778043799</v>
      </c>
      <c r="L144">
        <v>3916.9778246300302</v>
      </c>
      <c r="M144">
        <v>22.8774338124012</v>
      </c>
      <c r="N144">
        <v>1.3206192617133099</v>
      </c>
      <c r="O144">
        <v>38.464195256734897</v>
      </c>
      <c r="P144">
        <v>6.5685146844567104</v>
      </c>
      <c r="Q144">
        <v>8.1967636100596999E-2</v>
      </c>
    </row>
    <row r="145" spans="1:17" x14ac:dyDescent="0.3">
      <c r="A145" t="s">
        <v>365</v>
      </c>
      <c r="B145" t="s">
        <v>366</v>
      </c>
      <c r="C145" t="s">
        <v>3125</v>
      </c>
      <c r="D145" t="s">
        <v>51</v>
      </c>
      <c r="E145">
        <v>65501.293949999999</v>
      </c>
      <c r="F145">
        <v>5478.3</v>
      </c>
      <c r="G145">
        <v>-2.0744228979536401</v>
      </c>
      <c r="H145">
        <v>-7.0139935550867598</v>
      </c>
      <c r="I145">
        <v>-2.8676215036522099</v>
      </c>
      <c r="J145">
        <v>-3.4715760027485798</v>
      </c>
      <c r="K145">
        <v>5817.8781649684697</v>
      </c>
      <c r="L145">
        <v>5411.9868741520204</v>
      </c>
      <c r="M145">
        <v>32.390347888751101</v>
      </c>
      <c r="N145">
        <v>3.1550841796856499</v>
      </c>
      <c r="O145">
        <v>17.552890495226599</v>
      </c>
      <c r="P145">
        <v>24.307643434950801</v>
      </c>
      <c r="Q145">
        <v>3.9438093214446003E-2</v>
      </c>
    </row>
    <row r="146" spans="1:17" x14ac:dyDescent="0.3">
      <c r="A146" t="s">
        <v>367</v>
      </c>
      <c r="B146" t="s">
        <v>368</v>
      </c>
      <c r="C146" t="s">
        <v>3133</v>
      </c>
      <c r="D146" t="s">
        <v>108</v>
      </c>
      <c r="E146">
        <v>64968</v>
      </c>
      <c r="F146">
        <v>812.1</v>
      </c>
      <c r="G146">
        <v>-5.8185103758276098</v>
      </c>
      <c r="H146">
        <v>-2.7482828156402501</v>
      </c>
      <c r="I146">
        <v>-31.765933350164101</v>
      </c>
      <c r="J146">
        <v>-3.0456338953749702</v>
      </c>
      <c r="K146">
        <v>856.72380474421902</v>
      </c>
      <c r="L146">
        <v>898.91417301203603</v>
      </c>
      <c r="M146">
        <v>47.598159257585301</v>
      </c>
      <c r="N146">
        <v>0.65262164802775702</v>
      </c>
      <c r="O146">
        <v>40.241349587489204</v>
      </c>
      <c r="P146">
        <v>17.2199769053117</v>
      </c>
      <c r="Q146">
        <v>-5.2422041763540997E-2</v>
      </c>
    </row>
    <row r="147" spans="1:17" x14ac:dyDescent="0.3">
      <c r="A147" t="s">
        <v>369</v>
      </c>
      <c r="B147" t="s">
        <v>370</v>
      </c>
      <c r="C147" t="s">
        <v>3123</v>
      </c>
      <c r="D147" t="s">
        <v>371</v>
      </c>
      <c r="E147">
        <v>63778.063175805</v>
      </c>
      <c r="F147">
        <v>1761.85</v>
      </c>
      <c r="G147">
        <v>9.3369028102437994</v>
      </c>
      <c r="H147">
        <v>0.60589977647728799</v>
      </c>
      <c r="I147">
        <v>16.9305669159248</v>
      </c>
      <c r="J147">
        <v>-5.8591881792029996</v>
      </c>
      <c r="K147">
        <v>1789.42336963143</v>
      </c>
      <c r="L147">
        <v>1647.5585891907999</v>
      </c>
      <c r="M147">
        <v>36.469917445321201</v>
      </c>
      <c r="N147">
        <v>0.65729571603207904</v>
      </c>
      <c r="O147">
        <v>13.0743252830831</v>
      </c>
      <c r="P147">
        <v>50.591905636992998</v>
      </c>
      <c r="Q147">
        <v>6.9626534182560998E-2</v>
      </c>
    </row>
    <row r="148" spans="1:17" x14ac:dyDescent="0.3">
      <c r="A148" t="s">
        <v>372</v>
      </c>
      <c r="B148" t="s">
        <v>373</v>
      </c>
      <c r="C148" t="s">
        <v>3121</v>
      </c>
      <c r="D148" t="s">
        <v>374</v>
      </c>
      <c r="E148">
        <v>63448.191936119998</v>
      </c>
      <c r="F148">
        <v>4686.8</v>
      </c>
      <c r="G148">
        <v>77.178855824651507</v>
      </c>
      <c r="H148">
        <v>9.0274670466629203</v>
      </c>
      <c r="I148">
        <v>67.851051988763501</v>
      </c>
      <c r="J148">
        <v>0.143142735760526</v>
      </c>
      <c r="K148">
        <v>4168.0743804658496</v>
      </c>
      <c r="L148">
        <v>3112.4220296532299</v>
      </c>
      <c r="M148">
        <v>56.490578538410404</v>
      </c>
      <c r="N148">
        <v>0.97367210000630899</v>
      </c>
      <c r="O148">
        <v>6.4649654348382697</v>
      </c>
      <c r="P148">
        <v>141.45694340691799</v>
      </c>
      <c r="Q148">
        <v>0.18407563291593901</v>
      </c>
    </row>
    <row r="149" spans="1:17" x14ac:dyDescent="0.3">
      <c r="A149" t="s">
        <v>375</v>
      </c>
      <c r="B149" t="s">
        <v>376</v>
      </c>
      <c r="C149" t="s">
        <v>3132</v>
      </c>
      <c r="D149" t="s">
        <v>102</v>
      </c>
      <c r="E149">
        <v>62972.470092800002</v>
      </c>
      <c r="F149">
        <v>304</v>
      </c>
      <c r="G149">
        <v>23.507737830945899</v>
      </c>
      <c r="H149">
        <v>4.3622192785734999</v>
      </c>
      <c r="I149">
        <v>1.83522609243125</v>
      </c>
      <c r="J149">
        <v>0.98874958136875601</v>
      </c>
      <c r="K149">
        <v>311.87013399543901</v>
      </c>
      <c r="L149">
        <v>284.74935096329</v>
      </c>
      <c r="M149">
        <v>51.677166311904699</v>
      </c>
      <c r="N149">
        <v>0.54445202743407195</v>
      </c>
      <c r="O149">
        <v>18.733552631578899</v>
      </c>
      <c r="P149">
        <v>50.495049504950401</v>
      </c>
    </row>
    <row r="150" spans="1:17" x14ac:dyDescent="0.3">
      <c r="A150" t="s">
        <v>377</v>
      </c>
      <c r="B150" t="s">
        <v>378</v>
      </c>
      <c r="C150" t="s">
        <v>3135</v>
      </c>
      <c r="D150" t="s">
        <v>169</v>
      </c>
      <c r="E150">
        <v>62578.160534540002</v>
      </c>
      <c r="F150">
        <v>4125.1000000000004</v>
      </c>
      <c r="G150">
        <v>-12.079112189017</v>
      </c>
      <c r="H150">
        <v>-5.2506705079821403</v>
      </c>
      <c r="I150">
        <v>8.5886184388564093</v>
      </c>
      <c r="J150">
        <v>-6.52755477608049</v>
      </c>
      <c r="K150">
        <v>4418.6793848409598</v>
      </c>
      <c r="L150">
        <v>4115.0466971323303</v>
      </c>
      <c r="M150">
        <v>23.5523562583267</v>
      </c>
      <c r="N150">
        <v>1.8172289650787501</v>
      </c>
      <c r="O150">
        <v>16.458994933456101</v>
      </c>
      <c r="P150">
        <v>28.1086956521739</v>
      </c>
      <c r="Q150">
        <v>2.1998662821406001E-2</v>
      </c>
    </row>
    <row r="151" spans="1:17" x14ac:dyDescent="0.3">
      <c r="A151" t="s">
        <v>379</v>
      </c>
      <c r="B151" t="s">
        <v>380</v>
      </c>
      <c r="C151" t="s">
        <v>3126</v>
      </c>
      <c r="D151" t="s">
        <v>215</v>
      </c>
      <c r="E151">
        <v>61857.541841074999</v>
      </c>
      <c r="F151">
        <v>1066.7</v>
      </c>
      <c r="G151">
        <v>35.5470745844136</v>
      </c>
      <c r="H151">
        <v>12.1852021247533</v>
      </c>
      <c r="I151">
        <v>21.903397910787199</v>
      </c>
      <c r="J151">
        <v>3.76970724827141</v>
      </c>
      <c r="K151">
        <v>1006.89702400942</v>
      </c>
      <c r="L151">
        <v>920.52290956318404</v>
      </c>
      <c r="M151">
        <v>70.388334011055505</v>
      </c>
      <c r="N151">
        <v>2.4822611476239498</v>
      </c>
      <c r="O151">
        <v>17.652573357082499</v>
      </c>
      <c r="P151">
        <v>76.445289885038406</v>
      </c>
      <c r="Q151">
        <v>0.10048422920896</v>
      </c>
    </row>
    <row r="152" spans="1:17" x14ac:dyDescent="0.3">
      <c r="A152" t="s">
        <v>381</v>
      </c>
      <c r="B152" t="s">
        <v>382</v>
      </c>
      <c r="C152" t="s">
        <v>3126</v>
      </c>
      <c r="D152" t="s">
        <v>117</v>
      </c>
      <c r="E152">
        <v>61436.747935560001</v>
      </c>
      <c r="F152">
        <v>1319.55</v>
      </c>
      <c r="G152">
        <v>-2.39930798220893</v>
      </c>
      <c r="H152">
        <v>-8.4553951575552002</v>
      </c>
      <c r="I152">
        <v>-21.568566981273801</v>
      </c>
      <c r="J152">
        <v>-3.72875534911236</v>
      </c>
      <c r="K152">
        <v>1439.53787884385</v>
      </c>
      <c r="L152">
        <v>1418.3276309903099</v>
      </c>
      <c r="M152">
        <v>36.710251669358499</v>
      </c>
      <c r="N152">
        <v>1.05210230722881</v>
      </c>
      <c r="O152">
        <v>36.751165169944301</v>
      </c>
      <c r="P152">
        <v>24.1345249294449</v>
      </c>
      <c r="Q152">
        <v>7.3045842108038994E-2</v>
      </c>
    </row>
    <row r="153" spans="1:17" x14ac:dyDescent="0.3">
      <c r="A153" t="s">
        <v>383</v>
      </c>
      <c r="B153" t="s">
        <v>384</v>
      </c>
      <c r="C153" t="s">
        <v>3121</v>
      </c>
      <c r="D153" t="s">
        <v>24</v>
      </c>
      <c r="E153">
        <v>60129.081472669997</v>
      </c>
      <c r="F153">
        <v>19.21</v>
      </c>
      <c r="G153">
        <v>-25.0997599216719</v>
      </c>
      <c r="H153">
        <v>-4.50263888533736</v>
      </c>
      <c r="I153">
        <v>-22.1688426846071</v>
      </c>
      <c r="J153">
        <v>-4.1521420312243498</v>
      </c>
      <c r="K153">
        <v>21.0677835883093</v>
      </c>
      <c r="L153">
        <v>22.328180209985899</v>
      </c>
      <c r="M153">
        <v>34.389853624476402</v>
      </c>
      <c r="N153">
        <v>0.76986317732474197</v>
      </c>
      <c r="O153">
        <v>71.004685059864599</v>
      </c>
      <c r="P153">
        <v>0.99894847528918496</v>
      </c>
      <c r="Q153">
        <v>4.0500578189048002E-2</v>
      </c>
    </row>
    <row r="154" spans="1:17" x14ac:dyDescent="0.3">
      <c r="A154" t="s">
        <v>385</v>
      </c>
      <c r="B154" t="s">
        <v>386</v>
      </c>
      <c r="C154" t="s">
        <v>3134</v>
      </c>
      <c r="D154" t="s">
        <v>131</v>
      </c>
      <c r="E154">
        <v>59729.344244250002</v>
      </c>
      <c r="F154">
        <v>1670.75</v>
      </c>
      <c r="G154">
        <v>17.451982882036301</v>
      </c>
      <c r="H154">
        <v>6.6255416593169203</v>
      </c>
      <c r="I154">
        <v>-0.84221795235946495</v>
      </c>
      <c r="J154">
        <v>11.3069907505628</v>
      </c>
      <c r="K154">
        <v>1599.23737480045</v>
      </c>
      <c r="L154">
        <v>1555.96444785474</v>
      </c>
      <c r="M154">
        <v>73.878431990657901</v>
      </c>
      <c r="N154">
        <v>1.04436572549645</v>
      </c>
      <c r="O154">
        <v>23.806673649558501</v>
      </c>
      <c r="P154">
        <v>55.999066293183901</v>
      </c>
      <c r="Q154">
        <v>0.155749694131811</v>
      </c>
    </row>
    <row r="155" spans="1:17" x14ac:dyDescent="0.3">
      <c r="A155" t="s">
        <v>387</v>
      </c>
      <c r="B155" t="s">
        <v>388</v>
      </c>
      <c r="C155" t="s">
        <v>3125</v>
      </c>
      <c r="D155" t="s">
        <v>51</v>
      </c>
      <c r="E155">
        <v>58984.237477640003</v>
      </c>
      <c r="F155">
        <v>27758.2</v>
      </c>
      <c r="G155">
        <v>-5.2312556079178201</v>
      </c>
      <c r="H155">
        <v>-3.86983875829447</v>
      </c>
      <c r="I155">
        <v>0.25968853195408498</v>
      </c>
      <c r="J155">
        <v>-2.2789625083412299</v>
      </c>
      <c r="K155">
        <v>28408.297700827101</v>
      </c>
      <c r="L155">
        <v>27443.856006915499</v>
      </c>
      <c r="M155">
        <v>44.776211653315997</v>
      </c>
      <c r="N155">
        <v>0.58763709352387405</v>
      </c>
      <c r="O155">
        <v>9.9530949413146406</v>
      </c>
      <c r="P155">
        <v>26.173636363636302</v>
      </c>
      <c r="Q155">
        <v>2.2212095695907999E-2</v>
      </c>
    </row>
    <row r="156" spans="1:17" x14ac:dyDescent="0.3">
      <c r="A156" t="s">
        <v>389</v>
      </c>
      <c r="B156" t="s">
        <v>390</v>
      </c>
      <c r="C156" t="s">
        <v>3130</v>
      </c>
      <c r="D156" t="s">
        <v>391</v>
      </c>
      <c r="E156">
        <v>58547.319517349999</v>
      </c>
      <c r="F156">
        <v>4549.6000000000004</v>
      </c>
      <c r="G156">
        <v>-12.025438402838001</v>
      </c>
      <c r="H156">
        <v>3.34530881556568</v>
      </c>
      <c r="I156">
        <v>-24.337574885889399</v>
      </c>
      <c r="J156">
        <v>-5.1407414173538903</v>
      </c>
      <c r="K156">
        <v>4844.5970815793198</v>
      </c>
      <c r="L156">
        <v>4894.6186149496698</v>
      </c>
      <c r="M156">
        <v>53.057193454711403</v>
      </c>
      <c r="N156">
        <v>0.92151720388462699</v>
      </c>
      <c r="O156">
        <v>41.990504659750201</v>
      </c>
      <c r="P156">
        <v>26.3426825881699</v>
      </c>
      <c r="Q156">
        <v>7.1163872929173005E-2</v>
      </c>
    </row>
    <row r="157" spans="1:17" x14ac:dyDescent="0.3">
      <c r="A157" t="s">
        <v>392</v>
      </c>
      <c r="B157" t="s">
        <v>393</v>
      </c>
      <c r="C157" t="s">
        <v>3120</v>
      </c>
      <c r="D157" t="s">
        <v>241</v>
      </c>
      <c r="E157">
        <v>57769.8472110449</v>
      </c>
      <c r="F157">
        <v>5458.15</v>
      </c>
      <c r="G157">
        <v>-3.4866037569356201</v>
      </c>
      <c r="H157">
        <v>0.646899738283644</v>
      </c>
      <c r="I157">
        <v>13.0880184965396</v>
      </c>
      <c r="J157">
        <v>-1.2025347582455499</v>
      </c>
      <c r="K157">
        <v>5225.68950350665</v>
      </c>
      <c r="L157">
        <v>5100.3563232586102</v>
      </c>
      <c r="M157">
        <v>73.630136084929802</v>
      </c>
      <c r="N157">
        <v>0.79869075475324203</v>
      </c>
      <c r="O157">
        <v>9.9273563386861898</v>
      </c>
      <c r="P157">
        <v>29.955952380952301</v>
      </c>
      <c r="Q157">
        <v>-3.8185260394686997E-2</v>
      </c>
    </row>
    <row r="158" spans="1:17" x14ac:dyDescent="0.3">
      <c r="A158" t="s">
        <v>394</v>
      </c>
      <c r="B158" t="s">
        <v>395</v>
      </c>
      <c r="C158" t="s">
        <v>3120</v>
      </c>
      <c r="D158" t="s">
        <v>21</v>
      </c>
      <c r="E158">
        <v>57459.668680039998</v>
      </c>
      <c r="F158">
        <v>8611.6</v>
      </c>
      <c r="G158">
        <v>32.344008943267298</v>
      </c>
      <c r="H158">
        <v>7.8391095554003201</v>
      </c>
      <c r="I158">
        <v>58.097250364878199</v>
      </c>
      <c r="J158">
        <v>0.53074016366726695</v>
      </c>
      <c r="K158">
        <v>7467.5126637131998</v>
      </c>
      <c r="L158">
        <v>6396.7097917524397</v>
      </c>
      <c r="M158">
        <v>86.950137420211902</v>
      </c>
      <c r="N158">
        <v>0.79490561928738501</v>
      </c>
      <c r="O158">
        <v>0.32978772818059698</v>
      </c>
      <c r="P158">
        <v>100.865356580558</v>
      </c>
      <c r="Q158">
        <v>4.4152702458190002E-2</v>
      </c>
    </row>
    <row r="159" spans="1:17" x14ac:dyDescent="0.3">
      <c r="A159" t="s">
        <v>396</v>
      </c>
      <c r="B159" t="s">
        <v>397</v>
      </c>
      <c r="C159" t="s">
        <v>3121</v>
      </c>
      <c r="D159" t="s">
        <v>398</v>
      </c>
      <c r="E159">
        <v>56893.222440555001</v>
      </c>
      <c r="F159">
        <v>892.95</v>
      </c>
      <c r="G159">
        <v>-21.8817026637205</v>
      </c>
      <c r="H159">
        <v>17.4091495238318</v>
      </c>
      <c r="I159">
        <v>144.82701048134399</v>
      </c>
      <c r="J159">
        <v>13.202103310637</v>
      </c>
      <c r="K159">
        <v>734.82578145283799</v>
      </c>
      <c r="L159">
        <v>612.72663700006797</v>
      </c>
      <c r="M159">
        <v>73.080054121130402</v>
      </c>
      <c r="N159">
        <v>0.87041383931235805</v>
      </c>
      <c r="O159">
        <v>5.1570636653788</v>
      </c>
      <c r="P159">
        <v>188.04838709677401</v>
      </c>
      <c r="Q159">
        <v>-3.6194537142285002E-2</v>
      </c>
    </row>
    <row r="160" spans="1:17" x14ac:dyDescent="0.3">
      <c r="A160" t="s">
        <v>399</v>
      </c>
      <c r="B160" t="s">
        <v>400</v>
      </c>
      <c r="C160" t="s">
        <v>3120</v>
      </c>
      <c r="D160" t="s">
        <v>21</v>
      </c>
      <c r="E160">
        <v>56488.3061619199</v>
      </c>
      <c r="F160">
        <v>2982.4</v>
      </c>
      <c r="G160">
        <v>7.3152591058494503</v>
      </c>
      <c r="H160">
        <v>-7.1297178888361499</v>
      </c>
      <c r="I160">
        <v>16.6625204895449</v>
      </c>
      <c r="J160">
        <v>-1.74149834454286</v>
      </c>
      <c r="K160">
        <v>2914.6296243903798</v>
      </c>
      <c r="L160">
        <v>2726.92866412884</v>
      </c>
      <c r="M160">
        <v>68.393080432914303</v>
      </c>
      <c r="N160">
        <v>0.88509409011477302</v>
      </c>
      <c r="O160">
        <v>6.8870708154506497</v>
      </c>
      <c r="P160">
        <v>36.369455875628702</v>
      </c>
      <c r="Q160">
        <v>-4.1393894909529001E-2</v>
      </c>
    </row>
    <row r="161" spans="1:17" x14ac:dyDescent="0.3">
      <c r="A161" t="s">
        <v>401</v>
      </c>
      <c r="B161" t="s">
        <v>402</v>
      </c>
      <c r="C161" t="s">
        <v>3135</v>
      </c>
      <c r="D161" t="s">
        <v>292</v>
      </c>
      <c r="E161">
        <v>56127.679261874997</v>
      </c>
      <c r="F161">
        <v>6581.25</v>
      </c>
      <c r="G161">
        <v>-10.107369626961001</v>
      </c>
      <c r="H161">
        <v>-18.932731275304601</v>
      </c>
      <c r="I161">
        <v>-29.899790683742602</v>
      </c>
      <c r="J161">
        <v>-9.2211333696380606</v>
      </c>
      <c r="K161">
        <v>7563.69283959942</v>
      </c>
      <c r="L161">
        <v>7415.6343588633199</v>
      </c>
      <c r="M161">
        <v>32.829614620127003</v>
      </c>
      <c r="N161">
        <v>0.82441136000021598</v>
      </c>
      <c r="O161">
        <v>50.959924026590599</v>
      </c>
      <c r="P161">
        <v>23.591549295774598</v>
      </c>
      <c r="Q161">
        <v>0.104894349839165</v>
      </c>
    </row>
    <row r="162" spans="1:17" x14ac:dyDescent="0.3">
      <c r="A162" t="s">
        <v>403</v>
      </c>
      <c r="B162" t="s">
        <v>404</v>
      </c>
      <c r="C162" t="s">
        <v>3129</v>
      </c>
      <c r="D162" t="s">
        <v>111</v>
      </c>
      <c r="E162">
        <v>55480.233971909998</v>
      </c>
      <c r="F162">
        <v>475.9</v>
      </c>
      <c r="G162">
        <v>-39.499484848219801</v>
      </c>
      <c r="H162">
        <v>-13.064345419966999</v>
      </c>
      <c r="I162">
        <v>-7.6580650495295997</v>
      </c>
      <c r="J162">
        <v>-6.1702492832467604</v>
      </c>
      <c r="K162">
        <v>534.33300782900301</v>
      </c>
      <c r="L162">
        <v>546.12332742233195</v>
      </c>
      <c r="M162">
        <v>30.6705335932628</v>
      </c>
      <c r="N162">
        <v>0.57937929951549705</v>
      </c>
      <c r="O162">
        <v>32.2756881697835</v>
      </c>
      <c r="P162">
        <v>8.4054669703872396</v>
      </c>
      <c r="Q162">
        <v>-0.104370985541699</v>
      </c>
    </row>
    <row r="163" spans="1:17" x14ac:dyDescent="0.3">
      <c r="A163" t="s">
        <v>405</v>
      </c>
      <c r="B163" t="s">
        <v>406</v>
      </c>
      <c r="C163" t="s">
        <v>3131</v>
      </c>
      <c r="D163" t="s">
        <v>117</v>
      </c>
      <c r="E163">
        <v>55363.624524179999</v>
      </c>
      <c r="F163">
        <v>672.35</v>
      </c>
      <c r="G163">
        <v>6.2646066947041001</v>
      </c>
      <c r="H163">
        <v>0.361467563120286</v>
      </c>
      <c r="I163">
        <v>-12.437701249573699</v>
      </c>
      <c r="J163">
        <v>-6.4819251225647001</v>
      </c>
      <c r="K163">
        <v>712.70107556385096</v>
      </c>
      <c r="L163">
        <v>688.73395697539502</v>
      </c>
      <c r="M163">
        <v>39.102839401406897</v>
      </c>
      <c r="N163">
        <v>0.78766507355993998</v>
      </c>
      <c r="O163">
        <v>26.1247861976648</v>
      </c>
      <c r="P163">
        <v>36.490052781161097</v>
      </c>
      <c r="Q163">
        <v>0.16354091898738499</v>
      </c>
    </row>
    <row r="164" spans="1:17" x14ac:dyDescent="0.3">
      <c r="A164" t="s">
        <v>407</v>
      </c>
      <c r="B164" t="s">
        <v>408</v>
      </c>
      <c r="C164" t="s">
        <v>3129</v>
      </c>
      <c r="D164" t="s">
        <v>273</v>
      </c>
      <c r="E164">
        <v>54405.723374499998</v>
      </c>
      <c r="F164">
        <v>1653.4</v>
      </c>
      <c r="G164">
        <v>79.157971440632295</v>
      </c>
      <c r="H164">
        <v>-8.0867638596402607</v>
      </c>
      <c r="I164">
        <v>11.6574430565573</v>
      </c>
      <c r="J164">
        <v>-7.24753587650663</v>
      </c>
      <c r="K164">
        <v>1735.76784609317</v>
      </c>
      <c r="L164">
        <v>1503.29874972537</v>
      </c>
      <c r="M164">
        <v>28.916074911264001</v>
      </c>
      <c r="N164">
        <v>1.1119903259041499</v>
      </c>
      <c r="O164">
        <v>17.6303374863916</v>
      </c>
      <c r="P164">
        <v>103.834062750416</v>
      </c>
      <c r="Q164">
        <v>1.4627376488099E-2</v>
      </c>
    </row>
    <row r="165" spans="1:17" x14ac:dyDescent="0.3">
      <c r="A165" t="s">
        <v>409</v>
      </c>
      <c r="B165" t="s">
        <v>410</v>
      </c>
      <c r="C165" t="s">
        <v>3121</v>
      </c>
      <c r="D165" t="s">
        <v>411</v>
      </c>
      <c r="E165">
        <v>54384.533675999999</v>
      </c>
      <c r="F165">
        <v>907.5</v>
      </c>
      <c r="G165">
        <v>193.533816823585</v>
      </c>
      <c r="H165">
        <v>-3.2136795839501602</v>
      </c>
      <c r="I165">
        <v>54.744881119579802</v>
      </c>
      <c r="J165">
        <v>-3.43961231239411</v>
      </c>
      <c r="K165">
        <v>862.91088574856201</v>
      </c>
      <c r="L165">
        <v>657.26284954180699</v>
      </c>
      <c r="M165">
        <v>46.988540610327703</v>
      </c>
      <c r="N165">
        <v>0.80238771296820299</v>
      </c>
      <c r="O165">
        <v>17.245179063360801</v>
      </c>
      <c r="P165">
        <v>221.63742690058399</v>
      </c>
      <c r="Q165">
        <v>0.134213350256845</v>
      </c>
    </row>
    <row r="166" spans="1:17" x14ac:dyDescent="0.3">
      <c r="A166" t="s">
        <v>412</v>
      </c>
      <c r="B166" t="s">
        <v>413</v>
      </c>
      <c r="C166" t="s">
        <v>3135</v>
      </c>
      <c r="D166" t="s">
        <v>414</v>
      </c>
      <c r="E166">
        <v>53969.037991470002</v>
      </c>
      <c r="F166">
        <v>834.05</v>
      </c>
      <c r="G166">
        <v>-6.6921702849886699</v>
      </c>
      <c r="H166">
        <v>-1.39158925156212</v>
      </c>
      <c r="I166">
        <v>11.8549780422853</v>
      </c>
      <c r="J166">
        <v>-2.9238169504512399</v>
      </c>
      <c r="K166">
        <v>882.73368223140005</v>
      </c>
      <c r="L166">
        <v>843.91824861030398</v>
      </c>
      <c r="M166">
        <v>47.304529750523599</v>
      </c>
      <c r="N166">
        <v>0.406067933086456</v>
      </c>
      <c r="O166">
        <v>42.317606858102003</v>
      </c>
      <c r="P166">
        <v>45.660146699266399</v>
      </c>
      <c r="Q166">
        <v>0.146674061477298</v>
      </c>
    </row>
    <row r="167" spans="1:17" x14ac:dyDescent="0.3">
      <c r="A167" t="s">
        <v>415</v>
      </c>
      <c r="B167" t="s">
        <v>416</v>
      </c>
      <c r="C167" t="s">
        <v>3126</v>
      </c>
      <c r="D167" t="s">
        <v>215</v>
      </c>
      <c r="E167">
        <v>53129.961988050003</v>
      </c>
      <c r="F167">
        <v>3399.15</v>
      </c>
      <c r="G167">
        <v>0.32748159715095598</v>
      </c>
      <c r="H167">
        <v>-9.1052849503341093</v>
      </c>
      <c r="I167">
        <v>-31.428834805255001</v>
      </c>
      <c r="J167">
        <v>-4.17272501285718</v>
      </c>
      <c r="K167">
        <v>3669.3435316282398</v>
      </c>
      <c r="L167">
        <v>3702.1465785521</v>
      </c>
      <c r="M167">
        <v>35.664329771119199</v>
      </c>
      <c r="N167">
        <v>1.1585520904629201</v>
      </c>
      <c r="O167">
        <v>45.654060573967001</v>
      </c>
      <c r="P167">
        <v>24.647964796479599</v>
      </c>
      <c r="Q167">
        <v>8.2265952840456E-2</v>
      </c>
    </row>
    <row r="168" spans="1:17" x14ac:dyDescent="0.3">
      <c r="A168" t="s">
        <v>417</v>
      </c>
      <c r="B168" t="s">
        <v>418</v>
      </c>
      <c r="C168" t="s">
        <v>3126</v>
      </c>
      <c r="D168" t="s">
        <v>419</v>
      </c>
      <c r="E168">
        <v>53080.067444250002</v>
      </c>
      <c r="F168">
        <v>2745.75</v>
      </c>
      <c r="G168">
        <v>-17.563964354986702</v>
      </c>
      <c r="H168">
        <v>-6.7416537571621999</v>
      </c>
      <c r="I168">
        <v>-16.992506016667601</v>
      </c>
      <c r="J168">
        <v>-1.7505979527396001</v>
      </c>
      <c r="K168">
        <v>2886.2592826519099</v>
      </c>
      <c r="L168">
        <v>2828.6293552371499</v>
      </c>
      <c r="M168">
        <v>43.258653985119203</v>
      </c>
      <c r="N168">
        <v>1.0558844054901499</v>
      </c>
      <c r="O168">
        <v>22.917235727943101</v>
      </c>
      <c r="P168">
        <v>25.1595405232929</v>
      </c>
      <c r="Q168">
        <v>-1.21822116308E-4</v>
      </c>
    </row>
    <row r="169" spans="1:17" x14ac:dyDescent="0.3">
      <c r="A169" t="s">
        <v>420</v>
      </c>
      <c r="B169" t="s">
        <v>421</v>
      </c>
      <c r="C169" t="s">
        <v>3121</v>
      </c>
      <c r="D169" t="s">
        <v>34</v>
      </c>
      <c r="E169">
        <v>53000.762594207998</v>
      </c>
      <c r="F169">
        <v>41.87</v>
      </c>
      <c r="G169">
        <v>-11.4516754217138</v>
      </c>
      <c r="H169">
        <v>-5.0108786535372998</v>
      </c>
      <c r="I169">
        <v>-36.870062413635203</v>
      </c>
      <c r="J169">
        <v>-3.22715932355915</v>
      </c>
      <c r="K169">
        <v>45.884748509999902</v>
      </c>
      <c r="L169">
        <v>48.180442031985898</v>
      </c>
      <c r="M169">
        <v>57.093397353934101</v>
      </c>
      <c r="N169">
        <v>0.97557736206490997</v>
      </c>
      <c r="O169">
        <v>68.736565560066893</v>
      </c>
      <c r="P169">
        <v>13.9319727891156</v>
      </c>
      <c r="Q169">
        <v>0.10864099523715801</v>
      </c>
    </row>
    <row r="170" spans="1:17" x14ac:dyDescent="0.3">
      <c r="A170" t="s">
        <v>422</v>
      </c>
      <c r="B170" t="s">
        <v>423</v>
      </c>
      <c r="C170" t="s">
        <v>3135</v>
      </c>
      <c r="D170" t="s">
        <v>414</v>
      </c>
      <c r="E170">
        <v>52891.333668004998</v>
      </c>
      <c r="F170">
        <v>1795.45</v>
      </c>
      <c r="G170">
        <v>38.314870929275102</v>
      </c>
      <c r="H170">
        <v>8.0039278594502896</v>
      </c>
      <c r="I170">
        <v>38.535681374131798</v>
      </c>
      <c r="J170">
        <v>1.80314186825471</v>
      </c>
      <c r="K170">
        <v>1682.4176027665501</v>
      </c>
      <c r="L170">
        <v>1496.9981737155999</v>
      </c>
      <c r="M170">
        <v>67.840307320506895</v>
      </c>
      <c r="N170">
        <v>1.11752521952422</v>
      </c>
      <c r="O170">
        <v>2.42557576095128</v>
      </c>
      <c r="P170">
        <v>75.234237751317593</v>
      </c>
      <c r="Q170">
        <v>0.13576520640460599</v>
      </c>
    </row>
    <row r="171" spans="1:17" x14ac:dyDescent="0.3">
      <c r="A171" t="s">
        <v>424</v>
      </c>
      <c r="B171" t="s">
        <v>425</v>
      </c>
      <c r="C171" t="s">
        <v>3126</v>
      </c>
      <c r="D171" t="s">
        <v>419</v>
      </c>
      <c r="E171">
        <v>52798.985875605002</v>
      </c>
      <c r="F171">
        <v>124492.35</v>
      </c>
      <c r="G171">
        <v>-10.760245223027701</v>
      </c>
      <c r="H171">
        <v>0.67864420094893996</v>
      </c>
      <c r="I171">
        <v>-10.4435150920696</v>
      </c>
      <c r="J171">
        <v>-8.8771360542083205E-2</v>
      </c>
      <c r="K171">
        <v>127038.67798784999</v>
      </c>
      <c r="L171">
        <v>128529.031660462</v>
      </c>
      <c r="M171">
        <v>62.271384706040301</v>
      </c>
      <c r="N171">
        <v>1.44173634224583</v>
      </c>
      <c r="O171">
        <v>21.650045163417602</v>
      </c>
      <c r="P171">
        <v>12.3007553930226</v>
      </c>
      <c r="Q171">
        <v>5.3037065779151002E-2</v>
      </c>
    </row>
    <row r="172" spans="1:17" x14ac:dyDescent="0.3">
      <c r="A172" t="s">
        <v>426</v>
      </c>
      <c r="B172" t="s">
        <v>427</v>
      </c>
      <c r="C172" t="s">
        <v>3125</v>
      </c>
      <c r="D172" t="s">
        <v>248</v>
      </c>
      <c r="E172">
        <v>52684.754358179998</v>
      </c>
      <c r="F172">
        <v>697.85</v>
      </c>
      <c r="G172">
        <v>61.385254533973402</v>
      </c>
      <c r="H172">
        <v>16.8193694565615</v>
      </c>
      <c r="I172">
        <v>47.881075794670799</v>
      </c>
      <c r="J172">
        <v>3.57191183298906</v>
      </c>
      <c r="K172">
        <v>610.62108742069097</v>
      </c>
      <c r="L172">
        <v>516.61763301927897</v>
      </c>
      <c r="M172">
        <v>80.812085946854793</v>
      </c>
      <c r="N172">
        <v>1.5281217714640001</v>
      </c>
      <c r="O172">
        <v>6.09013398294762</v>
      </c>
      <c r="P172">
        <v>91.139413859216603</v>
      </c>
      <c r="Q172">
        <v>0.117429486073492</v>
      </c>
    </row>
    <row r="173" spans="1:17" x14ac:dyDescent="0.3">
      <c r="A173" t="s">
        <v>428</v>
      </c>
      <c r="B173" t="s">
        <v>429</v>
      </c>
      <c r="C173" t="s">
        <v>3121</v>
      </c>
      <c r="D173" t="s">
        <v>24</v>
      </c>
      <c r="E173">
        <v>52226.435649696003</v>
      </c>
      <c r="F173">
        <v>212.88</v>
      </c>
      <c r="G173">
        <v>19.601739734331499</v>
      </c>
      <c r="H173">
        <v>10.1176410568408</v>
      </c>
      <c r="I173">
        <v>24.573086449642499</v>
      </c>
      <c r="J173">
        <v>2.85877630227349</v>
      </c>
      <c r="K173">
        <v>198.01713545069001</v>
      </c>
      <c r="L173">
        <v>180.26635406866899</v>
      </c>
      <c r="M173">
        <v>69.832354761183396</v>
      </c>
      <c r="N173">
        <v>1.20227325368308</v>
      </c>
      <c r="O173">
        <v>0.29124389327321798</v>
      </c>
      <c r="P173">
        <v>52.711621233859397</v>
      </c>
      <c r="Q173">
        <v>0.122382343865162</v>
      </c>
    </row>
    <row r="174" spans="1:17" x14ac:dyDescent="0.3">
      <c r="A174" t="s">
        <v>430</v>
      </c>
      <c r="B174" t="s">
        <v>431</v>
      </c>
      <c r="C174" t="s">
        <v>3123</v>
      </c>
      <c r="D174" t="s">
        <v>195</v>
      </c>
      <c r="E174">
        <v>51644.70636864</v>
      </c>
      <c r="F174">
        <v>15909.9</v>
      </c>
      <c r="G174">
        <v>-31.862493863859399</v>
      </c>
      <c r="H174">
        <v>-2.5035870081417499</v>
      </c>
      <c r="I174">
        <v>-4.7331522697126998</v>
      </c>
      <c r="J174">
        <v>-2.1905541443096199</v>
      </c>
      <c r="K174">
        <v>16159.753429353899</v>
      </c>
      <c r="L174">
        <v>16372.1646395547</v>
      </c>
      <c r="M174">
        <v>55.380436703635503</v>
      </c>
      <c r="N174">
        <v>1.41066060087778</v>
      </c>
      <c r="O174">
        <v>12.7062395112477</v>
      </c>
      <c r="P174">
        <v>3.6786268197635801</v>
      </c>
      <c r="Q174">
        <v>-6.7003995688578996E-2</v>
      </c>
    </row>
    <row r="175" spans="1:17" x14ac:dyDescent="0.3">
      <c r="A175" t="s">
        <v>432</v>
      </c>
      <c r="B175" t="s">
        <v>433</v>
      </c>
      <c r="C175" t="s">
        <v>3121</v>
      </c>
      <c r="D175" t="s">
        <v>139</v>
      </c>
      <c r="E175">
        <v>51059.466119882003</v>
      </c>
      <c r="F175">
        <v>189.97</v>
      </c>
      <c r="G175">
        <v>194.25108396018399</v>
      </c>
      <c r="H175">
        <v>-7.7342510057216902</v>
      </c>
      <c r="I175">
        <v>-7.2321174881393402</v>
      </c>
      <c r="J175">
        <v>-6.7408108306166801</v>
      </c>
      <c r="K175">
        <v>209.41528768205799</v>
      </c>
      <c r="L175">
        <v>188.81984624967001</v>
      </c>
      <c r="M175">
        <v>41.708227547490402</v>
      </c>
      <c r="N175">
        <v>0.476317478877538</v>
      </c>
      <c r="O175">
        <v>63.183660577985897</v>
      </c>
      <c r="P175">
        <v>305.91880341880301</v>
      </c>
    </row>
    <row r="176" spans="1:17" x14ac:dyDescent="0.3">
      <c r="A176" t="s">
        <v>434</v>
      </c>
      <c r="B176" t="s">
        <v>435</v>
      </c>
      <c r="C176" t="s">
        <v>3122</v>
      </c>
      <c r="D176" t="s">
        <v>27</v>
      </c>
      <c r="E176">
        <v>50846.85</v>
      </c>
      <c r="F176">
        <v>1738.15</v>
      </c>
      <c r="G176">
        <v>-19.1193694602687</v>
      </c>
      <c r="H176">
        <v>-2.9797436623821798</v>
      </c>
      <c r="I176">
        <v>-9.9278834424961797</v>
      </c>
      <c r="J176">
        <v>-4.1220682729553202</v>
      </c>
      <c r="K176">
        <v>1845.49912254787</v>
      </c>
      <c r="L176">
        <v>1843.91331736968</v>
      </c>
      <c r="M176">
        <v>57.454428982097703</v>
      </c>
      <c r="N176">
        <v>0.40917809438966102</v>
      </c>
      <c r="O176">
        <v>25.133043753415901</v>
      </c>
      <c r="P176">
        <v>9.6244205480748199</v>
      </c>
      <c r="Q176">
        <v>1.5224007085539001E-2</v>
      </c>
    </row>
    <row r="177" spans="1:17" x14ac:dyDescent="0.3">
      <c r="A177" t="s">
        <v>436</v>
      </c>
      <c r="B177" t="s">
        <v>437</v>
      </c>
      <c r="C177" t="s">
        <v>565</v>
      </c>
      <c r="D177" t="s">
        <v>438</v>
      </c>
      <c r="E177">
        <v>50736.853589940001</v>
      </c>
      <c r="F177">
        <v>45488.1</v>
      </c>
      <c r="G177">
        <v>-1.5580051602610501</v>
      </c>
      <c r="H177">
        <v>3.5119583714551501</v>
      </c>
      <c r="I177">
        <v>18.7481989228611</v>
      </c>
      <c r="J177">
        <v>-4.3761577382536698</v>
      </c>
      <c r="K177">
        <v>43870.306156497099</v>
      </c>
      <c r="L177">
        <v>40815.818573761499</v>
      </c>
      <c r="M177">
        <v>55.949104549925401</v>
      </c>
      <c r="N177">
        <v>1.42146228301735</v>
      </c>
      <c r="O177">
        <v>6.3876046702324203</v>
      </c>
      <c r="P177">
        <v>37.550744555874502</v>
      </c>
      <c r="Q177">
        <v>-1.8813025918091E-2</v>
      </c>
    </row>
    <row r="178" spans="1:17" x14ac:dyDescent="0.3">
      <c r="A178" t="s">
        <v>439</v>
      </c>
      <c r="B178" t="s">
        <v>440</v>
      </c>
      <c r="C178" t="s">
        <v>3123</v>
      </c>
      <c r="D178" t="s">
        <v>227</v>
      </c>
      <c r="E178">
        <v>50161.622842534998</v>
      </c>
      <c r="F178">
        <v>1859.85</v>
      </c>
      <c r="G178">
        <v>-7.0153175655386901</v>
      </c>
      <c r="H178">
        <v>-7.1006874048480402</v>
      </c>
      <c r="I178">
        <v>-5.9110453617685499</v>
      </c>
      <c r="J178">
        <v>-3.8469733197045799</v>
      </c>
      <c r="K178">
        <v>1971.1842626032601</v>
      </c>
      <c r="L178">
        <v>1929.20400051454</v>
      </c>
      <c r="M178">
        <v>50.910609364251499</v>
      </c>
      <c r="N178">
        <v>0.79106416985063099</v>
      </c>
      <c r="O178">
        <v>18.552571443933601</v>
      </c>
      <c r="P178">
        <v>17.637571157495199</v>
      </c>
      <c r="Q178">
        <v>-1.1182972911891E-2</v>
      </c>
    </row>
    <row r="179" spans="1:17" x14ac:dyDescent="0.3">
      <c r="A179" t="s">
        <v>441</v>
      </c>
      <c r="B179" t="s">
        <v>442</v>
      </c>
      <c r="C179" t="s">
        <v>3130</v>
      </c>
      <c r="D179" t="s">
        <v>257</v>
      </c>
      <c r="E179">
        <v>50105.829209850002</v>
      </c>
      <c r="F179">
        <v>4488.7</v>
      </c>
      <c r="G179">
        <v>51.983332637947001</v>
      </c>
      <c r="H179">
        <v>-13.5990920312878</v>
      </c>
      <c r="I179">
        <v>-20.748185307650399</v>
      </c>
      <c r="J179">
        <v>-15.2612235585721</v>
      </c>
      <c r="K179">
        <v>4956.7258902262802</v>
      </c>
      <c r="L179">
        <v>4544.7406294654002</v>
      </c>
      <c r="M179">
        <v>28.323944965845001</v>
      </c>
      <c r="N179">
        <v>1.1717163051923301</v>
      </c>
      <c r="O179">
        <v>30.1033706863902</v>
      </c>
      <c r="P179">
        <v>79.530046995300395</v>
      </c>
      <c r="Q179">
        <v>0.10161587048572999</v>
      </c>
    </row>
    <row r="180" spans="1:17" x14ac:dyDescent="0.3">
      <c r="A180" t="s">
        <v>443</v>
      </c>
      <c r="B180" t="s">
        <v>444</v>
      </c>
      <c r="C180" t="s">
        <v>3119</v>
      </c>
      <c r="D180" t="s">
        <v>445</v>
      </c>
      <c r="E180">
        <v>50077.502937879901</v>
      </c>
      <c r="F180">
        <v>333.85</v>
      </c>
      <c r="G180">
        <v>47.662428497999699</v>
      </c>
      <c r="H180">
        <v>-3.4430229178815299</v>
      </c>
      <c r="I180">
        <v>5.1285386430423303</v>
      </c>
      <c r="J180">
        <v>0.177736373226662</v>
      </c>
      <c r="K180">
        <v>336.33890918694101</v>
      </c>
      <c r="L180">
        <v>317.35660415361599</v>
      </c>
      <c r="M180">
        <v>61.781032199880798</v>
      </c>
      <c r="N180">
        <v>0.76578875464410001</v>
      </c>
      <c r="O180">
        <v>15.081623483600399</v>
      </c>
      <c r="P180">
        <v>70.854657113613101</v>
      </c>
      <c r="Q180">
        <v>3.2947464898838E-2</v>
      </c>
    </row>
    <row r="181" spans="1:17" x14ac:dyDescent="0.3">
      <c r="A181" t="s">
        <v>446</v>
      </c>
      <c r="B181" t="s">
        <v>447</v>
      </c>
      <c r="C181" t="s">
        <v>3121</v>
      </c>
      <c r="D181" t="s">
        <v>411</v>
      </c>
      <c r="E181">
        <v>49632.148005000003</v>
      </c>
      <c r="F181">
        <v>190.5</v>
      </c>
      <c r="G181">
        <v>-12.7359530768524</v>
      </c>
      <c r="H181">
        <v>-12.455952629420301</v>
      </c>
      <c r="I181">
        <v>-21.5332109518836</v>
      </c>
      <c r="J181">
        <v>-5.0758969160668101</v>
      </c>
      <c r="K181">
        <v>207.87893965699701</v>
      </c>
      <c r="L181">
        <v>208.41302705472799</v>
      </c>
      <c r="M181">
        <v>43.852561169575502</v>
      </c>
      <c r="N181">
        <v>0.82036468048070699</v>
      </c>
      <c r="O181">
        <v>29.606299212598401</v>
      </c>
      <c r="P181">
        <v>22.903225806451601</v>
      </c>
      <c r="Q181">
        <v>5.0667088751560001E-2</v>
      </c>
    </row>
    <row r="182" spans="1:17" x14ac:dyDescent="0.3">
      <c r="A182" t="s">
        <v>448</v>
      </c>
      <c r="B182" t="s">
        <v>449</v>
      </c>
      <c r="C182" t="s">
        <v>3131</v>
      </c>
      <c r="D182" t="s">
        <v>117</v>
      </c>
      <c r="E182">
        <v>49582.4885299542</v>
      </c>
      <c r="F182">
        <v>965.5</v>
      </c>
      <c r="G182">
        <v>61.995692832948897</v>
      </c>
      <c r="H182">
        <v>-8.6990425330293704</v>
      </c>
      <c r="I182">
        <v>33.271677124558302</v>
      </c>
      <c r="J182">
        <v>-4.9757025471535803</v>
      </c>
      <c r="K182">
        <v>926.857246952541</v>
      </c>
      <c r="L182">
        <v>774.40276676329904</v>
      </c>
      <c r="M182">
        <v>43.509989918282997</v>
      </c>
      <c r="N182">
        <v>0.61202643240455701</v>
      </c>
      <c r="O182">
        <v>7.7162092180217403</v>
      </c>
      <c r="P182">
        <v>86.246141975308603</v>
      </c>
    </row>
    <row r="183" spans="1:17" x14ac:dyDescent="0.3">
      <c r="A183" t="s">
        <v>450</v>
      </c>
      <c r="B183" t="s">
        <v>451</v>
      </c>
      <c r="C183" t="s">
        <v>3130</v>
      </c>
      <c r="D183" t="s">
        <v>163</v>
      </c>
      <c r="E183">
        <v>49417.8806835</v>
      </c>
      <c r="F183">
        <v>11660.2</v>
      </c>
      <c r="G183">
        <v>123.482377907916</v>
      </c>
      <c r="H183">
        <v>-16.981088340921001</v>
      </c>
      <c r="I183">
        <v>2.5469558905032601</v>
      </c>
      <c r="J183">
        <v>-5.6239736458844298</v>
      </c>
      <c r="K183">
        <v>13181.322427826701</v>
      </c>
      <c r="L183">
        <v>10950.220478188599</v>
      </c>
      <c r="M183">
        <v>31.297049527851001</v>
      </c>
      <c r="N183">
        <v>2.2267827372264701</v>
      </c>
      <c r="O183">
        <v>41.935387043103802</v>
      </c>
      <c r="P183">
        <v>150.703074607611</v>
      </c>
      <c r="Q183">
        <v>0.14552935830962399</v>
      </c>
    </row>
    <row r="184" spans="1:17" hidden="1" x14ac:dyDescent="0.3">
      <c r="A184" t="s">
        <v>452</v>
      </c>
      <c r="B184" t="s">
        <v>453</v>
      </c>
      <c r="C184" t="s">
        <v>3136</v>
      </c>
      <c r="D184" t="s">
        <v>166</v>
      </c>
      <c r="E184">
        <v>49400.362989120003</v>
      </c>
      <c r="F184">
        <v>1095.9000000000001</v>
      </c>
      <c r="G184">
        <v>8.1142363195925</v>
      </c>
      <c r="H184">
        <v>7.3789209024645102</v>
      </c>
      <c r="I184">
        <v>20.862780489208301</v>
      </c>
      <c r="J184">
        <v>4.8932038174738199</v>
      </c>
      <c r="K184">
        <v>1063.56708202871</v>
      </c>
      <c r="M184">
        <v>56.514822110915397</v>
      </c>
      <c r="O184">
        <v>15.6994251300301</v>
      </c>
      <c r="P184">
        <v>36.628849270664503</v>
      </c>
    </row>
    <row r="185" spans="1:17" x14ac:dyDescent="0.3">
      <c r="A185" t="s">
        <v>454</v>
      </c>
      <c r="B185" t="s">
        <v>455</v>
      </c>
      <c r="C185" t="s">
        <v>3121</v>
      </c>
      <c r="D185" t="s">
        <v>34</v>
      </c>
      <c r="E185">
        <v>49229.607518871999</v>
      </c>
      <c r="F185">
        <v>56.71</v>
      </c>
      <c r="G185">
        <v>-7.25943745508539</v>
      </c>
      <c r="H185">
        <v>-0.22727615288609099</v>
      </c>
      <c r="I185">
        <v>-22.295907042768199</v>
      </c>
      <c r="J185">
        <v>-2.4268380233248998</v>
      </c>
      <c r="K185">
        <v>56.447479827947099</v>
      </c>
      <c r="L185">
        <v>57.2525529956038</v>
      </c>
      <c r="M185">
        <v>62.869645327403703</v>
      </c>
      <c r="N185">
        <v>1.24030238994622</v>
      </c>
      <c r="O185">
        <v>35.6021865632163</v>
      </c>
      <c r="P185">
        <v>30.068807339449499</v>
      </c>
      <c r="Q185">
        <v>0.100985683436482</v>
      </c>
    </row>
    <row r="186" spans="1:17" x14ac:dyDescent="0.3">
      <c r="A186" t="s">
        <v>456</v>
      </c>
      <c r="B186" t="s">
        <v>457</v>
      </c>
      <c r="C186" t="s">
        <v>3132</v>
      </c>
      <c r="D186" t="s">
        <v>458</v>
      </c>
      <c r="E186">
        <v>49179.193298819999</v>
      </c>
      <c r="F186">
        <v>807.15</v>
      </c>
      <c r="G186">
        <v>-17.1103176611667</v>
      </c>
      <c r="H186">
        <v>-3.7769879645356501</v>
      </c>
      <c r="I186">
        <v>-32.335026548102903</v>
      </c>
      <c r="J186">
        <v>-2.9759668604730498</v>
      </c>
      <c r="K186">
        <v>858.09663919056698</v>
      </c>
      <c r="L186">
        <v>910.91050855276899</v>
      </c>
      <c r="M186">
        <v>50.697150837909099</v>
      </c>
      <c r="N186">
        <v>0.60520776500859896</v>
      </c>
      <c r="O186">
        <v>46.193396518614797</v>
      </c>
      <c r="P186">
        <v>7.9077540106951796</v>
      </c>
      <c r="Q186">
        <v>3.4132261719410002E-3</v>
      </c>
    </row>
    <row r="187" spans="1:17" x14ac:dyDescent="0.3">
      <c r="A187" t="s">
        <v>459</v>
      </c>
      <c r="B187" t="s">
        <v>460</v>
      </c>
      <c r="C187" t="s">
        <v>3130</v>
      </c>
      <c r="D187" t="s">
        <v>163</v>
      </c>
      <c r="E187">
        <v>49146.852160574999</v>
      </c>
      <c r="F187">
        <v>1919.45</v>
      </c>
      <c r="G187">
        <v>330.86936416482803</v>
      </c>
      <c r="H187">
        <v>11.0496150071047</v>
      </c>
      <c r="I187">
        <v>36.524780093345903</v>
      </c>
      <c r="J187">
        <v>2.4810962095484101</v>
      </c>
      <c r="K187">
        <v>1747.6847379810299</v>
      </c>
      <c r="L187">
        <v>1399.94977825762</v>
      </c>
      <c r="M187">
        <v>66.921802295337599</v>
      </c>
      <c r="N187">
        <v>1.53530110047042</v>
      </c>
      <c r="O187">
        <v>2.5814686498736501</v>
      </c>
      <c r="P187">
        <v>378.36760124610498</v>
      </c>
      <c r="Q187">
        <v>0.25425434036194999</v>
      </c>
    </row>
    <row r="188" spans="1:17" x14ac:dyDescent="0.3">
      <c r="A188" t="s">
        <v>461</v>
      </c>
      <c r="B188" t="s">
        <v>462</v>
      </c>
      <c r="C188" t="s">
        <v>3121</v>
      </c>
      <c r="D188" t="s">
        <v>34</v>
      </c>
      <c r="E188">
        <v>48713.546166200002</v>
      </c>
      <c r="F188">
        <v>107</v>
      </c>
      <c r="G188">
        <v>-20.557780613237501</v>
      </c>
      <c r="H188">
        <v>3.2520073565890399</v>
      </c>
      <c r="I188">
        <v>-24.724204712925399</v>
      </c>
      <c r="J188">
        <v>-4.4448761680624296</v>
      </c>
      <c r="K188">
        <v>108.25225338105299</v>
      </c>
      <c r="L188">
        <v>115.118557471835</v>
      </c>
      <c r="M188">
        <v>54.084405882525203</v>
      </c>
      <c r="N188">
        <v>1.24470277917005</v>
      </c>
      <c r="O188">
        <v>47.616822429906499</v>
      </c>
      <c r="P188">
        <v>11.4583333333333</v>
      </c>
      <c r="Q188">
        <v>7.2028358175942997E-2</v>
      </c>
    </row>
    <row r="189" spans="1:17" x14ac:dyDescent="0.3">
      <c r="A189" t="s">
        <v>463</v>
      </c>
      <c r="B189" t="s">
        <v>464</v>
      </c>
      <c r="C189" t="s">
        <v>3122</v>
      </c>
      <c r="D189" t="s">
        <v>27</v>
      </c>
      <c r="E189">
        <v>48580.772198079998</v>
      </c>
      <c r="F189">
        <v>6.97</v>
      </c>
      <c r="G189">
        <v>-69.761809121576306</v>
      </c>
      <c r="H189">
        <v>-17.824290550282502</v>
      </c>
      <c r="I189">
        <v>-59.197114317126299</v>
      </c>
      <c r="J189">
        <v>-13.744747706486301</v>
      </c>
      <c r="K189">
        <v>9.3044250515458504</v>
      </c>
      <c r="L189">
        <v>12.227663586342301</v>
      </c>
      <c r="M189">
        <v>32.839299317915497</v>
      </c>
      <c r="N189">
        <v>0.79937684074093995</v>
      </c>
      <c r="O189">
        <v>175.17934002869401</v>
      </c>
      <c r="P189">
        <v>5.4462934947049702</v>
      </c>
      <c r="Q189">
        <v>-7.4525667624326997E-2</v>
      </c>
    </row>
    <row r="190" spans="1:17" x14ac:dyDescent="0.3">
      <c r="A190" t="s">
        <v>465</v>
      </c>
      <c r="B190" t="s">
        <v>466</v>
      </c>
      <c r="C190" t="s">
        <v>3133</v>
      </c>
      <c r="D190" t="s">
        <v>467</v>
      </c>
      <c r="E190">
        <v>48035.872171315001</v>
      </c>
      <c r="F190">
        <v>168.05</v>
      </c>
      <c r="G190">
        <v>-23.103917024261101</v>
      </c>
      <c r="H190">
        <v>-5.0014302367855104</v>
      </c>
      <c r="I190">
        <v>-4.7600061963140199</v>
      </c>
      <c r="J190">
        <v>-4.0365190546264396</v>
      </c>
      <c r="K190">
        <v>184.19125417282001</v>
      </c>
      <c r="L190">
        <v>180.569627069452</v>
      </c>
      <c r="M190">
        <v>29.155929482126101</v>
      </c>
      <c r="N190">
        <v>0.88529913839687702</v>
      </c>
      <c r="O190">
        <v>36.745016364177303</v>
      </c>
      <c r="P190">
        <v>20.2074391988555</v>
      </c>
      <c r="Q190">
        <v>-9.5869455808166998E-2</v>
      </c>
    </row>
    <row r="191" spans="1:17" x14ac:dyDescent="0.3">
      <c r="A191" t="s">
        <v>468</v>
      </c>
      <c r="B191" t="s">
        <v>469</v>
      </c>
      <c r="C191" t="s">
        <v>3130</v>
      </c>
      <c r="D191" t="s">
        <v>470</v>
      </c>
      <c r="E191">
        <v>47889.512782290003</v>
      </c>
      <c r="F191">
        <v>1782.7</v>
      </c>
      <c r="G191">
        <v>-31.211408170247498</v>
      </c>
      <c r="H191">
        <v>-1.4283423660810299</v>
      </c>
      <c r="I191">
        <v>-23.5179153570847</v>
      </c>
      <c r="J191">
        <v>-1.7769080254909699</v>
      </c>
      <c r="K191">
        <v>1838.39448734796</v>
      </c>
      <c r="L191">
        <v>1956.6673453692399</v>
      </c>
      <c r="M191">
        <v>59.155067668426703</v>
      </c>
      <c r="N191">
        <v>1.0423838472309399</v>
      </c>
      <c r="O191">
        <v>37.6563639423346</v>
      </c>
      <c r="P191">
        <v>5.1430256561486303</v>
      </c>
      <c r="Q191">
        <v>-2.3309718643513999E-2</v>
      </c>
    </row>
    <row r="192" spans="1:17" x14ac:dyDescent="0.3">
      <c r="A192" t="s">
        <v>471</v>
      </c>
      <c r="B192" t="s">
        <v>472</v>
      </c>
      <c r="C192" t="s">
        <v>3121</v>
      </c>
      <c r="D192" t="s">
        <v>24</v>
      </c>
      <c r="E192">
        <v>47318.584219019998</v>
      </c>
      <c r="F192">
        <v>64.650000000000006</v>
      </c>
      <c r="G192">
        <v>-47.116315844311899</v>
      </c>
      <c r="H192">
        <v>-5.2594798452143801</v>
      </c>
      <c r="I192">
        <v>-23.309788112675399</v>
      </c>
      <c r="J192">
        <v>-2.1079406904650999</v>
      </c>
      <c r="K192">
        <v>68.784883880394204</v>
      </c>
      <c r="L192">
        <v>74.653064021982203</v>
      </c>
      <c r="M192">
        <v>45.814653420950798</v>
      </c>
      <c r="N192">
        <v>0.85280686653237703</v>
      </c>
      <c r="O192">
        <v>43.000773395204902</v>
      </c>
      <c r="P192">
        <v>9.0219224283305302</v>
      </c>
      <c r="Q192">
        <v>1.6924532962927001E-2</v>
      </c>
    </row>
    <row r="193" spans="1:17" x14ac:dyDescent="0.3">
      <c r="A193" t="s">
        <v>473</v>
      </c>
      <c r="B193" t="s">
        <v>474</v>
      </c>
      <c r="C193" t="s">
        <v>3121</v>
      </c>
      <c r="D193" t="s">
        <v>54</v>
      </c>
      <c r="E193">
        <v>47270.905425625002</v>
      </c>
      <c r="F193">
        <v>4192.55</v>
      </c>
      <c r="G193">
        <v>11.4555762650942</v>
      </c>
      <c r="H193">
        <v>-11.251506343786399</v>
      </c>
      <c r="I193">
        <v>-11.0230188637965</v>
      </c>
      <c r="J193">
        <v>-2.3129011751468802</v>
      </c>
      <c r="K193">
        <v>4667.0328425304497</v>
      </c>
      <c r="L193">
        <v>4385.7743071016403</v>
      </c>
      <c r="M193">
        <v>43.027541857567499</v>
      </c>
      <c r="N193">
        <v>0.72270288001927996</v>
      </c>
      <c r="O193">
        <v>32.040166485790202</v>
      </c>
      <c r="P193">
        <v>34.808681672025699</v>
      </c>
      <c r="Q193">
        <v>6.4653695144574003E-2</v>
      </c>
    </row>
    <row r="194" spans="1:17" x14ac:dyDescent="0.3">
      <c r="A194" t="s">
        <v>475</v>
      </c>
      <c r="B194" t="s">
        <v>476</v>
      </c>
      <c r="C194" t="s">
        <v>3131</v>
      </c>
      <c r="D194" t="s">
        <v>117</v>
      </c>
      <c r="E194">
        <v>47125.163022200999</v>
      </c>
      <c r="F194">
        <v>114.09</v>
      </c>
      <c r="G194">
        <v>3.0769681456344999</v>
      </c>
      <c r="H194">
        <v>-4.3483135116727896</v>
      </c>
      <c r="I194">
        <v>-37.048560591321802</v>
      </c>
      <c r="J194">
        <v>-2.7582452625766898</v>
      </c>
      <c r="K194">
        <v>122.862280462009</v>
      </c>
      <c r="L194">
        <v>129.54218841334301</v>
      </c>
      <c r="M194">
        <v>47.330172640927003</v>
      </c>
      <c r="N194">
        <v>0.78794065776995303</v>
      </c>
      <c r="O194">
        <v>53.6944517486195</v>
      </c>
      <c r="P194">
        <v>27.6174496644295</v>
      </c>
      <c r="Q194">
        <v>-9.4046375099239993E-3</v>
      </c>
    </row>
    <row r="195" spans="1:17" x14ac:dyDescent="0.3">
      <c r="A195" t="s">
        <v>477</v>
      </c>
      <c r="B195" t="s">
        <v>478</v>
      </c>
      <c r="C195" t="s">
        <v>3131</v>
      </c>
      <c r="D195" t="s">
        <v>176</v>
      </c>
      <c r="E195">
        <v>46167.413229819002</v>
      </c>
      <c r="F195">
        <v>251.37</v>
      </c>
      <c r="G195">
        <v>150.86267816308299</v>
      </c>
      <c r="H195">
        <v>14.2908147510972</v>
      </c>
      <c r="I195">
        <v>23.8294150374733</v>
      </c>
      <c r="J195">
        <v>10.8755331520228</v>
      </c>
      <c r="K195">
        <v>220.95356779311101</v>
      </c>
      <c r="L195">
        <v>185.39470336508501</v>
      </c>
      <c r="M195">
        <v>66.223890076825896</v>
      </c>
      <c r="N195">
        <v>1.7326503616278699</v>
      </c>
      <c r="O195">
        <v>4.6226677805625203</v>
      </c>
      <c r="P195">
        <v>175.92755214050399</v>
      </c>
      <c r="Q195">
        <v>0.114958704661921</v>
      </c>
    </row>
    <row r="196" spans="1:17" x14ac:dyDescent="0.3">
      <c r="A196" t="s">
        <v>479</v>
      </c>
      <c r="B196" t="s">
        <v>480</v>
      </c>
      <c r="C196" t="s">
        <v>3127</v>
      </c>
      <c r="D196" t="s">
        <v>166</v>
      </c>
      <c r="E196">
        <v>44398.82588715</v>
      </c>
      <c r="F196">
        <v>112.98</v>
      </c>
      <c r="G196">
        <v>11.5763260072109</v>
      </c>
      <c r="H196">
        <v>-3.7897168970964499</v>
      </c>
      <c r="I196">
        <v>-27.322555464857601</v>
      </c>
      <c r="J196">
        <v>-0.21880802558370999</v>
      </c>
      <c r="K196">
        <v>117.110004668559</v>
      </c>
      <c r="L196">
        <v>119.468227511649</v>
      </c>
      <c r="M196">
        <v>61.818858638589901</v>
      </c>
      <c r="N196">
        <v>0.99026132295124303</v>
      </c>
      <c r="O196">
        <v>50.911665781554198</v>
      </c>
      <c r="P196">
        <v>39.395434916718003</v>
      </c>
      <c r="Q196">
        <v>0.15257728725647601</v>
      </c>
    </row>
    <row r="197" spans="1:17" x14ac:dyDescent="0.3">
      <c r="A197" t="s">
        <v>481</v>
      </c>
      <c r="B197" t="s">
        <v>482</v>
      </c>
      <c r="C197" t="s">
        <v>3121</v>
      </c>
      <c r="D197" t="s">
        <v>54</v>
      </c>
      <c r="E197">
        <v>44350.520486989997</v>
      </c>
      <c r="F197">
        <v>596.29999999999995</v>
      </c>
      <c r="G197">
        <v>-41.554350257183998</v>
      </c>
      <c r="H197">
        <v>-5.3962840960782001</v>
      </c>
      <c r="I197">
        <v>-11.544704501332101</v>
      </c>
      <c r="J197">
        <v>0.22604999562410999</v>
      </c>
      <c r="K197">
        <v>636.96808220266701</v>
      </c>
      <c r="L197">
        <v>656.17045972671997</v>
      </c>
      <c r="M197">
        <v>50.008566750306002</v>
      </c>
      <c r="N197">
        <v>0.93056699432019896</v>
      </c>
      <c r="O197">
        <v>36.407848398457098</v>
      </c>
      <c r="P197">
        <v>7.6936969478056598</v>
      </c>
      <c r="Q197">
        <v>-2.5554388249302999E-2</v>
      </c>
    </row>
    <row r="198" spans="1:17" x14ac:dyDescent="0.3">
      <c r="A198" t="s">
        <v>483</v>
      </c>
      <c r="B198" t="s">
        <v>484</v>
      </c>
      <c r="C198" t="s">
        <v>3121</v>
      </c>
      <c r="D198" t="s">
        <v>208</v>
      </c>
      <c r="E198">
        <v>43962.550374655002</v>
      </c>
      <c r="F198">
        <v>694.15</v>
      </c>
      <c r="G198">
        <v>48.439043277769898</v>
      </c>
      <c r="H198">
        <v>-4.7499077475115898</v>
      </c>
      <c r="I198">
        <v>8.7727796921960994</v>
      </c>
      <c r="J198">
        <v>-2.2936823226308398</v>
      </c>
      <c r="K198">
        <v>683.85539583941397</v>
      </c>
      <c r="L198">
        <v>610.61192711743297</v>
      </c>
      <c r="M198">
        <v>53.684419378734397</v>
      </c>
      <c r="N198">
        <v>0.67879401719894195</v>
      </c>
      <c r="O198">
        <v>7.84412590938559</v>
      </c>
      <c r="P198">
        <v>72.267030648963896</v>
      </c>
      <c r="Q198">
        <v>7.2373358849406003E-2</v>
      </c>
    </row>
    <row r="199" spans="1:17" x14ac:dyDescent="0.3">
      <c r="A199" t="s">
        <v>485</v>
      </c>
      <c r="B199" t="s">
        <v>486</v>
      </c>
      <c r="C199" t="s">
        <v>3121</v>
      </c>
      <c r="D199" t="s">
        <v>139</v>
      </c>
      <c r="E199">
        <v>43449.2376</v>
      </c>
      <c r="F199">
        <v>217.04</v>
      </c>
      <c r="G199">
        <v>143.61480945037999</v>
      </c>
      <c r="H199">
        <v>0.35711682097353897</v>
      </c>
      <c r="I199">
        <v>-23.016058139252198</v>
      </c>
      <c r="J199">
        <v>-1.8719066621192799</v>
      </c>
      <c r="K199">
        <v>225.278047333899</v>
      </c>
      <c r="L199">
        <v>222.915998930971</v>
      </c>
      <c r="M199">
        <v>59.665965323350299</v>
      </c>
      <c r="N199">
        <v>0.54603149637999004</v>
      </c>
      <c r="O199">
        <v>62.965352008846203</v>
      </c>
      <c r="P199">
        <v>167.290640394088</v>
      </c>
      <c r="Q199">
        <v>0.163871626769962</v>
      </c>
    </row>
    <row r="200" spans="1:17" x14ac:dyDescent="0.3">
      <c r="A200" t="s">
        <v>487</v>
      </c>
      <c r="B200" t="s">
        <v>488</v>
      </c>
      <c r="C200" t="s">
        <v>3135</v>
      </c>
      <c r="D200" t="s">
        <v>414</v>
      </c>
      <c r="E200">
        <v>42675.797429054997</v>
      </c>
      <c r="F200">
        <v>543.46666666666601</v>
      </c>
      <c r="G200">
        <v>-21.859860055430602</v>
      </c>
      <c r="H200">
        <v>9.1560567809925892</v>
      </c>
      <c r="I200">
        <v>2.3865834183643502</v>
      </c>
      <c r="J200">
        <v>3.43488578606659</v>
      </c>
      <c r="K200">
        <v>536.259156973019</v>
      </c>
      <c r="L200">
        <v>537.02835116573499</v>
      </c>
      <c r="M200">
        <v>65.263070063936794</v>
      </c>
      <c r="N200">
        <v>2.3459943109077899</v>
      </c>
      <c r="O200">
        <v>10.346045197740001</v>
      </c>
      <c r="P200">
        <v>26.485037963376499</v>
      </c>
      <c r="Q200">
        <v>-9.3046314978143002E-2</v>
      </c>
    </row>
    <row r="201" spans="1:17" x14ac:dyDescent="0.3">
      <c r="A201" t="s">
        <v>489</v>
      </c>
      <c r="B201" t="s">
        <v>490</v>
      </c>
      <c r="C201" t="s">
        <v>3135</v>
      </c>
      <c r="D201" t="s">
        <v>491</v>
      </c>
      <c r="E201">
        <v>42578.958500000001</v>
      </c>
      <c r="F201">
        <v>3876.1</v>
      </c>
      <c r="G201">
        <v>11.6766761723781</v>
      </c>
      <c r="H201">
        <v>-11.9008100778723</v>
      </c>
      <c r="I201">
        <v>15.3901426136939</v>
      </c>
      <c r="J201">
        <v>-10.3446336752225</v>
      </c>
      <c r="K201">
        <v>4104.3640212843602</v>
      </c>
      <c r="L201">
        <v>3676.68873618417</v>
      </c>
      <c r="M201">
        <v>32.333436826460698</v>
      </c>
      <c r="N201">
        <v>0.339934630586957</v>
      </c>
      <c r="O201">
        <v>25.9242537602228</v>
      </c>
      <c r="P201">
        <v>56.546849757673598</v>
      </c>
      <c r="Q201">
        <v>4.1619346579904001E-2</v>
      </c>
    </row>
    <row r="202" spans="1:17" x14ac:dyDescent="0.3">
      <c r="A202" t="s">
        <v>492</v>
      </c>
      <c r="B202" t="s">
        <v>493</v>
      </c>
      <c r="C202" t="s">
        <v>3121</v>
      </c>
      <c r="D202" t="s">
        <v>494</v>
      </c>
      <c r="E202">
        <v>42371.776557824996</v>
      </c>
      <c r="F202">
        <v>1092.6500000000001</v>
      </c>
      <c r="G202">
        <v>78.526125328083097</v>
      </c>
      <c r="H202">
        <v>4.0622996848078703</v>
      </c>
      <c r="I202">
        <v>27.497288394063499</v>
      </c>
      <c r="J202">
        <v>0.76195983243131205</v>
      </c>
      <c r="K202">
        <v>1050.07572299053</v>
      </c>
      <c r="L202">
        <v>916.66587854349405</v>
      </c>
      <c r="M202">
        <v>63.977272556151</v>
      </c>
      <c r="N202">
        <v>0.73342049323604896</v>
      </c>
      <c r="O202">
        <v>11.1975472475174</v>
      </c>
      <c r="P202">
        <v>102.530120481927</v>
      </c>
      <c r="Q202">
        <v>0.14933057400310901</v>
      </c>
    </row>
    <row r="203" spans="1:17" x14ac:dyDescent="0.3">
      <c r="A203" t="s">
        <v>495</v>
      </c>
      <c r="B203" t="s">
        <v>496</v>
      </c>
      <c r="C203" t="s">
        <v>3120</v>
      </c>
      <c r="D203" t="s">
        <v>241</v>
      </c>
      <c r="E203">
        <v>42298.18118064</v>
      </c>
      <c r="F203">
        <v>6586.45</v>
      </c>
      <c r="G203">
        <v>-43.069996277067801</v>
      </c>
      <c r="H203">
        <v>-6.0610215361949198</v>
      </c>
      <c r="I203">
        <v>-15.4912293306427</v>
      </c>
      <c r="J203">
        <v>-0.49095079656982499</v>
      </c>
      <c r="K203">
        <v>7104.2682697161199</v>
      </c>
      <c r="L203">
        <v>7338.7920447964398</v>
      </c>
      <c r="M203">
        <v>54.457323307339003</v>
      </c>
      <c r="N203">
        <v>0.68981502371644099</v>
      </c>
      <c r="O203">
        <v>39.6807081204594</v>
      </c>
      <c r="P203">
        <v>4.77966910594973</v>
      </c>
      <c r="Q203">
        <v>-1.5331777212437E-2</v>
      </c>
    </row>
    <row r="204" spans="1:17" x14ac:dyDescent="0.3">
      <c r="A204" t="s">
        <v>497</v>
      </c>
      <c r="B204" t="s">
        <v>498</v>
      </c>
      <c r="C204" t="s">
        <v>3125</v>
      </c>
      <c r="D204" t="s">
        <v>51</v>
      </c>
      <c r="E204">
        <v>42057.322770240004</v>
      </c>
      <c r="F204">
        <v>1490.4</v>
      </c>
      <c r="G204">
        <v>69.359449718939402</v>
      </c>
      <c r="H204">
        <v>-12.181874324532901</v>
      </c>
      <c r="I204">
        <v>27.627401578122999</v>
      </c>
      <c r="J204">
        <v>-7.9779113670482102</v>
      </c>
      <c r="K204">
        <v>1625.43946544901</v>
      </c>
      <c r="L204">
        <v>1369.2411618830999</v>
      </c>
      <c r="M204">
        <v>28.722036771513</v>
      </c>
      <c r="N204">
        <v>0.85319990165555204</v>
      </c>
      <c r="O204">
        <v>22.849570585077799</v>
      </c>
      <c r="P204">
        <v>94.9509483322433</v>
      </c>
      <c r="Q204">
        <v>0.149534980621265</v>
      </c>
    </row>
    <row r="205" spans="1:17" x14ac:dyDescent="0.3">
      <c r="A205" t="s">
        <v>499</v>
      </c>
      <c r="B205" t="s">
        <v>500</v>
      </c>
      <c r="C205" t="s">
        <v>3126</v>
      </c>
      <c r="D205" t="s">
        <v>215</v>
      </c>
      <c r="E205">
        <v>41791.539056250003</v>
      </c>
      <c r="F205">
        <v>672.5</v>
      </c>
      <c r="G205">
        <v>-1.8998415510857101</v>
      </c>
      <c r="H205">
        <v>-5.7859365275284098</v>
      </c>
      <c r="I205">
        <v>0.179733666675361</v>
      </c>
      <c r="J205">
        <v>-2.2584493434057999</v>
      </c>
      <c r="K205">
        <v>686.96759145639999</v>
      </c>
      <c r="L205">
        <v>663.03563932366899</v>
      </c>
      <c r="M205">
        <v>41.267084605402999</v>
      </c>
      <c r="N205">
        <v>0.49709757463809201</v>
      </c>
      <c r="O205">
        <v>14.297397769516699</v>
      </c>
      <c r="P205">
        <v>26.50489089541</v>
      </c>
      <c r="Q205">
        <v>-5.0391875698340999E-2</v>
      </c>
    </row>
    <row r="206" spans="1:17" x14ac:dyDescent="0.3">
      <c r="A206" t="s">
        <v>501</v>
      </c>
      <c r="B206" t="s">
        <v>502</v>
      </c>
      <c r="C206" t="s">
        <v>3121</v>
      </c>
      <c r="D206" t="s">
        <v>34</v>
      </c>
      <c r="E206">
        <v>41749.760268600003</v>
      </c>
      <c r="F206">
        <v>54.28</v>
      </c>
      <c r="G206">
        <v>0.57892465478636901</v>
      </c>
      <c r="H206">
        <v>4.9322738362203102</v>
      </c>
      <c r="I206">
        <v>-28.625553984712099</v>
      </c>
      <c r="J206">
        <v>1.5152330573283499</v>
      </c>
      <c r="K206">
        <v>55.1949374418056</v>
      </c>
      <c r="L206">
        <v>57.2206554875685</v>
      </c>
      <c r="M206">
        <v>59.5207341781948</v>
      </c>
      <c r="N206">
        <v>0.97047156650050603</v>
      </c>
      <c r="O206">
        <v>35.408990420044198</v>
      </c>
      <c r="P206">
        <v>26.674445740956799</v>
      </c>
      <c r="Q206">
        <v>0.120499241853221</v>
      </c>
    </row>
    <row r="207" spans="1:17" x14ac:dyDescent="0.3">
      <c r="A207" t="s">
        <v>503</v>
      </c>
      <c r="B207" t="s">
        <v>504</v>
      </c>
      <c r="C207" t="s">
        <v>3133</v>
      </c>
      <c r="D207" t="s">
        <v>505</v>
      </c>
      <c r="E207">
        <v>41604.427785150001</v>
      </c>
      <c r="F207">
        <v>632.75</v>
      </c>
      <c r="G207">
        <v>-6.2007213148903402</v>
      </c>
      <c r="H207">
        <v>6.1316058312202397</v>
      </c>
      <c r="I207">
        <v>23.320889567579702</v>
      </c>
      <c r="J207">
        <v>0.46701792430588002</v>
      </c>
      <c r="K207">
        <v>616.47797563340305</v>
      </c>
      <c r="L207">
        <v>576.98752190152902</v>
      </c>
      <c r="M207">
        <v>63.199188176078898</v>
      </c>
      <c r="N207">
        <v>1.8460818418889799</v>
      </c>
      <c r="O207">
        <v>13.069932832872301</v>
      </c>
      <c r="P207">
        <v>50.279064244151499</v>
      </c>
      <c r="Q207">
        <v>-7.3648815383324004E-2</v>
      </c>
    </row>
    <row r="208" spans="1:17" x14ac:dyDescent="0.3">
      <c r="A208" t="s">
        <v>506</v>
      </c>
      <c r="B208" t="s">
        <v>507</v>
      </c>
      <c r="C208" t="s">
        <v>3125</v>
      </c>
      <c r="D208" t="s">
        <v>51</v>
      </c>
      <c r="E208">
        <v>40774.07339587</v>
      </c>
      <c r="F208">
        <v>1607.15</v>
      </c>
      <c r="G208">
        <v>24.051763442108101</v>
      </c>
      <c r="H208">
        <v>0.48786275338430501</v>
      </c>
      <c r="I208">
        <v>18.441696208536701</v>
      </c>
      <c r="J208">
        <v>-1.93766755101294</v>
      </c>
      <c r="K208">
        <v>1535.6354058669699</v>
      </c>
      <c r="L208">
        <v>1345.85731066264</v>
      </c>
      <c r="M208">
        <v>63.429173368907797</v>
      </c>
      <c r="N208">
        <v>1.2016641020371499</v>
      </c>
      <c r="O208">
        <v>6.3155274865445099</v>
      </c>
      <c r="P208">
        <v>54.385206532180597</v>
      </c>
      <c r="Q208">
        <v>3.4895134085065997E-2</v>
      </c>
    </row>
    <row r="209" spans="1:17" x14ac:dyDescent="0.3">
      <c r="A209" t="s">
        <v>508</v>
      </c>
      <c r="B209" t="s">
        <v>509</v>
      </c>
      <c r="C209" t="s">
        <v>3130</v>
      </c>
      <c r="D209" t="s">
        <v>470</v>
      </c>
      <c r="E209">
        <v>40443.654711720003</v>
      </c>
      <c r="F209">
        <v>1457.3</v>
      </c>
      <c r="G209">
        <v>-34.668877425904299</v>
      </c>
      <c r="H209">
        <v>-5.3481470046286104</v>
      </c>
      <c r="I209">
        <v>-17.9496986818185</v>
      </c>
      <c r="J209">
        <v>-7.9272062674982697</v>
      </c>
      <c r="K209">
        <v>1499.2134184639899</v>
      </c>
      <c r="L209">
        <v>1505.7743995293899</v>
      </c>
      <c r="M209">
        <v>41.264240011284798</v>
      </c>
      <c r="N209">
        <v>1.1152432720159</v>
      </c>
      <c r="O209">
        <v>21.731970081657799</v>
      </c>
      <c r="P209">
        <v>11.670498084291101</v>
      </c>
      <c r="Q209">
        <v>4.0277110476982E-2</v>
      </c>
    </row>
    <row r="210" spans="1:17" x14ac:dyDescent="0.3">
      <c r="A210" t="s">
        <v>510</v>
      </c>
      <c r="B210" t="s">
        <v>511</v>
      </c>
      <c r="C210" t="s">
        <v>3121</v>
      </c>
      <c r="D210" t="s">
        <v>43</v>
      </c>
      <c r="E210">
        <v>40371.52591158</v>
      </c>
      <c r="F210">
        <v>1169.8</v>
      </c>
      <c r="G210">
        <v>-6.0023080620972697</v>
      </c>
      <c r="H210">
        <v>-10.525794954574099</v>
      </c>
      <c r="I210">
        <v>16.631026631300099</v>
      </c>
      <c r="J210">
        <v>-8.6992000724030305</v>
      </c>
      <c r="K210">
        <v>1191.0448585950201</v>
      </c>
      <c r="L210">
        <v>1074.7700654744001</v>
      </c>
      <c r="M210">
        <v>33.742093350368698</v>
      </c>
      <c r="N210">
        <v>0.597002739383104</v>
      </c>
      <c r="O210">
        <v>11.6814840143614</v>
      </c>
      <c r="P210">
        <v>36.938835235586701</v>
      </c>
      <c r="Q210">
        <v>-6.5113279011670003E-3</v>
      </c>
    </row>
    <row r="211" spans="1:17" x14ac:dyDescent="0.3">
      <c r="A211" t="s">
        <v>512</v>
      </c>
      <c r="B211" t="s">
        <v>513</v>
      </c>
      <c r="C211" t="s">
        <v>3125</v>
      </c>
      <c r="D211" t="s">
        <v>514</v>
      </c>
      <c r="E211">
        <v>40283.107627559999</v>
      </c>
      <c r="F211">
        <v>336.35</v>
      </c>
      <c r="G211">
        <v>19.848059507160102</v>
      </c>
      <c r="H211">
        <v>2.2238528311941801</v>
      </c>
      <c r="I211">
        <v>1.2853226461842899</v>
      </c>
      <c r="J211">
        <v>-4.5995509240472803</v>
      </c>
      <c r="K211">
        <v>337.99239482325203</v>
      </c>
      <c r="L211">
        <v>323.67848276227397</v>
      </c>
      <c r="M211">
        <v>56.802610935503097</v>
      </c>
      <c r="N211">
        <v>1.06454032677717</v>
      </c>
      <c r="O211">
        <v>17.675040880035599</v>
      </c>
      <c r="P211">
        <v>45.4486486486486</v>
      </c>
      <c r="Q211">
        <v>-4.4667575164183002E-2</v>
      </c>
    </row>
    <row r="212" spans="1:17" x14ac:dyDescent="0.3">
      <c r="A212" t="s">
        <v>515</v>
      </c>
      <c r="B212" t="s">
        <v>516</v>
      </c>
      <c r="C212" t="s">
        <v>3128</v>
      </c>
      <c r="D212" t="s">
        <v>69</v>
      </c>
      <c r="E212">
        <v>40280.367913499998</v>
      </c>
      <c r="F212">
        <v>2145</v>
      </c>
      <c r="G212">
        <v>-10.5624794427046</v>
      </c>
      <c r="H212">
        <v>-7.3009222081249803</v>
      </c>
      <c r="I212">
        <v>-22.533893156143801</v>
      </c>
      <c r="J212">
        <v>-8.2931308669500403</v>
      </c>
      <c r="K212">
        <v>2303.26459755424</v>
      </c>
      <c r="L212">
        <v>2374.9718632969498</v>
      </c>
      <c r="M212">
        <v>40.934886256588001</v>
      </c>
      <c r="N212">
        <v>1.75188468422384</v>
      </c>
      <c r="O212">
        <v>32.587412587412501</v>
      </c>
      <c r="P212">
        <v>17.534246575342401</v>
      </c>
      <c r="Q212">
        <v>-4.9188868807999997E-2</v>
      </c>
    </row>
    <row r="213" spans="1:17" x14ac:dyDescent="0.3">
      <c r="A213" t="s">
        <v>517</v>
      </c>
      <c r="B213" t="s">
        <v>518</v>
      </c>
      <c r="C213" t="s">
        <v>3130</v>
      </c>
      <c r="D213" t="s">
        <v>519</v>
      </c>
      <c r="E213">
        <v>39763.511238500003</v>
      </c>
      <c r="F213">
        <v>3615.5</v>
      </c>
      <c r="G213">
        <v>-12.5351590784237</v>
      </c>
      <c r="H213">
        <v>0.443386699911202</v>
      </c>
      <c r="I213">
        <v>-11.7221174411702</v>
      </c>
      <c r="J213">
        <v>-3.2478792800010301</v>
      </c>
      <c r="K213">
        <v>3726.20720147369</v>
      </c>
      <c r="L213">
        <v>3605.2971136472202</v>
      </c>
      <c r="M213">
        <v>55.9903835218987</v>
      </c>
      <c r="N213">
        <v>0.45156501200183302</v>
      </c>
      <c r="O213">
        <v>22.2514175079518</v>
      </c>
      <c r="P213">
        <v>36.516387252680801</v>
      </c>
      <c r="Q213">
        <v>7.2008397528565998E-2</v>
      </c>
    </row>
    <row r="214" spans="1:17" x14ac:dyDescent="0.3">
      <c r="A214" t="s">
        <v>520</v>
      </c>
      <c r="B214" t="s">
        <v>521</v>
      </c>
      <c r="C214" t="s">
        <v>3125</v>
      </c>
      <c r="D214" t="s">
        <v>51</v>
      </c>
      <c r="E214">
        <v>39668.96395161</v>
      </c>
      <c r="F214">
        <v>2341.65</v>
      </c>
      <c r="G214">
        <v>20.070548680379201</v>
      </c>
      <c r="H214">
        <v>-8.7983342460022698</v>
      </c>
      <c r="I214">
        <v>-6.3289746555999598</v>
      </c>
      <c r="J214">
        <v>-5.9660928857664004</v>
      </c>
      <c r="K214">
        <v>2612.0558928382802</v>
      </c>
      <c r="L214">
        <v>2445.8719479291099</v>
      </c>
      <c r="M214">
        <v>26.482299414163599</v>
      </c>
      <c r="N214">
        <v>1.0762352921369001</v>
      </c>
      <c r="O214">
        <v>31.8728247176136</v>
      </c>
      <c r="P214">
        <v>44.823427546539598</v>
      </c>
      <c r="Q214">
        <v>1.7623266134030001E-2</v>
      </c>
    </row>
    <row r="215" spans="1:17" x14ac:dyDescent="0.3">
      <c r="A215" t="s">
        <v>522</v>
      </c>
      <c r="B215" t="s">
        <v>523</v>
      </c>
      <c r="C215" t="s">
        <v>3123</v>
      </c>
      <c r="D215" t="s">
        <v>120</v>
      </c>
      <c r="E215">
        <v>38652.441712699998</v>
      </c>
      <c r="F215">
        <v>297.39999999999998</v>
      </c>
      <c r="G215">
        <v>-37.016178200813997</v>
      </c>
      <c r="H215">
        <v>-12.495655572524701</v>
      </c>
      <c r="I215">
        <v>-18.320898906947601</v>
      </c>
      <c r="J215">
        <v>-14.911642414341699</v>
      </c>
      <c r="K215">
        <v>333.88727728938397</v>
      </c>
      <c r="L215">
        <v>348.81022240463102</v>
      </c>
      <c r="M215">
        <v>30.210138674131201</v>
      </c>
      <c r="N215">
        <v>1.5541233692838301</v>
      </c>
      <c r="O215">
        <v>38.029589778076598</v>
      </c>
      <c r="P215">
        <v>6.59498207885302</v>
      </c>
      <c r="Q215">
        <v>-2.1471712330087999E-2</v>
      </c>
    </row>
    <row r="216" spans="1:17" x14ac:dyDescent="0.3">
      <c r="A216" t="s">
        <v>524</v>
      </c>
      <c r="B216" t="s">
        <v>525</v>
      </c>
      <c r="C216" t="s">
        <v>3121</v>
      </c>
      <c r="D216" t="s">
        <v>374</v>
      </c>
      <c r="E216">
        <v>38631.468909000003</v>
      </c>
      <c r="F216">
        <v>5282.6</v>
      </c>
      <c r="G216">
        <v>5.2845176350750402E-2</v>
      </c>
      <c r="H216">
        <v>6.6913044791123504</v>
      </c>
      <c r="I216">
        <v>19.0332187484378</v>
      </c>
      <c r="J216">
        <v>2.37372355170185</v>
      </c>
      <c r="K216">
        <v>5037.2895929009701</v>
      </c>
      <c r="L216">
        <v>4592.0371692949702</v>
      </c>
      <c r="M216">
        <v>45.731057621732603</v>
      </c>
      <c r="N216">
        <v>1.00686610617076</v>
      </c>
      <c r="O216">
        <v>7.61746109870138</v>
      </c>
      <c r="P216">
        <v>44.305733876034601</v>
      </c>
      <c r="Q216">
        <v>5.6624904194307997E-2</v>
      </c>
    </row>
    <row r="217" spans="1:17" x14ac:dyDescent="0.3">
      <c r="A217" t="s">
        <v>526</v>
      </c>
      <c r="B217" t="s">
        <v>527</v>
      </c>
      <c r="C217" t="s">
        <v>3130</v>
      </c>
      <c r="D217" t="s">
        <v>232</v>
      </c>
      <c r="E217">
        <v>38408.541119850001</v>
      </c>
      <c r="F217">
        <v>9561.9</v>
      </c>
      <c r="G217">
        <v>53.112711675107299</v>
      </c>
      <c r="H217">
        <v>-5.1892864047710701</v>
      </c>
      <c r="I217">
        <v>13.758662400985999</v>
      </c>
      <c r="J217">
        <v>1.74799022563966</v>
      </c>
      <c r="K217">
        <v>9426.9680877707196</v>
      </c>
      <c r="L217">
        <v>8226.2982556323695</v>
      </c>
      <c r="M217">
        <v>58.362525745523101</v>
      </c>
      <c r="N217">
        <v>1.2233177997447999</v>
      </c>
      <c r="O217">
        <v>15.039897928236</v>
      </c>
      <c r="P217">
        <v>85.631916132789698</v>
      </c>
      <c r="Q217">
        <v>0.27345761311847899</v>
      </c>
    </row>
    <row r="218" spans="1:17" x14ac:dyDescent="0.3">
      <c r="A218" t="s">
        <v>528</v>
      </c>
      <c r="B218" t="s">
        <v>529</v>
      </c>
      <c r="C218" t="s">
        <v>3120</v>
      </c>
      <c r="D218" t="s">
        <v>21</v>
      </c>
      <c r="E218">
        <v>38260.62740695</v>
      </c>
      <c r="F218">
        <v>943.15</v>
      </c>
      <c r="G218">
        <v>-50.533899538165201</v>
      </c>
      <c r="H218">
        <v>-8.8755323930273509</v>
      </c>
      <c r="I218">
        <v>-19.049306753851202</v>
      </c>
      <c r="J218">
        <v>-5.2026347838937799</v>
      </c>
      <c r="K218">
        <v>1014.82992320932</v>
      </c>
      <c r="L218">
        <v>1061.23103031705</v>
      </c>
      <c r="M218">
        <v>30.3881045378367</v>
      </c>
      <c r="N218">
        <v>0.25526295985505398</v>
      </c>
      <c r="O218">
        <v>48.438742511795503</v>
      </c>
      <c r="P218">
        <v>1.30504833512352</v>
      </c>
    </row>
    <row r="219" spans="1:17" x14ac:dyDescent="0.3">
      <c r="A219" t="s">
        <v>530</v>
      </c>
      <c r="B219" t="s">
        <v>531</v>
      </c>
      <c r="C219" t="s">
        <v>3129</v>
      </c>
      <c r="D219" t="s">
        <v>273</v>
      </c>
      <c r="E219">
        <v>38002.753192099997</v>
      </c>
      <c r="F219">
        <v>1848.25</v>
      </c>
      <c r="G219">
        <v>62.653687527263301</v>
      </c>
      <c r="H219">
        <v>-2.5183477471512301</v>
      </c>
      <c r="I219">
        <v>18.7928328828832</v>
      </c>
      <c r="J219">
        <v>-2.4161442416563199</v>
      </c>
      <c r="K219">
        <v>1857.6475662744999</v>
      </c>
      <c r="L219">
        <v>1616.25712179683</v>
      </c>
      <c r="M219">
        <v>56.748825202592201</v>
      </c>
      <c r="N219">
        <v>0.67173325307569798</v>
      </c>
      <c r="O219">
        <v>19.0071689435953</v>
      </c>
      <c r="P219">
        <v>105.00804170595001</v>
      </c>
      <c r="Q219">
        <v>0.164489306533458</v>
      </c>
    </row>
    <row r="220" spans="1:17" x14ac:dyDescent="0.3">
      <c r="A220" t="s">
        <v>532</v>
      </c>
      <c r="B220" t="s">
        <v>533</v>
      </c>
      <c r="C220" t="s">
        <v>3130</v>
      </c>
      <c r="D220" t="s">
        <v>232</v>
      </c>
      <c r="E220">
        <v>37739.789830449998</v>
      </c>
      <c r="F220">
        <v>5895.85</v>
      </c>
      <c r="G220">
        <v>116.880060160805</v>
      </c>
      <c r="H220">
        <v>5.3199721506588302</v>
      </c>
      <c r="I220">
        <v>70.712310752410502</v>
      </c>
      <c r="J220">
        <v>2.19408945607303</v>
      </c>
      <c r="K220">
        <v>5409.3793096313502</v>
      </c>
      <c r="L220">
        <v>4238.9826045291402</v>
      </c>
      <c r="M220">
        <v>65.151687148905296</v>
      </c>
      <c r="N220">
        <v>0.78720596960866995</v>
      </c>
      <c r="O220">
        <v>2.4101698652441801</v>
      </c>
      <c r="P220">
        <v>159.061449568293</v>
      </c>
      <c r="Q220">
        <v>0.32363383545100499</v>
      </c>
    </row>
    <row r="221" spans="1:17" x14ac:dyDescent="0.3">
      <c r="A221" t="s">
        <v>534</v>
      </c>
      <c r="B221" t="s">
        <v>535</v>
      </c>
      <c r="C221" t="s">
        <v>3125</v>
      </c>
      <c r="D221" t="s">
        <v>51</v>
      </c>
      <c r="E221">
        <v>37432.408707329902</v>
      </c>
      <c r="F221">
        <v>2996.7</v>
      </c>
      <c r="G221">
        <v>31.835813417710501</v>
      </c>
      <c r="H221">
        <v>-1.7542366105385601</v>
      </c>
      <c r="I221">
        <v>17.570991722262399</v>
      </c>
      <c r="J221">
        <v>-1.1338172337233601</v>
      </c>
      <c r="K221">
        <v>3024.3858947691801</v>
      </c>
      <c r="L221">
        <v>2659.28741822138</v>
      </c>
      <c r="M221">
        <v>58.957365604786197</v>
      </c>
      <c r="N221">
        <v>0.57692998530120798</v>
      </c>
      <c r="O221">
        <v>16.294590716454699</v>
      </c>
      <c r="P221">
        <v>61.9618970409403</v>
      </c>
      <c r="Q221">
        <v>8.2881454171124996E-2</v>
      </c>
    </row>
    <row r="222" spans="1:17" x14ac:dyDescent="0.3">
      <c r="A222" t="s">
        <v>536</v>
      </c>
      <c r="B222" t="s">
        <v>537</v>
      </c>
      <c r="C222" t="s">
        <v>3120</v>
      </c>
      <c r="D222" t="s">
        <v>21</v>
      </c>
      <c r="E222">
        <v>37091.27105838</v>
      </c>
      <c r="F222">
        <v>1366.2</v>
      </c>
      <c r="G222">
        <v>-30.661998332740499</v>
      </c>
      <c r="H222">
        <v>-8.8870059795390492</v>
      </c>
      <c r="I222">
        <v>-17.4413347362668</v>
      </c>
      <c r="J222">
        <v>-6.5175727269461303</v>
      </c>
      <c r="K222">
        <v>1528.48628760159</v>
      </c>
      <c r="L222">
        <v>1556.09590383878</v>
      </c>
      <c r="M222">
        <v>47.731575556813901</v>
      </c>
      <c r="N222">
        <v>0.88659220455482901</v>
      </c>
      <c r="O222">
        <v>41.172595520421602</v>
      </c>
      <c r="P222">
        <v>6.4640561075394602</v>
      </c>
      <c r="Q222">
        <v>0.111134921629044</v>
      </c>
    </row>
    <row r="223" spans="1:17" x14ac:dyDescent="0.3">
      <c r="A223" t="s">
        <v>538</v>
      </c>
      <c r="B223" t="s">
        <v>539</v>
      </c>
      <c r="C223" t="s">
        <v>3135</v>
      </c>
      <c r="D223" t="s">
        <v>292</v>
      </c>
      <c r="E223">
        <v>36777.701540444999</v>
      </c>
      <c r="F223">
        <v>2696.45</v>
      </c>
      <c r="G223">
        <v>1.4468929001942601</v>
      </c>
      <c r="H223">
        <v>-2.1948773963069801</v>
      </c>
      <c r="I223">
        <v>9.4974175158294507</v>
      </c>
      <c r="J223">
        <v>-0.62298986587912797</v>
      </c>
      <c r="K223">
        <v>2739.8581117225899</v>
      </c>
      <c r="L223">
        <v>2614.6365264337101</v>
      </c>
      <c r="M223">
        <v>54.352391632937099</v>
      </c>
      <c r="N223">
        <v>1.46907855220173</v>
      </c>
      <c r="O223">
        <v>17.5248938419032</v>
      </c>
      <c r="P223">
        <v>33.421573478475899</v>
      </c>
      <c r="Q223">
        <v>-1.3334859434152999E-2</v>
      </c>
    </row>
    <row r="224" spans="1:17" x14ac:dyDescent="0.3">
      <c r="A224" t="s">
        <v>540</v>
      </c>
      <c r="B224" t="s">
        <v>541</v>
      </c>
      <c r="C224" t="s">
        <v>3130</v>
      </c>
      <c r="D224" t="s">
        <v>123</v>
      </c>
      <c r="E224">
        <v>36615.399199899999</v>
      </c>
      <c r="F224">
        <v>41413</v>
      </c>
      <c r="G224">
        <v>-10.473787391951101</v>
      </c>
      <c r="H224">
        <v>-19.539347786304099</v>
      </c>
      <c r="I224">
        <v>-24.198074177707198</v>
      </c>
      <c r="J224">
        <v>-6.1854080262436204</v>
      </c>
      <c r="K224">
        <v>46784.422324825202</v>
      </c>
      <c r="L224">
        <v>47257.977674840498</v>
      </c>
      <c r="M224">
        <v>25.394801441161299</v>
      </c>
      <c r="N224">
        <v>0.680185368609588</v>
      </c>
      <c r="O224">
        <v>44.867553666722998</v>
      </c>
      <c r="P224">
        <v>18.398293770030602</v>
      </c>
      <c r="Q224">
        <v>-3.5251934602705003E-2</v>
      </c>
    </row>
    <row r="225" spans="1:17" x14ac:dyDescent="0.3">
      <c r="A225" t="s">
        <v>542</v>
      </c>
      <c r="B225" t="s">
        <v>543</v>
      </c>
      <c r="C225" t="s">
        <v>3130</v>
      </c>
      <c r="D225" t="s">
        <v>85</v>
      </c>
      <c r="E225">
        <v>36441.810937499999</v>
      </c>
      <c r="F225">
        <v>994.15</v>
      </c>
      <c r="G225">
        <v>47.858294696026398</v>
      </c>
      <c r="H225">
        <v>-11.657479025156499</v>
      </c>
      <c r="I225">
        <v>-41.156880540706801</v>
      </c>
      <c r="J225">
        <v>-9.9728693519949907</v>
      </c>
      <c r="K225">
        <v>1101.9790842564901</v>
      </c>
      <c r="L225">
        <v>1117.4304011525201</v>
      </c>
      <c r="M225">
        <v>48.639578422630301</v>
      </c>
      <c r="N225">
        <v>0.85155167176149604</v>
      </c>
      <c r="O225">
        <v>80.526077553689007</v>
      </c>
      <c r="P225">
        <v>72.865588593288095</v>
      </c>
      <c r="Q225">
        <v>0.153375888755335</v>
      </c>
    </row>
    <row r="226" spans="1:17" x14ac:dyDescent="0.3">
      <c r="A226" t="s">
        <v>544</v>
      </c>
      <c r="B226" t="s">
        <v>545</v>
      </c>
      <c r="C226" t="s">
        <v>3126</v>
      </c>
      <c r="D226" t="s">
        <v>546</v>
      </c>
      <c r="E226">
        <v>36409.75</v>
      </c>
      <c r="F226">
        <v>428.35</v>
      </c>
      <c r="G226">
        <v>28.834558486599501</v>
      </c>
      <c r="H226">
        <v>-9.0156273442275197</v>
      </c>
      <c r="I226">
        <v>-18.860271447852998</v>
      </c>
      <c r="J226">
        <v>-1.8275806277155899</v>
      </c>
      <c r="K226">
        <v>462.743520109717</v>
      </c>
      <c r="L226">
        <v>444.94598406751902</v>
      </c>
      <c r="M226">
        <v>44.991562939290297</v>
      </c>
      <c r="N226">
        <v>0.86688763274148595</v>
      </c>
      <c r="O226">
        <v>44.823158631959799</v>
      </c>
      <c r="P226">
        <v>53.8061041292639</v>
      </c>
      <c r="Q226">
        <v>0.125501871591961</v>
      </c>
    </row>
    <row r="227" spans="1:17" x14ac:dyDescent="0.3">
      <c r="A227" t="s">
        <v>547</v>
      </c>
      <c r="B227" t="s">
        <v>548</v>
      </c>
      <c r="C227" t="s">
        <v>3130</v>
      </c>
      <c r="D227" t="s">
        <v>549</v>
      </c>
      <c r="E227">
        <v>36305.3830198</v>
      </c>
      <c r="F227">
        <v>4021</v>
      </c>
      <c r="G227">
        <v>23.293796765</v>
      </c>
      <c r="H227">
        <v>-0.281239034785844</v>
      </c>
      <c r="I227">
        <v>-9.1091333700075001</v>
      </c>
      <c r="J227">
        <v>1.35705723724539</v>
      </c>
      <c r="K227">
        <v>4096.0152331154604</v>
      </c>
      <c r="L227">
        <v>3933.6541941056598</v>
      </c>
      <c r="M227">
        <v>58.763873951209298</v>
      </c>
      <c r="N227">
        <v>0.78078818836237696</v>
      </c>
      <c r="O227">
        <v>25.3344939069883</v>
      </c>
      <c r="P227">
        <v>46.751824817518198</v>
      </c>
      <c r="Q227">
        <v>0.15733638694320501</v>
      </c>
    </row>
    <row r="228" spans="1:17" x14ac:dyDescent="0.3">
      <c r="A228" t="s">
        <v>550</v>
      </c>
      <c r="B228" t="s">
        <v>551</v>
      </c>
      <c r="C228" t="s">
        <v>3127</v>
      </c>
      <c r="D228" t="s">
        <v>148</v>
      </c>
      <c r="E228">
        <v>36080.284566180002</v>
      </c>
      <c r="F228">
        <v>260.2</v>
      </c>
      <c r="G228">
        <v>37.806778019895297</v>
      </c>
      <c r="H228">
        <v>6.7653823195321898</v>
      </c>
      <c r="I228">
        <v>9.0909016262057492</v>
      </c>
      <c r="J228">
        <v>9.6192194177544597</v>
      </c>
      <c r="K228">
        <v>257.14441186738901</v>
      </c>
      <c r="L228">
        <v>242.400041521958</v>
      </c>
      <c r="M228">
        <v>65.048777557057406</v>
      </c>
      <c r="N228">
        <v>0.90375004849851504</v>
      </c>
      <c r="O228">
        <v>19.830899308224399</v>
      </c>
      <c r="P228">
        <v>62.219451371570997</v>
      </c>
      <c r="Q228">
        <v>0.16332993108918401</v>
      </c>
    </row>
    <row r="229" spans="1:17" x14ac:dyDescent="0.3">
      <c r="A229" t="s">
        <v>552</v>
      </c>
      <c r="B229" t="s">
        <v>553</v>
      </c>
      <c r="C229" t="s">
        <v>3137</v>
      </c>
      <c r="D229" t="s">
        <v>554</v>
      </c>
      <c r="E229">
        <v>35924.308230000002</v>
      </c>
      <c r="F229">
        <v>31890</v>
      </c>
      <c r="G229">
        <v>-17.547018415133099</v>
      </c>
      <c r="H229">
        <v>-9.8915482103715693</v>
      </c>
      <c r="I229">
        <v>-2.4459429808352899</v>
      </c>
      <c r="J229">
        <v>-8.8581712284264107</v>
      </c>
      <c r="K229">
        <v>34242.185560586397</v>
      </c>
      <c r="L229">
        <v>33853.646064522902</v>
      </c>
      <c r="M229">
        <v>37.398508189649</v>
      </c>
      <c r="N229">
        <v>1.1847236301741999</v>
      </c>
      <c r="O229">
        <v>28.116964565694499</v>
      </c>
      <c r="P229">
        <v>11.898859431663199</v>
      </c>
      <c r="Q229">
        <v>5.8263023665729996E-3</v>
      </c>
    </row>
    <row r="230" spans="1:17" x14ac:dyDescent="0.3">
      <c r="A230" t="s">
        <v>555</v>
      </c>
      <c r="B230" t="s">
        <v>556</v>
      </c>
      <c r="C230" t="s">
        <v>3125</v>
      </c>
      <c r="D230" t="s">
        <v>158</v>
      </c>
      <c r="E230">
        <v>35918.213467850001</v>
      </c>
      <c r="F230">
        <v>869.3</v>
      </c>
      <c r="G230">
        <v>-6.5438519756846203</v>
      </c>
      <c r="H230">
        <v>-1.3521907744049599</v>
      </c>
      <c r="I230">
        <v>24.5085412750119</v>
      </c>
      <c r="J230">
        <v>-2.3812628834943199</v>
      </c>
      <c r="K230">
        <v>866.56769535922297</v>
      </c>
      <c r="L230">
        <v>800.01193757172803</v>
      </c>
      <c r="M230">
        <v>63.629274910785803</v>
      </c>
      <c r="N230">
        <v>0.39998901297204598</v>
      </c>
      <c r="O230">
        <v>8.7369147590014897</v>
      </c>
      <c r="P230">
        <v>43.059326915164903</v>
      </c>
      <c r="Q230">
        <v>2.6952889386043E-2</v>
      </c>
    </row>
    <row r="231" spans="1:17" x14ac:dyDescent="0.3">
      <c r="A231" t="s">
        <v>557</v>
      </c>
      <c r="B231" t="s">
        <v>558</v>
      </c>
      <c r="C231" t="s">
        <v>3130</v>
      </c>
      <c r="D231" t="s">
        <v>310</v>
      </c>
      <c r="E231">
        <v>35890.795411500003</v>
      </c>
      <c r="F231">
        <v>1364.25</v>
      </c>
      <c r="G231">
        <v>118.508396547545</v>
      </c>
      <c r="H231">
        <v>-8.2817093080313207</v>
      </c>
      <c r="I231">
        <v>-36.293272733768902</v>
      </c>
      <c r="J231">
        <v>-4.8431308669500401</v>
      </c>
      <c r="K231">
        <v>1566.5412552770099</v>
      </c>
      <c r="L231">
        <v>1558.26552870404</v>
      </c>
      <c r="M231">
        <v>47.379407998304899</v>
      </c>
      <c r="N231">
        <v>0.33429398817864397</v>
      </c>
      <c r="O231">
        <v>118.39472237493101</v>
      </c>
      <c r="P231">
        <v>143.39875111507499</v>
      </c>
      <c r="Q231">
        <v>0.183684463718116</v>
      </c>
    </row>
    <row r="232" spans="1:17" x14ac:dyDescent="0.3">
      <c r="A232" t="s">
        <v>559</v>
      </c>
      <c r="B232" t="s">
        <v>560</v>
      </c>
      <c r="C232" t="s">
        <v>3137</v>
      </c>
      <c r="D232" t="s">
        <v>169</v>
      </c>
      <c r="E232">
        <v>35537.447952169998</v>
      </c>
      <c r="F232">
        <v>1055.3</v>
      </c>
      <c r="G232">
        <v>31.139979900850101</v>
      </c>
      <c r="H232">
        <v>-2.72471408817565</v>
      </c>
      <c r="I232">
        <v>19.127418645907301</v>
      </c>
      <c r="J232">
        <v>6.3730509512317699</v>
      </c>
      <c r="K232">
        <v>1037.6292949153001</v>
      </c>
      <c r="L232">
        <v>930.41521731869204</v>
      </c>
      <c r="M232">
        <v>63.9989568758225</v>
      </c>
      <c r="N232">
        <v>0.98762758081695201</v>
      </c>
      <c r="O232">
        <v>24.514356107268</v>
      </c>
      <c r="P232">
        <v>64.236246206520903</v>
      </c>
      <c r="Q232">
        <v>6.1066293441143997E-2</v>
      </c>
    </row>
    <row r="233" spans="1:17" x14ac:dyDescent="0.3">
      <c r="A233" t="s">
        <v>561</v>
      </c>
      <c r="B233" t="s">
        <v>562</v>
      </c>
      <c r="C233" t="s">
        <v>3121</v>
      </c>
      <c r="D233" t="s">
        <v>54</v>
      </c>
      <c r="E233">
        <v>35154.230132987999</v>
      </c>
      <c r="F233">
        <v>140.94</v>
      </c>
      <c r="G233">
        <v>-24.997707058813599</v>
      </c>
      <c r="H233">
        <v>-4.0545346153177801</v>
      </c>
      <c r="I233">
        <v>-16.419646878205899</v>
      </c>
      <c r="J233">
        <v>-1.1003993343151499</v>
      </c>
      <c r="K233">
        <v>154.03335009449199</v>
      </c>
      <c r="L233">
        <v>160.25911550326899</v>
      </c>
      <c r="M233">
        <v>48.192184557564701</v>
      </c>
      <c r="N233">
        <v>0.70522622614053398</v>
      </c>
      <c r="O233">
        <v>37.824606215410803</v>
      </c>
      <c r="P233">
        <v>5.10067114093959</v>
      </c>
      <c r="Q233">
        <v>6.5439353779033996E-2</v>
      </c>
    </row>
    <row r="234" spans="1:17" x14ac:dyDescent="0.3">
      <c r="A234" t="s">
        <v>563</v>
      </c>
      <c r="B234" t="s">
        <v>564</v>
      </c>
      <c r="C234" t="s">
        <v>3133</v>
      </c>
      <c r="D234" t="s">
        <v>565</v>
      </c>
      <c r="E234">
        <v>34611.406370520002</v>
      </c>
      <c r="F234">
        <v>1424.85</v>
      </c>
      <c r="G234">
        <v>-21.0645269317139</v>
      </c>
      <c r="H234">
        <v>9.7054013572530895</v>
      </c>
      <c r="I234">
        <v>31.918255361106599</v>
      </c>
      <c r="J234">
        <v>3.9489891751699902</v>
      </c>
      <c r="K234">
        <v>1319.53108280416</v>
      </c>
      <c r="L234">
        <v>1203.03846423505</v>
      </c>
      <c r="M234">
        <v>68.404336096674697</v>
      </c>
      <c r="N234">
        <v>0.44750387793046098</v>
      </c>
      <c r="O234">
        <v>4.4250271958451801</v>
      </c>
      <c r="P234">
        <v>60.809209412561302</v>
      </c>
      <c r="Q234">
        <v>4.0791811124281999E-2</v>
      </c>
    </row>
    <row r="235" spans="1:17" x14ac:dyDescent="0.3">
      <c r="A235" t="s">
        <v>566</v>
      </c>
      <c r="B235" t="s">
        <v>567</v>
      </c>
      <c r="C235" t="s">
        <v>3121</v>
      </c>
      <c r="D235" t="s">
        <v>568</v>
      </c>
      <c r="E235">
        <v>34516.453249999999</v>
      </c>
      <c r="F235">
        <v>627.5</v>
      </c>
      <c r="G235">
        <v>14.732953452574099</v>
      </c>
      <c r="H235">
        <v>2.8929581622925</v>
      </c>
      <c r="I235">
        <v>-7.5696532812058202</v>
      </c>
      <c r="J235">
        <v>-1.87910374127171</v>
      </c>
      <c r="K235">
        <v>635.98836782668002</v>
      </c>
      <c r="L235">
        <v>637.35506945412499</v>
      </c>
      <c r="M235">
        <v>59.064444803451103</v>
      </c>
      <c r="N235">
        <v>0.57901576306470803</v>
      </c>
      <c r="O235">
        <v>31.752988047808699</v>
      </c>
      <c r="P235">
        <v>38.490399470315602</v>
      </c>
      <c r="Q235">
        <v>5.0710802384161001E-2</v>
      </c>
    </row>
    <row r="236" spans="1:17" x14ac:dyDescent="0.3">
      <c r="A236" t="s">
        <v>569</v>
      </c>
      <c r="B236" t="s">
        <v>570</v>
      </c>
      <c r="C236" t="s">
        <v>3128</v>
      </c>
      <c r="D236" t="s">
        <v>69</v>
      </c>
      <c r="E236">
        <v>34264.258928919997</v>
      </c>
      <c r="F236">
        <v>1826.8</v>
      </c>
      <c r="G236">
        <v>-39.562573006545399</v>
      </c>
      <c r="H236">
        <v>0.85522737574823005</v>
      </c>
      <c r="I236">
        <v>-4.4500201796506396</v>
      </c>
      <c r="J236">
        <v>2.71239049756552</v>
      </c>
      <c r="K236">
        <v>1814.19727377043</v>
      </c>
      <c r="L236">
        <v>1885.5592870703299</v>
      </c>
      <c r="M236">
        <v>62.374866170846197</v>
      </c>
      <c r="N236">
        <v>0.81765873056668503</v>
      </c>
      <c r="O236">
        <v>33.057805999561999</v>
      </c>
      <c r="P236">
        <v>10.6212910257962</v>
      </c>
      <c r="Q236">
        <v>-3.5332033844058003E-2</v>
      </c>
    </row>
    <row r="237" spans="1:17" x14ac:dyDescent="0.3">
      <c r="A237" t="s">
        <v>571</v>
      </c>
      <c r="B237" t="s">
        <v>572</v>
      </c>
      <c r="C237" t="s">
        <v>3123</v>
      </c>
      <c r="D237" t="s">
        <v>195</v>
      </c>
      <c r="E237">
        <v>34029.230891355</v>
      </c>
      <c r="F237">
        <v>10443.15</v>
      </c>
      <c r="G237">
        <v>42.074050407717003</v>
      </c>
      <c r="H237">
        <v>11.351821625111199</v>
      </c>
      <c r="I237">
        <v>40.834158741912802</v>
      </c>
      <c r="J237">
        <v>-4.4526303957810498</v>
      </c>
      <c r="K237">
        <v>9164.7450006958097</v>
      </c>
      <c r="L237">
        <v>7951.6311917893599</v>
      </c>
      <c r="M237">
        <v>72.165001091828699</v>
      </c>
      <c r="N237">
        <v>0.80772571161753204</v>
      </c>
      <c r="O237">
        <v>2.4499312946764098</v>
      </c>
      <c r="P237">
        <v>75.336842370362803</v>
      </c>
      <c r="Q237">
        <v>7.2571637174506001E-2</v>
      </c>
    </row>
    <row r="238" spans="1:17" x14ac:dyDescent="0.3">
      <c r="A238" t="s">
        <v>573</v>
      </c>
      <c r="B238" t="s">
        <v>574</v>
      </c>
      <c r="C238" t="s">
        <v>3126</v>
      </c>
      <c r="D238" t="s">
        <v>215</v>
      </c>
      <c r="E238">
        <v>33758.380205759997</v>
      </c>
      <c r="F238">
        <v>2399.9499999999998</v>
      </c>
      <c r="G238">
        <v>24.843519912667698</v>
      </c>
      <c r="H238">
        <v>-1.5416057136960699</v>
      </c>
      <c r="I238">
        <v>3.9523949204208502</v>
      </c>
      <c r="J238">
        <v>-4.1187069196438797</v>
      </c>
      <c r="K238">
        <v>2400.1203482717801</v>
      </c>
      <c r="L238">
        <v>2267.38476868516</v>
      </c>
      <c r="M238">
        <v>53.787660290098202</v>
      </c>
      <c r="N238">
        <v>1.15702065627235</v>
      </c>
      <c r="O238">
        <v>27.556824100502102</v>
      </c>
      <c r="P238">
        <v>48.502567910401503</v>
      </c>
      <c r="Q238">
        <v>1.5998146658873998E-2</v>
      </c>
    </row>
    <row r="239" spans="1:17" x14ac:dyDescent="0.3">
      <c r="A239" t="s">
        <v>575</v>
      </c>
      <c r="B239" t="s">
        <v>576</v>
      </c>
      <c r="C239" t="s">
        <v>3121</v>
      </c>
      <c r="D239" t="s">
        <v>208</v>
      </c>
      <c r="E239">
        <v>33734.413608000003</v>
      </c>
      <c r="F239">
        <v>6492.2</v>
      </c>
      <c r="G239">
        <v>38.241002653337802</v>
      </c>
      <c r="H239">
        <v>-3.4173131193561299</v>
      </c>
      <c r="I239">
        <v>-6.6777821392844396</v>
      </c>
      <c r="J239">
        <v>-5.32383257320999</v>
      </c>
      <c r="K239">
        <v>6723.9617801764898</v>
      </c>
      <c r="L239">
        <v>6225.4875000626298</v>
      </c>
      <c r="M239">
        <v>50.002318082101802</v>
      </c>
      <c r="N239">
        <v>0.39366116759200798</v>
      </c>
      <c r="O239">
        <v>50.285727488370597</v>
      </c>
      <c r="P239">
        <v>61.495503787266301</v>
      </c>
      <c r="Q239">
        <v>0.137418384236317</v>
      </c>
    </row>
    <row r="240" spans="1:17" x14ac:dyDescent="0.3">
      <c r="A240" t="s">
        <v>577</v>
      </c>
      <c r="B240" t="s">
        <v>578</v>
      </c>
      <c r="C240" t="s">
        <v>3121</v>
      </c>
      <c r="D240" t="s">
        <v>54</v>
      </c>
      <c r="E240">
        <v>33661.8952145</v>
      </c>
      <c r="F240">
        <v>272.64999999999998</v>
      </c>
      <c r="G240">
        <v>-21.552123656750101</v>
      </c>
      <c r="H240">
        <v>-2.3213048742009099</v>
      </c>
      <c r="I240">
        <v>-4.2466397307121397</v>
      </c>
      <c r="J240">
        <v>-0.529087315564716</v>
      </c>
      <c r="K240">
        <v>283.25898280614001</v>
      </c>
      <c r="L240">
        <v>289.17992514460502</v>
      </c>
      <c r="M240">
        <v>59.909466092400798</v>
      </c>
      <c r="N240">
        <v>0.36307603722270398</v>
      </c>
      <c r="O240">
        <v>25.802310654685499</v>
      </c>
      <c r="P240">
        <v>10.7432981316003</v>
      </c>
      <c r="Q240">
        <v>5.4218740058217002E-2</v>
      </c>
    </row>
    <row r="241" spans="1:17" hidden="1" x14ac:dyDescent="0.3">
      <c r="A241" t="s">
        <v>579</v>
      </c>
      <c r="B241" t="s">
        <v>580</v>
      </c>
      <c r="C241" t="s">
        <v>3136</v>
      </c>
      <c r="D241" t="s">
        <v>34</v>
      </c>
      <c r="E241">
        <v>33089.153434253902</v>
      </c>
      <c r="F241">
        <v>48.82</v>
      </c>
      <c r="G241">
        <v>-3.7264575545986798</v>
      </c>
      <c r="H241">
        <v>-6.1899695626281996</v>
      </c>
      <c r="I241">
        <v>-29.701953259781199</v>
      </c>
      <c r="J241">
        <v>-5.7650922320012503</v>
      </c>
      <c r="K241">
        <v>52.186395106571602</v>
      </c>
      <c r="L241">
        <v>54.405452335591796</v>
      </c>
      <c r="M241">
        <v>47.742308511846097</v>
      </c>
      <c r="N241">
        <v>1.0035545464114899</v>
      </c>
      <c r="O241">
        <v>58.746415403523102</v>
      </c>
      <c r="P241">
        <v>21.594022415940199</v>
      </c>
      <c r="Q241">
        <v>0.10551792513774701</v>
      </c>
    </row>
    <row r="242" spans="1:17" x14ac:dyDescent="0.3">
      <c r="A242" t="s">
        <v>581</v>
      </c>
      <c r="B242" t="s">
        <v>582</v>
      </c>
      <c r="C242" t="s">
        <v>3125</v>
      </c>
      <c r="D242" t="s">
        <v>51</v>
      </c>
      <c r="E242">
        <v>33035.267932750001</v>
      </c>
      <c r="F242">
        <v>250.3</v>
      </c>
      <c r="G242">
        <v>82.798351719747401</v>
      </c>
      <c r="H242">
        <v>-0.10196412219296799</v>
      </c>
      <c r="I242">
        <v>61.691662128344902</v>
      </c>
      <c r="J242">
        <v>-7.3033396108246098</v>
      </c>
      <c r="K242">
        <v>239.89569399932401</v>
      </c>
      <c r="L242">
        <v>187.53204579150699</v>
      </c>
      <c r="M242">
        <v>42.543809713405402</v>
      </c>
      <c r="N242">
        <v>0.74660679888923698</v>
      </c>
      <c r="O242">
        <v>23.012385137834499</v>
      </c>
      <c r="P242">
        <v>118.889374726716</v>
      </c>
      <c r="Q242">
        <v>4.2871338452263999E-2</v>
      </c>
    </row>
    <row r="243" spans="1:17" x14ac:dyDescent="0.3">
      <c r="A243" t="s">
        <v>583</v>
      </c>
      <c r="B243" t="s">
        <v>584</v>
      </c>
      <c r="C243" t="s">
        <v>3125</v>
      </c>
      <c r="D243" t="s">
        <v>51</v>
      </c>
      <c r="E243">
        <v>32938.159656839998</v>
      </c>
      <c r="F243">
        <v>1295.1500000000001</v>
      </c>
      <c r="G243">
        <v>77.072360009871502</v>
      </c>
      <c r="H243">
        <v>1.95508957630887</v>
      </c>
      <c r="I243">
        <v>98.579783365040299</v>
      </c>
      <c r="J243">
        <v>-2.18218083271233</v>
      </c>
      <c r="K243">
        <v>1218.2751913908601</v>
      </c>
      <c r="L243">
        <v>955.40231199783705</v>
      </c>
      <c r="M243">
        <v>57.2929709934808</v>
      </c>
      <c r="N243">
        <v>0.73688547553399397</v>
      </c>
      <c r="O243">
        <v>4.5400146701154203</v>
      </c>
      <c r="P243">
        <v>121.31749829118201</v>
      </c>
      <c r="Q243">
        <v>0.12027894219599</v>
      </c>
    </row>
    <row r="244" spans="1:17" x14ac:dyDescent="0.3">
      <c r="A244" t="s">
        <v>585</v>
      </c>
      <c r="B244" t="s">
        <v>586</v>
      </c>
      <c r="C244" t="s">
        <v>3128</v>
      </c>
      <c r="D244" t="s">
        <v>69</v>
      </c>
      <c r="E244">
        <v>32572.817550304899</v>
      </c>
      <c r="F244">
        <v>4215.55</v>
      </c>
      <c r="G244">
        <v>-4.3160167585682796</v>
      </c>
      <c r="H244">
        <v>-2.2858206956972502</v>
      </c>
      <c r="I244">
        <v>0.105094319948364</v>
      </c>
      <c r="J244">
        <v>0.90132077151112</v>
      </c>
      <c r="K244">
        <v>4259.12745084177</v>
      </c>
      <c r="L244">
        <v>4184.3039385864504</v>
      </c>
      <c r="M244">
        <v>64.545279588368402</v>
      </c>
      <c r="N244">
        <v>0.70723846563313197</v>
      </c>
      <c r="O244">
        <v>16.129567909288198</v>
      </c>
      <c r="P244">
        <v>19.690237219800899</v>
      </c>
      <c r="Q244">
        <v>3.7214440017299998E-3</v>
      </c>
    </row>
    <row r="245" spans="1:17" x14ac:dyDescent="0.3">
      <c r="A245" t="s">
        <v>587</v>
      </c>
      <c r="B245" t="s">
        <v>588</v>
      </c>
      <c r="C245" t="s">
        <v>3121</v>
      </c>
      <c r="D245" t="s">
        <v>374</v>
      </c>
      <c r="E245">
        <v>32490.095000000001</v>
      </c>
      <c r="F245">
        <v>1554.55</v>
      </c>
      <c r="G245">
        <v>49.227772335186899</v>
      </c>
      <c r="H245">
        <v>4.2820852318923404</v>
      </c>
      <c r="I245">
        <v>41.218925752866902</v>
      </c>
      <c r="J245">
        <v>0.37579119349287698</v>
      </c>
      <c r="K245">
        <v>1482.43380482723</v>
      </c>
      <c r="L245">
        <v>1235.0929173837901</v>
      </c>
      <c r="M245">
        <v>58.0652144337176</v>
      </c>
      <c r="N245">
        <v>0.75300698288675205</v>
      </c>
      <c r="O245">
        <v>7.9958830529735101</v>
      </c>
      <c r="P245">
        <v>91.683107274969103</v>
      </c>
      <c r="Q245">
        <v>7.8981924610763005E-2</v>
      </c>
    </row>
    <row r="246" spans="1:17" x14ac:dyDescent="0.3">
      <c r="A246" t="s">
        <v>589</v>
      </c>
      <c r="B246" t="s">
        <v>590</v>
      </c>
      <c r="C246" t="s">
        <v>3130</v>
      </c>
      <c r="D246" t="s">
        <v>257</v>
      </c>
      <c r="E246">
        <v>32453.091871199998</v>
      </c>
      <c r="F246">
        <v>3477.6</v>
      </c>
      <c r="G246">
        <v>-24.269619263983898</v>
      </c>
      <c r="H246">
        <v>-12.665485372600999</v>
      </c>
      <c r="I246">
        <v>-12.0318178042147</v>
      </c>
      <c r="J246">
        <v>-4.5470113798224396</v>
      </c>
      <c r="K246">
        <v>3890.8415654857199</v>
      </c>
      <c r="L246">
        <v>3966.2181823308201</v>
      </c>
      <c r="M246">
        <v>34.211183905143798</v>
      </c>
      <c r="N246">
        <v>0.779629561872202</v>
      </c>
      <c r="O246">
        <v>42.338106740280601</v>
      </c>
      <c r="P246">
        <v>4.2133652981719996</v>
      </c>
      <c r="Q246">
        <v>6.6520416669426999E-2</v>
      </c>
    </row>
    <row r="247" spans="1:17" hidden="1" x14ac:dyDescent="0.3">
      <c r="A247" t="s">
        <v>591</v>
      </c>
      <c r="B247" t="s">
        <v>592</v>
      </c>
      <c r="C247" t="s">
        <v>3121</v>
      </c>
      <c r="D247" t="s">
        <v>43</v>
      </c>
      <c r="E247">
        <v>32377.104456724999</v>
      </c>
      <c r="F247">
        <v>351.55</v>
      </c>
      <c r="G247">
        <v>-18.247935647658501</v>
      </c>
      <c r="H247">
        <v>-8.8805712818259099</v>
      </c>
      <c r="I247">
        <v>11.615364271929</v>
      </c>
      <c r="J247">
        <v>-7.9855816194277098</v>
      </c>
      <c r="K247">
        <v>345.33019769300898</v>
      </c>
      <c r="M247">
        <v>64.022386237897905</v>
      </c>
      <c r="N247">
        <v>1.22544439961711</v>
      </c>
      <c r="O247">
        <v>15.886787085763</v>
      </c>
      <c r="P247">
        <v>26.207144139292701</v>
      </c>
    </row>
    <row r="248" spans="1:17" hidden="1" x14ac:dyDescent="0.3">
      <c r="A248" t="s">
        <v>593</v>
      </c>
      <c r="B248" t="s">
        <v>594</v>
      </c>
      <c r="C248" t="s">
        <v>3136</v>
      </c>
      <c r="D248" t="s">
        <v>131</v>
      </c>
      <c r="E248">
        <v>32216.064643341</v>
      </c>
      <c r="F248">
        <v>368.2</v>
      </c>
      <c r="G248">
        <v>-5.4395744498926399</v>
      </c>
      <c r="H248">
        <v>-4.8098659356852096</v>
      </c>
      <c r="I248">
        <v>2.80063891901009</v>
      </c>
      <c r="J248">
        <v>-6.1535770171059596</v>
      </c>
      <c r="K248">
        <v>385.55919859884301</v>
      </c>
      <c r="L248">
        <v>369.33689621517999</v>
      </c>
      <c r="M248">
        <v>56.330526885428</v>
      </c>
      <c r="N248">
        <v>0.72215520753864704</v>
      </c>
      <c r="O248">
        <v>9.9945681694730997</v>
      </c>
      <c r="P248">
        <v>29.6478873239436</v>
      </c>
      <c r="Q248">
        <v>-0.123824141917355</v>
      </c>
    </row>
    <row r="249" spans="1:17" x14ac:dyDescent="0.3">
      <c r="A249" t="s">
        <v>595</v>
      </c>
      <c r="B249" t="s">
        <v>596</v>
      </c>
      <c r="C249" t="s">
        <v>565</v>
      </c>
      <c r="D249" t="s">
        <v>565</v>
      </c>
      <c r="E249">
        <v>32145.897629999999</v>
      </c>
      <c r="F249">
        <v>940.45</v>
      </c>
      <c r="G249">
        <v>-12.2813031793838</v>
      </c>
      <c r="H249">
        <v>3.5668755046237299</v>
      </c>
      <c r="I249">
        <v>11.563915868573501</v>
      </c>
      <c r="J249">
        <v>-3.0956012226812701</v>
      </c>
      <c r="K249">
        <v>914.841975494439</v>
      </c>
      <c r="L249">
        <v>860.33826152008896</v>
      </c>
      <c r="M249">
        <v>57.652624374531698</v>
      </c>
      <c r="N249">
        <v>0.54666574298050197</v>
      </c>
      <c r="O249">
        <v>11.967675049178499</v>
      </c>
      <c r="P249">
        <v>32.457746478873197</v>
      </c>
      <c r="Q249">
        <v>6.1267040940334E-2</v>
      </c>
    </row>
    <row r="250" spans="1:17" x14ac:dyDescent="0.3">
      <c r="A250" t="s">
        <v>597</v>
      </c>
      <c r="B250" t="s">
        <v>598</v>
      </c>
      <c r="C250" t="s">
        <v>3119</v>
      </c>
      <c r="D250" t="s">
        <v>188</v>
      </c>
      <c r="E250">
        <v>32092.747627500001</v>
      </c>
      <c r="F250">
        <v>466.2</v>
      </c>
      <c r="G250">
        <v>-16.371891854746998</v>
      </c>
      <c r="H250">
        <v>-13.8428667588898</v>
      </c>
      <c r="I250">
        <v>-21.4184975850212</v>
      </c>
      <c r="J250">
        <v>-7.0160911913276198</v>
      </c>
      <c r="K250">
        <v>546.77490123360803</v>
      </c>
      <c r="L250">
        <v>565.86002069483402</v>
      </c>
      <c r="M250">
        <v>31.5075873353472</v>
      </c>
      <c r="N250">
        <v>0.58948544194018304</v>
      </c>
      <c r="O250">
        <v>47.994422994422997</v>
      </c>
      <c r="P250">
        <v>9.9269040320679007</v>
      </c>
      <c r="Q250">
        <v>-8.8930512041584003E-2</v>
      </c>
    </row>
    <row r="251" spans="1:17" x14ac:dyDescent="0.3">
      <c r="A251" t="s">
        <v>599</v>
      </c>
      <c r="B251" t="s">
        <v>600</v>
      </c>
      <c r="C251" t="s">
        <v>3129</v>
      </c>
      <c r="D251" t="s">
        <v>601</v>
      </c>
      <c r="E251">
        <v>32021.175607050001</v>
      </c>
      <c r="F251">
        <v>1177.05</v>
      </c>
      <c r="G251">
        <v>-31.8685235437557</v>
      </c>
      <c r="H251">
        <v>-2.0371272860661702</v>
      </c>
      <c r="I251">
        <v>-3.4854836456798401</v>
      </c>
      <c r="J251">
        <v>-1.78234562951055</v>
      </c>
      <c r="K251">
        <v>1198.79407488486</v>
      </c>
      <c r="L251">
        <v>1198.53759448252</v>
      </c>
      <c r="M251">
        <v>60.691656157570897</v>
      </c>
      <c r="N251">
        <v>0.75099249566197701</v>
      </c>
      <c r="O251">
        <v>22.441697463998999</v>
      </c>
      <c r="P251">
        <v>18.8879349527801</v>
      </c>
      <c r="Q251">
        <v>0.101232592132513</v>
      </c>
    </row>
    <row r="252" spans="1:17" x14ac:dyDescent="0.3">
      <c r="A252" t="s">
        <v>602</v>
      </c>
      <c r="B252" t="s">
        <v>603</v>
      </c>
      <c r="C252" t="s">
        <v>3126</v>
      </c>
      <c r="D252" t="s">
        <v>419</v>
      </c>
      <c r="E252">
        <v>31996.3856594799</v>
      </c>
      <c r="F252">
        <v>503.8</v>
      </c>
      <c r="G252">
        <v>-5.2335429525776398</v>
      </c>
      <c r="H252">
        <v>1.2644566668799799</v>
      </c>
      <c r="I252">
        <v>0.120114238211613</v>
      </c>
      <c r="J252">
        <v>1.55351346711487</v>
      </c>
      <c r="K252">
        <v>498.40976668378499</v>
      </c>
      <c r="L252">
        <v>491.14559268842601</v>
      </c>
      <c r="M252">
        <v>63.161603841932497</v>
      </c>
      <c r="N252">
        <v>0.93681316031192097</v>
      </c>
      <c r="O252">
        <v>16.097657800714501</v>
      </c>
      <c r="P252">
        <v>21.514712976362699</v>
      </c>
      <c r="Q252">
        <v>0.120494898948331</v>
      </c>
    </row>
    <row r="253" spans="1:17" x14ac:dyDescent="0.3">
      <c r="A253" t="s">
        <v>604</v>
      </c>
      <c r="B253" t="s">
        <v>605</v>
      </c>
      <c r="C253" t="s">
        <v>3133</v>
      </c>
      <c r="D253" t="s">
        <v>105</v>
      </c>
      <c r="E253">
        <v>31857.819714270001</v>
      </c>
      <c r="F253">
        <v>298.64999999999998</v>
      </c>
      <c r="G253">
        <v>3.99745648773736</v>
      </c>
      <c r="H253">
        <v>-6.8183034351613703</v>
      </c>
      <c r="I253">
        <v>-1.12282855639172</v>
      </c>
      <c r="J253">
        <v>-3.43065839132877</v>
      </c>
      <c r="K253">
        <v>310.77417716906598</v>
      </c>
      <c r="L253">
        <v>294.63673050521902</v>
      </c>
      <c r="M253">
        <v>55.070949956014502</v>
      </c>
      <c r="N253">
        <v>0.56025375719244497</v>
      </c>
      <c r="O253">
        <v>22.015737485350702</v>
      </c>
      <c r="P253">
        <v>50.264150943396203</v>
      </c>
      <c r="Q253">
        <v>-1.3841333347495001E-2</v>
      </c>
    </row>
    <row r="254" spans="1:17" x14ac:dyDescent="0.3">
      <c r="A254" t="s">
        <v>606</v>
      </c>
      <c r="B254" t="s">
        <v>607</v>
      </c>
      <c r="C254" t="s">
        <v>3123</v>
      </c>
      <c r="D254" t="s">
        <v>227</v>
      </c>
      <c r="E254">
        <v>31329.073670779999</v>
      </c>
      <c r="F254">
        <v>2341.6999999999998</v>
      </c>
      <c r="G254">
        <v>35.884121635467601</v>
      </c>
      <c r="H254">
        <v>-3.3477336877897401</v>
      </c>
      <c r="I254">
        <v>37.8146438795062</v>
      </c>
      <c r="J254">
        <v>-2.16211719036114</v>
      </c>
      <c r="K254">
        <v>2194.7688663088502</v>
      </c>
      <c r="L254">
        <v>1878.8163934222</v>
      </c>
      <c r="M254">
        <v>59.378218939188997</v>
      </c>
      <c r="N254">
        <v>0.431275267552305</v>
      </c>
      <c r="O254">
        <v>7.7849425630951803</v>
      </c>
      <c r="P254">
        <v>64.612843133808994</v>
      </c>
      <c r="Q254">
        <v>9.1676666388173997E-2</v>
      </c>
    </row>
    <row r="255" spans="1:17" x14ac:dyDescent="0.3">
      <c r="A255" t="s">
        <v>608</v>
      </c>
      <c r="B255" t="s">
        <v>609</v>
      </c>
      <c r="C255" t="s">
        <v>3121</v>
      </c>
      <c r="D255" t="s">
        <v>374</v>
      </c>
      <c r="E255">
        <v>31132.672516979899</v>
      </c>
      <c r="F255">
        <v>6116.1</v>
      </c>
      <c r="G255">
        <v>73.058825773699397</v>
      </c>
      <c r="H255">
        <v>-6.6030713445671996</v>
      </c>
      <c r="I255">
        <v>55.094028017625597</v>
      </c>
      <c r="J255">
        <v>1.2107170557848901</v>
      </c>
      <c r="K255">
        <v>6008.6490890928599</v>
      </c>
      <c r="L255">
        <v>4693.7384141400798</v>
      </c>
      <c r="M255">
        <v>42.874564014561898</v>
      </c>
      <c r="N255">
        <v>0.62681490353482905</v>
      </c>
      <c r="O255">
        <v>12.326482562417199</v>
      </c>
      <c r="P255">
        <v>109.609815446304</v>
      </c>
      <c r="Q255">
        <v>0.15750217268106201</v>
      </c>
    </row>
    <row r="256" spans="1:17" x14ac:dyDescent="0.3">
      <c r="A256" t="s">
        <v>610</v>
      </c>
      <c r="B256" t="s">
        <v>611</v>
      </c>
      <c r="C256" t="s">
        <v>3124</v>
      </c>
      <c r="D256" t="s">
        <v>46</v>
      </c>
      <c r="E256">
        <v>30889.485000000001</v>
      </c>
      <c r="F256">
        <v>51.15</v>
      </c>
      <c r="G256">
        <v>12.5948394571063</v>
      </c>
      <c r="H256">
        <v>-10.4263798190384</v>
      </c>
      <c r="I256">
        <v>-35.344797622432402</v>
      </c>
      <c r="J256">
        <v>-4.1082823821015504</v>
      </c>
      <c r="K256">
        <v>54.708165548232898</v>
      </c>
      <c r="L256">
        <v>57.354031505275401</v>
      </c>
      <c r="M256">
        <v>57.871142192804598</v>
      </c>
      <c r="N256">
        <v>0.99962361479888495</v>
      </c>
      <c r="O256">
        <v>52.785923753665699</v>
      </c>
      <c r="P256">
        <v>39.183673469387699</v>
      </c>
      <c r="Q256">
        <v>8.5889946829625002E-2</v>
      </c>
    </row>
    <row r="257" spans="1:17" x14ac:dyDescent="0.3">
      <c r="A257" t="s">
        <v>612</v>
      </c>
      <c r="B257" t="s">
        <v>613</v>
      </c>
      <c r="C257" t="s">
        <v>3125</v>
      </c>
      <c r="D257" t="s">
        <v>614</v>
      </c>
      <c r="E257">
        <v>30421.526043024998</v>
      </c>
      <c r="F257">
        <v>3002.35</v>
      </c>
      <c r="G257">
        <v>78.473938331714393</v>
      </c>
      <c r="H257">
        <v>-0.25509735104695402</v>
      </c>
      <c r="I257">
        <v>60.563552916956198</v>
      </c>
      <c r="J257">
        <v>-8.1646319100154106</v>
      </c>
      <c r="K257">
        <v>2559.9875181692801</v>
      </c>
      <c r="L257">
        <v>2094.9213908971201</v>
      </c>
      <c r="M257">
        <v>72.675620241564005</v>
      </c>
      <c r="N257">
        <v>1.5397220054915399</v>
      </c>
      <c r="O257">
        <v>11.839059403467299</v>
      </c>
      <c r="P257">
        <v>120.598824393828</v>
      </c>
      <c r="Q257">
        <v>0.10821541586634401</v>
      </c>
    </row>
    <row r="258" spans="1:17" x14ac:dyDescent="0.3">
      <c r="A258" t="s">
        <v>615</v>
      </c>
      <c r="B258" t="s">
        <v>616</v>
      </c>
      <c r="C258" t="s">
        <v>3134</v>
      </c>
      <c r="D258" t="s">
        <v>131</v>
      </c>
      <c r="E258">
        <v>29991.724445459899</v>
      </c>
      <c r="F258">
        <v>1227.9000000000001</v>
      </c>
      <c r="G258">
        <v>31.999522301595501</v>
      </c>
      <c r="H258">
        <v>-0.13227954210808299</v>
      </c>
      <c r="I258">
        <v>-9.3430598066817794</v>
      </c>
      <c r="J258">
        <v>2.6444408328439701</v>
      </c>
      <c r="K258">
        <v>1218.96017918303</v>
      </c>
      <c r="L258">
        <v>1142.9846180244101</v>
      </c>
      <c r="M258">
        <v>65.636886500704094</v>
      </c>
      <c r="N258">
        <v>1.10270208914492</v>
      </c>
      <c r="O258">
        <v>18.340255721149902</v>
      </c>
      <c r="P258">
        <v>65.853987978658694</v>
      </c>
      <c r="Q258">
        <v>0.11231326254585</v>
      </c>
    </row>
    <row r="259" spans="1:17" x14ac:dyDescent="0.3">
      <c r="A259" t="s">
        <v>617</v>
      </c>
      <c r="B259" t="s">
        <v>618</v>
      </c>
      <c r="C259" t="s">
        <v>3123</v>
      </c>
      <c r="D259" t="s">
        <v>37</v>
      </c>
      <c r="E259">
        <v>29946.28</v>
      </c>
      <c r="F259">
        <v>5758.9</v>
      </c>
      <c r="G259">
        <v>163.01809875242401</v>
      </c>
      <c r="H259">
        <v>-12.7020342984147</v>
      </c>
      <c r="I259">
        <v>40.099371974149904</v>
      </c>
      <c r="J259">
        <v>-10.567988858944799</v>
      </c>
      <c r="K259">
        <v>6378.4404987964099</v>
      </c>
      <c r="L259">
        <v>4937.7236703308799</v>
      </c>
      <c r="M259">
        <v>27.356013499320099</v>
      </c>
      <c r="N259">
        <v>0.48805770074938598</v>
      </c>
      <c r="O259">
        <v>47.250342947437801</v>
      </c>
      <c r="P259">
        <v>186.51243781094499</v>
      </c>
      <c r="Q259">
        <v>0.149704508520905</v>
      </c>
    </row>
    <row r="260" spans="1:17" x14ac:dyDescent="0.3">
      <c r="A260" t="s">
        <v>619</v>
      </c>
      <c r="B260" t="s">
        <v>620</v>
      </c>
      <c r="C260" t="s">
        <v>3138</v>
      </c>
      <c r="D260" t="s">
        <v>621</v>
      </c>
      <c r="E260">
        <v>29926.786042799999</v>
      </c>
      <c r="F260">
        <v>741.65</v>
      </c>
      <c r="G260">
        <v>-12.442653997426101</v>
      </c>
      <c r="H260">
        <v>0.310995076309597</v>
      </c>
      <c r="I260">
        <v>10.9831716638167</v>
      </c>
      <c r="J260">
        <v>-1.94279984805774</v>
      </c>
      <c r="K260">
        <v>765.86109938847096</v>
      </c>
      <c r="L260">
        <v>735.47159169986298</v>
      </c>
      <c r="M260">
        <v>62.015451632881103</v>
      </c>
      <c r="N260">
        <v>0.86104853584180796</v>
      </c>
      <c r="O260">
        <v>24.1825659003573</v>
      </c>
      <c r="P260">
        <v>30.664200140944299</v>
      </c>
      <c r="Q260">
        <v>2.1477048145833001E-2</v>
      </c>
    </row>
    <row r="261" spans="1:17" x14ac:dyDescent="0.3">
      <c r="A261" t="s">
        <v>622</v>
      </c>
      <c r="B261" t="s">
        <v>623</v>
      </c>
      <c r="C261" t="s">
        <v>3119</v>
      </c>
      <c r="D261" t="s">
        <v>445</v>
      </c>
      <c r="E261">
        <v>29743.74</v>
      </c>
      <c r="F261">
        <v>847.4</v>
      </c>
      <c r="G261">
        <v>110.014263380348</v>
      </c>
      <c r="H261">
        <v>6.0207278031736697</v>
      </c>
      <c r="I261">
        <v>8.2890221161196198</v>
      </c>
      <c r="J261">
        <v>-7.3909397024138901</v>
      </c>
      <c r="K261">
        <v>777.42917244046703</v>
      </c>
      <c r="L261">
        <v>682.62716562336595</v>
      </c>
      <c r="M261">
        <v>66.4885883167738</v>
      </c>
      <c r="N261">
        <v>1.3485268836915201</v>
      </c>
      <c r="O261">
        <v>14.467783809299</v>
      </c>
      <c r="P261">
        <v>156.47699757869199</v>
      </c>
      <c r="Q261">
        <v>0.12344811000146901</v>
      </c>
    </row>
    <row r="262" spans="1:17" x14ac:dyDescent="0.3">
      <c r="A262" t="s">
        <v>624</v>
      </c>
      <c r="B262" t="s">
        <v>625</v>
      </c>
      <c r="C262" t="s">
        <v>3121</v>
      </c>
      <c r="D262" t="s">
        <v>43</v>
      </c>
      <c r="E262">
        <v>29729.919999999998</v>
      </c>
      <c r="F262">
        <v>180.4</v>
      </c>
      <c r="G262">
        <v>-42.5778781509756</v>
      </c>
      <c r="H262">
        <v>-11.704735681465101</v>
      </c>
      <c r="I262">
        <v>-28.1674988517073</v>
      </c>
      <c r="J262">
        <v>-4.0013138200768097</v>
      </c>
      <c r="K262">
        <v>205.815677811249</v>
      </c>
      <c r="L262">
        <v>222.099774085169</v>
      </c>
      <c r="M262">
        <v>47.022713109322098</v>
      </c>
      <c r="N262">
        <v>0.65989327931560005</v>
      </c>
      <c r="O262">
        <v>79.988913525498802</v>
      </c>
      <c r="P262">
        <v>6.8720379146919299</v>
      </c>
      <c r="Q262">
        <v>1.7461850653167001E-2</v>
      </c>
    </row>
    <row r="263" spans="1:17" x14ac:dyDescent="0.3">
      <c r="A263" t="s">
        <v>626</v>
      </c>
      <c r="B263" t="s">
        <v>627</v>
      </c>
      <c r="C263" t="s">
        <v>3123</v>
      </c>
      <c r="D263" t="s">
        <v>195</v>
      </c>
      <c r="E263">
        <v>29603.43</v>
      </c>
      <c r="F263">
        <v>678.2</v>
      </c>
      <c r="G263">
        <v>13.3422712204814</v>
      </c>
      <c r="H263">
        <v>-0.52869996892937998</v>
      </c>
      <c r="I263">
        <v>22.8160427091217</v>
      </c>
      <c r="J263">
        <v>-3.89717818464751</v>
      </c>
      <c r="K263">
        <v>701.13382037075201</v>
      </c>
      <c r="L263">
        <v>659.85386199123502</v>
      </c>
      <c r="M263">
        <v>57.542485241671599</v>
      </c>
      <c r="N263">
        <v>1.3167950533019499</v>
      </c>
      <c r="O263">
        <v>26.806251843114101</v>
      </c>
      <c r="P263">
        <v>62.598897146967097</v>
      </c>
      <c r="Q263">
        <v>-6.3845801209199999E-4</v>
      </c>
    </row>
    <row r="264" spans="1:17" x14ac:dyDescent="0.3">
      <c r="A264" t="s">
        <v>628</v>
      </c>
      <c r="B264" t="s">
        <v>629</v>
      </c>
      <c r="C264" t="s">
        <v>3125</v>
      </c>
      <c r="D264" t="s">
        <v>248</v>
      </c>
      <c r="E264">
        <v>29559.384326009898</v>
      </c>
      <c r="F264">
        <v>1100.55</v>
      </c>
      <c r="G264">
        <v>-2.83153252727057</v>
      </c>
      <c r="H264">
        <v>3.76376818818841</v>
      </c>
      <c r="I264">
        <v>-15.5363850931965</v>
      </c>
      <c r="J264">
        <v>9.9227132425511802E-2</v>
      </c>
      <c r="K264">
        <v>1081.2003850511001</v>
      </c>
      <c r="L264">
        <v>1108.69784962571</v>
      </c>
      <c r="M264">
        <v>58.102947874122201</v>
      </c>
      <c r="N264">
        <v>0.40996657693044303</v>
      </c>
      <c r="O264">
        <v>37.558493480532398</v>
      </c>
      <c r="P264">
        <v>22.147613762486099</v>
      </c>
      <c r="Q264">
        <v>0.16104940903756601</v>
      </c>
    </row>
    <row r="265" spans="1:17" x14ac:dyDescent="0.3">
      <c r="A265" t="s">
        <v>630</v>
      </c>
      <c r="B265" t="s">
        <v>631</v>
      </c>
      <c r="C265" t="s">
        <v>3139</v>
      </c>
      <c r="D265" t="s">
        <v>565</v>
      </c>
      <c r="E265">
        <v>29351.544808800001</v>
      </c>
      <c r="F265">
        <v>2655.6</v>
      </c>
      <c r="G265">
        <v>92.906790834373993</v>
      </c>
      <c r="H265">
        <v>-7.8863144138826504</v>
      </c>
      <c r="I265">
        <v>16.9559487622859</v>
      </c>
      <c r="J265">
        <v>-5.2266647162281101</v>
      </c>
      <c r="K265">
        <v>2663.81354997786</v>
      </c>
      <c r="L265">
        <v>2217.53297715694</v>
      </c>
      <c r="M265">
        <v>50.881907522019901</v>
      </c>
      <c r="N265">
        <v>0.402483277558078</v>
      </c>
      <c r="O265">
        <v>18.240698900436801</v>
      </c>
      <c r="P265">
        <v>125.43293718166299</v>
      </c>
      <c r="Q265">
        <v>0.136185072456076</v>
      </c>
    </row>
    <row r="266" spans="1:17" x14ac:dyDescent="0.3">
      <c r="A266" t="s">
        <v>632</v>
      </c>
      <c r="B266" t="s">
        <v>633</v>
      </c>
      <c r="C266" t="s">
        <v>3125</v>
      </c>
      <c r="D266" t="s">
        <v>51</v>
      </c>
      <c r="E266">
        <v>29226.131901584999</v>
      </c>
      <c r="F266">
        <v>1773.95</v>
      </c>
      <c r="G266">
        <v>-22.990197573996401</v>
      </c>
      <c r="H266">
        <v>6.3322453775987304</v>
      </c>
      <c r="I266">
        <v>-10.4627928739586</v>
      </c>
      <c r="J266">
        <v>-4.3208444028503097</v>
      </c>
      <c r="K266">
        <v>1761.2977354321199</v>
      </c>
      <c r="L266">
        <v>1799.97174378047</v>
      </c>
      <c r="M266">
        <v>54.277259774193801</v>
      </c>
      <c r="N266">
        <v>0.34471922534350202</v>
      </c>
      <c r="O266">
        <v>25.198004453338498</v>
      </c>
      <c r="P266">
        <v>11.8717285741313</v>
      </c>
      <c r="Q266">
        <v>-0.107914201145778</v>
      </c>
    </row>
    <row r="267" spans="1:17" hidden="1" x14ac:dyDescent="0.3">
      <c r="A267" t="s">
        <v>634</v>
      </c>
      <c r="B267" t="s">
        <v>635</v>
      </c>
      <c r="C267" t="s">
        <v>3136</v>
      </c>
      <c r="D267" t="s">
        <v>88</v>
      </c>
      <c r="E267">
        <v>29007.205719897898</v>
      </c>
      <c r="F267">
        <v>69.58</v>
      </c>
      <c r="G267">
        <v>-46.0717230573592</v>
      </c>
      <c r="H267">
        <v>-13.8636407647253</v>
      </c>
      <c r="I267">
        <v>-29.215547026807499</v>
      </c>
      <c r="J267">
        <v>-4.1637105166581403</v>
      </c>
      <c r="K267">
        <v>87.978753150719399</v>
      </c>
      <c r="M267">
        <v>35.4880856249762</v>
      </c>
      <c r="N267">
        <v>0.78941058477500303</v>
      </c>
      <c r="O267">
        <v>126.214429433745</v>
      </c>
      <c r="P267">
        <v>4.3804380438043902</v>
      </c>
    </row>
    <row r="268" spans="1:17" x14ac:dyDescent="0.3">
      <c r="A268" t="s">
        <v>636</v>
      </c>
      <c r="B268" t="s">
        <v>637</v>
      </c>
      <c r="C268" t="s">
        <v>3125</v>
      </c>
      <c r="D268" t="s">
        <v>51</v>
      </c>
      <c r="E268">
        <v>28685.971301369998</v>
      </c>
      <c r="F268">
        <v>532.04999999999995</v>
      </c>
      <c r="G268">
        <v>21.1408232274356</v>
      </c>
      <c r="H268">
        <v>14.109374992047901</v>
      </c>
      <c r="I268">
        <v>15.0958296382485</v>
      </c>
      <c r="J268">
        <v>2.39398519159458</v>
      </c>
      <c r="K268">
        <v>479.70097013510201</v>
      </c>
      <c r="L268">
        <v>448.64729657985998</v>
      </c>
      <c r="M268">
        <v>79.028548837258299</v>
      </c>
      <c r="N268">
        <v>0.64571628922897994</v>
      </c>
      <c r="O268">
        <v>0.69542336246595204</v>
      </c>
      <c r="P268">
        <v>47.443536095330401</v>
      </c>
      <c r="Q268">
        <v>-2.9726219523477999E-2</v>
      </c>
    </row>
    <row r="269" spans="1:17" x14ac:dyDescent="0.3">
      <c r="A269" t="s">
        <v>638</v>
      </c>
      <c r="B269" t="s">
        <v>639</v>
      </c>
      <c r="C269" t="s">
        <v>3121</v>
      </c>
      <c r="D269" t="s">
        <v>494</v>
      </c>
      <c r="E269">
        <v>28378.516092279999</v>
      </c>
      <c r="F269">
        <v>873.05</v>
      </c>
      <c r="G269">
        <v>8.3109627208491794</v>
      </c>
      <c r="H269">
        <v>1.7097071808617601</v>
      </c>
      <c r="I269">
        <v>14.770265432632</v>
      </c>
      <c r="J269">
        <v>-1.9412187719000999</v>
      </c>
      <c r="K269">
        <v>846.94702804585597</v>
      </c>
      <c r="L269">
        <v>787.92587194566499</v>
      </c>
      <c r="M269">
        <v>70.880908717719905</v>
      </c>
      <c r="N269">
        <v>0.47302196811637998</v>
      </c>
      <c r="O269">
        <v>5.6583242655059802</v>
      </c>
      <c r="P269">
        <v>33.493883792048898</v>
      </c>
      <c r="Q269">
        <v>-2.6379414762999001E-2</v>
      </c>
    </row>
    <row r="270" spans="1:17" x14ac:dyDescent="0.3">
      <c r="A270" t="s">
        <v>640</v>
      </c>
      <c r="B270" t="s">
        <v>641</v>
      </c>
      <c r="C270" t="s">
        <v>3126</v>
      </c>
      <c r="D270" t="s">
        <v>215</v>
      </c>
      <c r="E270">
        <v>28329.60411072</v>
      </c>
      <c r="F270">
        <v>14445.25</v>
      </c>
      <c r="G270">
        <v>-30.2766765341777</v>
      </c>
      <c r="H270">
        <v>3.9024367774294202</v>
      </c>
      <c r="I270">
        <v>-16.678425524129999</v>
      </c>
      <c r="J270">
        <v>-4.4712432044369397</v>
      </c>
      <c r="K270">
        <v>14969.3305005481</v>
      </c>
      <c r="L270">
        <v>15095.071768515299</v>
      </c>
      <c r="M270">
        <v>57.899992306248798</v>
      </c>
      <c r="N270">
        <v>0.74314358389734103</v>
      </c>
      <c r="O270">
        <v>26.339108011283901</v>
      </c>
      <c r="P270">
        <v>11.3314065510597</v>
      </c>
      <c r="Q270">
        <v>5.4576721235432002E-2</v>
      </c>
    </row>
    <row r="271" spans="1:17" x14ac:dyDescent="0.3">
      <c r="A271" t="s">
        <v>642</v>
      </c>
      <c r="B271" t="s">
        <v>643</v>
      </c>
      <c r="C271" t="s">
        <v>3121</v>
      </c>
      <c r="D271" t="s">
        <v>411</v>
      </c>
      <c r="E271">
        <v>28310.26905843</v>
      </c>
      <c r="F271">
        <v>1507.65</v>
      </c>
      <c r="G271">
        <v>27.671736296354201</v>
      </c>
      <c r="H271">
        <v>-18.660535600364</v>
      </c>
      <c r="I271">
        <v>29.030125717430298</v>
      </c>
      <c r="J271">
        <v>-7.2719013329677198</v>
      </c>
      <c r="K271">
        <v>1724.6103546269601</v>
      </c>
      <c r="L271">
        <v>1490.5090421397699</v>
      </c>
      <c r="M271">
        <v>24.105568138450302</v>
      </c>
      <c r="N271">
        <v>0.62285829694266903</v>
      </c>
      <c r="O271">
        <v>42.934368056246399</v>
      </c>
      <c r="P271">
        <v>56.8671314119238</v>
      </c>
      <c r="Q271">
        <v>8.9519909655037005E-2</v>
      </c>
    </row>
    <row r="272" spans="1:17" hidden="1" x14ac:dyDescent="0.3">
      <c r="A272" t="s">
        <v>644</v>
      </c>
      <c r="B272" t="s">
        <v>645</v>
      </c>
      <c r="C272" t="s">
        <v>3136</v>
      </c>
      <c r="D272" t="s">
        <v>105</v>
      </c>
      <c r="E272">
        <v>28215.063664304998</v>
      </c>
      <c r="F272">
        <v>543.45000000000005</v>
      </c>
      <c r="G272">
        <v>-42.340549574395403</v>
      </c>
      <c r="H272">
        <v>-15.210081720896</v>
      </c>
      <c r="I272">
        <v>-25.484373543843699</v>
      </c>
      <c r="J272">
        <v>-3.20155455335538</v>
      </c>
      <c r="K272">
        <v>608.45338014013305</v>
      </c>
      <c r="M272">
        <v>38.775781940820103</v>
      </c>
      <c r="N272">
        <v>1.5350850854951801</v>
      </c>
      <c r="O272">
        <v>35.063023277210398</v>
      </c>
      <c r="P272">
        <v>5.6268221574344102</v>
      </c>
    </row>
    <row r="273" spans="1:17" x14ac:dyDescent="0.3">
      <c r="A273" t="s">
        <v>646</v>
      </c>
      <c r="B273" t="s">
        <v>647</v>
      </c>
      <c r="C273" t="s">
        <v>3121</v>
      </c>
      <c r="D273" t="s">
        <v>43</v>
      </c>
      <c r="E273">
        <v>27891.837817070002</v>
      </c>
      <c r="F273">
        <v>474.7</v>
      </c>
      <c r="G273">
        <v>-37.959466063523202</v>
      </c>
      <c r="H273">
        <v>-16.022065480621901</v>
      </c>
      <c r="I273">
        <v>-16.9294477283654</v>
      </c>
      <c r="J273">
        <v>-6.4348395058990402</v>
      </c>
      <c r="K273">
        <v>527.662527378405</v>
      </c>
      <c r="L273">
        <v>559.87469218271599</v>
      </c>
      <c r="M273">
        <v>45.717013047365199</v>
      </c>
      <c r="N273">
        <v>0.85443946317180097</v>
      </c>
      <c r="O273">
        <v>36.296608384242603</v>
      </c>
      <c r="P273">
        <v>4.8597305058537703</v>
      </c>
      <c r="Q273">
        <v>-0.114697489853596</v>
      </c>
    </row>
    <row r="274" spans="1:17" x14ac:dyDescent="0.3">
      <c r="A274" t="s">
        <v>648</v>
      </c>
      <c r="B274" t="s">
        <v>649</v>
      </c>
      <c r="C274" t="s">
        <v>3121</v>
      </c>
      <c r="D274" t="s">
        <v>54</v>
      </c>
      <c r="E274">
        <v>27826.515197075001</v>
      </c>
      <c r="F274">
        <v>360.05</v>
      </c>
      <c r="G274">
        <v>-23.4235656688343</v>
      </c>
      <c r="H274">
        <v>-1.3233881284981399</v>
      </c>
      <c r="I274">
        <v>-25.329025872010899</v>
      </c>
      <c r="J274">
        <v>-3.21868234459042</v>
      </c>
      <c r="K274">
        <v>371.74020660164001</v>
      </c>
      <c r="L274">
        <v>399.42817312040597</v>
      </c>
      <c r="M274">
        <v>49.3980984710388</v>
      </c>
      <c r="N274">
        <v>0.38880035455718898</v>
      </c>
      <c r="O274">
        <v>44.341063741147003</v>
      </c>
      <c r="P274">
        <v>33.327161636733898</v>
      </c>
      <c r="Q274">
        <v>5.5764396895986001E-2</v>
      </c>
    </row>
    <row r="275" spans="1:17" x14ac:dyDescent="0.3">
      <c r="A275" t="s">
        <v>650</v>
      </c>
      <c r="B275" t="s">
        <v>651</v>
      </c>
      <c r="C275" t="s">
        <v>3135</v>
      </c>
      <c r="D275" t="s">
        <v>292</v>
      </c>
      <c r="E275">
        <v>27797.426037839999</v>
      </c>
      <c r="F275">
        <v>514.79999999999995</v>
      </c>
      <c r="G275">
        <v>11.696917293517901</v>
      </c>
      <c r="H275">
        <v>-0.68209633816209503</v>
      </c>
      <c r="I275">
        <v>11.225287201620599</v>
      </c>
      <c r="J275">
        <v>-5.2084665266232699</v>
      </c>
      <c r="K275">
        <v>537.52809592953895</v>
      </c>
      <c r="L275">
        <v>492.13519147813201</v>
      </c>
      <c r="M275">
        <v>64.326853336206099</v>
      </c>
      <c r="N275">
        <v>0.36648273279878602</v>
      </c>
      <c r="O275">
        <v>22.047397047396998</v>
      </c>
      <c r="P275">
        <v>53.168699791728599</v>
      </c>
      <c r="Q275">
        <v>1.9578253766690999E-2</v>
      </c>
    </row>
    <row r="276" spans="1:17" x14ac:dyDescent="0.3">
      <c r="A276" t="s">
        <v>652</v>
      </c>
      <c r="B276" t="s">
        <v>653</v>
      </c>
      <c r="C276" t="s">
        <v>3130</v>
      </c>
      <c r="D276" t="s">
        <v>654</v>
      </c>
      <c r="E276">
        <v>27768.360021600001</v>
      </c>
      <c r="F276">
        <v>1221</v>
      </c>
      <c r="G276">
        <v>158.841234428478</v>
      </c>
      <c r="H276">
        <v>20.536927834303</v>
      </c>
      <c r="I276">
        <v>29.3108881399477</v>
      </c>
      <c r="J276">
        <v>8.9999130186249694</v>
      </c>
      <c r="K276">
        <v>1122.1246449954299</v>
      </c>
      <c r="L276">
        <v>969.02675604813896</v>
      </c>
      <c r="M276">
        <v>69.916982873837</v>
      </c>
      <c r="N276">
        <v>1.80802615306182</v>
      </c>
      <c r="O276">
        <v>18.751023751023698</v>
      </c>
      <c r="P276">
        <v>231.79347826086899</v>
      </c>
    </row>
    <row r="277" spans="1:17" x14ac:dyDescent="0.3">
      <c r="A277" t="s">
        <v>655</v>
      </c>
      <c r="B277" t="s">
        <v>656</v>
      </c>
      <c r="C277" t="s">
        <v>3124</v>
      </c>
      <c r="D277" t="s">
        <v>46</v>
      </c>
      <c r="E277">
        <v>27679.475999999999</v>
      </c>
      <c r="F277">
        <v>1039.8</v>
      </c>
      <c r="G277">
        <v>60.859086897042097</v>
      </c>
      <c r="H277">
        <v>8.6694182702785003</v>
      </c>
      <c r="I277">
        <v>29.1273924953761</v>
      </c>
      <c r="J277">
        <v>-3.9311431231368701</v>
      </c>
      <c r="K277">
        <v>974.80404358927899</v>
      </c>
      <c r="L277">
        <v>857.33503860510996</v>
      </c>
      <c r="M277">
        <v>64.982242747728904</v>
      </c>
      <c r="N277">
        <v>0.39295368709784101</v>
      </c>
      <c r="O277">
        <v>3.3852663973841199</v>
      </c>
      <c r="P277">
        <v>83.661573787865393</v>
      </c>
      <c r="Q277">
        <v>9.4767265801729006E-2</v>
      </c>
    </row>
    <row r="278" spans="1:17" x14ac:dyDescent="0.3">
      <c r="A278" t="s">
        <v>657</v>
      </c>
      <c r="B278" t="s">
        <v>658</v>
      </c>
      <c r="C278" t="s">
        <v>3121</v>
      </c>
      <c r="D278" t="s">
        <v>24</v>
      </c>
      <c r="E278">
        <v>27570.16325605</v>
      </c>
      <c r="F278">
        <v>171.14</v>
      </c>
      <c r="G278">
        <v>-43.4446696329289</v>
      </c>
      <c r="H278">
        <v>-3.81592102554497</v>
      </c>
      <c r="I278">
        <v>-14.983090886456599</v>
      </c>
      <c r="J278">
        <v>-1.8242027801114999</v>
      </c>
      <c r="K278">
        <v>183.607319783344</v>
      </c>
      <c r="L278">
        <v>197.409525618131</v>
      </c>
      <c r="M278">
        <v>46.744161825999598</v>
      </c>
      <c r="N278">
        <v>0.52242231974820397</v>
      </c>
      <c r="O278">
        <v>53.733785205095202</v>
      </c>
      <c r="P278">
        <v>5.1228501228500898</v>
      </c>
      <c r="Q278">
        <v>-9.0823932292126E-2</v>
      </c>
    </row>
    <row r="279" spans="1:17" x14ac:dyDescent="0.3">
      <c r="A279" t="s">
        <v>659</v>
      </c>
      <c r="B279" t="s">
        <v>660</v>
      </c>
      <c r="C279" t="s">
        <v>3135</v>
      </c>
      <c r="D279" t="s">
        <v>169</v>
      </c>
      <c r="E279">
        <v>27563.355498209901</v>
      </c>
      <c r="F279">
        <v>1069.9000000000001</v>
      </c>
      <c r="G279">
        <v>-11.9014868931528</v>
      </c>
      <c r="H279">
        <v>-3.7912649414228898</v>
      </c>
      <c r="I279">
        <v>-8.6990189457579596</v>
      </c>
      <c r="J279">
        <v>-2.1501853436642402</v>
      </c>
      <c r="K279">
        <v>1090.6002321283199</v>
      </c>
      <c r="L279">
        <v>1072.7457209714</v>
      </c>
      <c r="M279">
        <v>50.324856457794702</v>
      </c>
      <c r="N279">
        <v>0.32451681418163802</v>
      </c>
      <c r="O279">
        <v>26.0865501448733</v>
      </c>
      <c r="P279">
        <v>14.673097534833801</v>
      </c>
      <c r="Q279">
        <v>1.2261872693310001E-3</v>
      </c>
    </row>
    <row r="280" spans="1:17" x14ac:dyDescent="0.3">
      <c r="A280" t="s">
        <v>661</v>
      </c>
      <c r="B280" t="s">
        <v>662</v>
      </c>
      <c r="C280" t="s">
        <v>3126</v>
      </c>
      <c r="D280" t="s">
        <v>549</v>
      </c>
      <c r="E280">
        <v>27428.553610128001</v>
      </c>
      <c r="F280">
        <v>62.04</v>
      </c>
      <c r="G280">
        <v>-20.158004452775199</v>
      </c>
      <c r="H280">
        <v>-2.16679999052044</v>
      </c>
      <c r="I280">
        <v>-14.0724133082074</v>
      </c>
      <c r="J280">
        <v>-0.806017814302605</v>
      </c>
      <c r="K280">
        <v>64.991972091484399</v>
      </c>
      <c r="L280">
        <v>67.071761924546394</v>
      </c>
      <c r="M280">
        <v>46.548187474810099</v>
      </c>
      <c r="N280">
        <v>1.0009737508301799</v>
      </c>
      <c r="O280">
        <v>28.949065119277801</v>
      </c>
      <c r="P280">
        <v>4.9746192893400796</v>
      </c>
      <c r="Q280">
        <v>1.4699868073234E-2</v>
      </c>
    </row>
    <row r="281" spans="1:17" x14ac:dyDescent="0.3">
      <c r="A281" t="s">
        <v>663</v>
      </c>
      <c r="B281" t="s">
        <v>664</v>
      </c>
      <c r="C281" t="s">
        <v>3125</v>
      </c>
      <c r="D281" t="s">
        <v>51</v>
      </c>
      <c r="E281">
        <v>27266.633268599999</v>
      </c>
      <c r="F281">
        <v>1754.5</v>
      </c>
      <c r="G281">
        <v>3.6036878276937201</v>
      </c>
      <c r="H281">
        <v>-9.08086065173711</v>
      </c>
      <c r="I281">
        <v>-7.0553790111622199</v>
      </c>
      <c r="J281">
        <v>-0.264520380269893</v>
      </c>
      <c r="K281">
        <v>1827.3949389070499</v>
      </c>
      <c r="L281">
        <v>1765.17496266123</v>
      </c>
      <c r="M281">
        <v>47.4703510544648</v>
      </c>
      <c r="N281">
        <v>0.721142060721366</v>
      </c>
      <c r="O281">
        <v>15.702479338842901</v>
      </c>
      <c r="P281">
        <v>27.972283005105702</v>
      </c>
      <c r="Q281">
        <v>8.8120572018839993E-2</v>
      </c>
    </row>
    <row r="282" spans="1:17" x14ac:dyDescent="0.3">
      <c r="A282" t="s">
        <v>665</v>
      </c>
      <c r="B282" t="s">
        <v>666</v>
      </c>
      <c r="C282" t="s">
        <v>3119</v>
      </c>
      <c r="D282" t="s">
        <v>18</v>
      </c>
      <c r="E282">
        <v>27261.673976235001</v>
      </c>
      <c r="F282">
        <v>155.55000000000001</v>
      </c>
      <c r="G282">
        <v>5.9230770873323904</v>
      </c>
      <c r="H282">
        <v>2.0466191009183299</v>
      </c>
      <c r="I282">
        <v>-34.2379290127</v>
      </c>
      <c r="J282">
        <v>1.69834868153884</v>
      </c>
      <c r="K282">
        <v>166.66942617919699</v>
      </c>
      <c r="L282">
        <v>181.225690183643</v>
      </c>
      <c r="M282">
        <v>53.392039556444203</v>
      </c>
      <c r="N282">
        <v>1.5692057353005699</v>
      </c>
      <c r="O282">
        <v>85.953069752491103</v>
      </c>
      <c r="P282">
        <v>30.934343434343401</v>
      </c>
      <c r="Q282">
        <v>0.108983003749375</v>
      </c>
    </row>
    <row r="283" spans="1:17" x14ac:dyDescent="0.3">
      <c r="A283" t="s">
        <v>667</v>
      </c>
      <c r="B283" t="s">
        <v>668</v>
      </c>
      <c r="C283" t="s">
        <v>3131</v>
      </c>
      <c r="D283" t="s">
        <v>669</v>
      </c>
      <c r="E283">
        <v>26960.629677600002</v>
      </c>
      <c r="F283">
        <v>278.8</v>
      </c>
      <c r="G283">
        <v>42.8981991548102</v>
      </c>
      <c r="H283">
        <v>-9.6389504871856904</v>
      </c>
      <c r="I283">
        <v>-29.830796469632801</v>
      </c>
      <c r="J283">
        <v>-3.3318642451256602</v>
      </c>
      <c r="K283">
        <v>297.65490432521801</v>
      </c>
      <c r="L283">
        <v>295.237375588963</v>
      </c>
      <c r="M283">
        <v>56.027166336702898</v>
      </c>
      <c r="N283">
        <v>0.649920290524021</v>
      </c>
      <c r="O283">
        <v>49.139167862266802</v>
      </c>
      <c r="P283">
        <v>70.103721781574095</v>
      </c>
      <c r="Q283">
        <v>9.0834348139141999E-2</v>
      </c>
    </row>
    <row r="284" spans="1:17" x14ac:dyDescent="0.3">
      <c r="A284" t="s">
        <v>670</v>
      </c>
      <c r="B284" t="s">
        <v>671</v>
      </c>
      <c r="C284" t="s">
        <v>3122</v>
      </c>
      <c r="D284" t="s">
        <v>672</v>
      </c>
      <c r="E284">
        <v>26793.371379192002</v>
      </c>
      <c r="F284">
        <v>278.83999999999997</v>
      </c>
      <c r="G284">
        <v>-21.1899658704878</v>
      </c>
      <c r="H284">
        <v>23.318245925587199</v>
      </c>
      <c r="I284">
        <v>-14.1912471868194</v>
      </c>
      <c r="J284">
        <v>-11.694845173418599</v>
      </c>
      <c r="K284">
        <v>265.76304886215001</v>
      </c>
      <c r="L284">
        <v>271.30617798368201</v>
      </c>
      <c r="M284">
        <v>53.2887233640297</v>
      </c>
      <c r="N284">
        <v>4.1417644761930896</v>
      </c>
      <c r="O284">
        <v>37.820972600774603</v>
      </c>
      <c r="P284">
        <v>32.7809523809523</v>
      </c>
      <c r="Q284">
        <v>8.2625620522991994E-2</v>
      </c>
    </row>
    <row r="285" spans="1:17" x14ac:dyDescent="0.3">
      <c r="A285" t="s">
        <v>673</v>
      </c>
      <c r="B285" t="s">
        <v>674</v>
      </c>
      <c r="C285" t="s">
        <v>3130</v>
      </c>
      <c r="D285" t="s">
        <v>257</v>
      </c>
      <c r="E285">
        <v>26755.380662079999</v>
      </c>
      <c r="F285">
        <v>1405.6</v>
      </c>
      <c r="G285">
        <v>2.98446772539868E-2</v>
      </c>
      <c r="H285">
        <v>-0.54006578764671398</v>
      </c>
      <c r="I285">
        <v>-18.636724352073699</v>
      </c>
      <c r="J285">
        <v>-9.8027268265459995</v>
      </c>
      <c r="K285">
        <v>1453.8701061563099</v>
      </c>
      <c r="L285">
        <v>1437.4252455871499</v>
      </c>
      <c r="M285">
        <v>43.558659902986101</v>
      </c>
      <c r="N285">
        <v>1.1572619920539</v>
      </c>
      <c r="O285">
        <v>30.9867672168469</v>
      </c>
      <c r="P285">
        <v>37.0514820592823</v>
      </c>
      <c r="Q285">
        <v>3.5408632104846002E-2</v>
      </c>
    </row>
    <row r="286" spans="1:17" hidden="1" x14ac:dyDescent="0.3">
      <c r="A286" t="s">
        <v>675</v>
      </c>
      <c r="B286" t="s">
        <v>676</v>
      </c>
      <c r="C286" t="s">
        <v>3136</v>
      </c>
      <c r="D286" t="s">
        <v>215</v>
      </c>
      <c r="E286">
        <v>26456.60954274</v>
      </c>
      <c r="F286">
        <v>11622.05</v>
      </c>
      <c r="G286">
        <v>81.723378765789903</v>
      </c>
      <c r="H286">
        <v>-7.9585554540727896</v>
      </c>
      <c r="I286">
        <v>-3.8011493696735901</v>
      </c>
      <c r="J286">
        <v>0.48409032271645602</v>
      </c>
      <c r="K286">
        <v>12721.7380846542</v>
      </c>
      <c r="L286">
        <v>11430.318459766901</v>
      </c>
      <c r="M286">
        <v>48.298651566123901</v>
      </c>
      <c r="N286">
        <v>0.30489167221430802</v>
      </c>
      <c r="O286">
        <v>30.247675754277399</v>
      </c>
      <c r="P286">
        <v>104.97442680776</v>
      </c>
      <c r="Q286">
        <v>0.16148261238338599</v>
      </c>
    </row>
    <row r="287" spans="1:17" hidden="1" x14ac:dyDescent="0.3">
      <c r="A287" t="s">
        <v>677</v>
      </c>
      <c r="B287" t="s">
        <v>678</v>
      </c>
      <c r="C287" t="s">
        <v>3136</v>
      </c>
      <c r="D287" t="s">
        <v>139</v>
      </c>
      <c r="E287">
        <v>26442.334393500001</v>
      </c>
      <c r="F287">
        <v>1556.85</v>
      </c>
      <c r="G287">
        <v>96.017079658506006</v>
      </c>
      <c r="H287">
        <v>-6.7661170518850504</v>
      </c>
      <c r="I287">
        <v>79.774734948586101</v>
      </c>
      <c r="J287">
        <v>-3.0783080636291298</v>
      </c>
      <c r="K287">
        <v>1629.2251651353899</v>
      </c>
      <c r="L287">
        <v>1274.71925122776</v>
      </c>
      <c r="M287">
        <v>32.367153758247902</v>
      </c>
      <c r="N287">
        <v>0.62318946588774604</v>
      </c>
      <c r="O287">
        <v>22.0413013456659</v>
      </c>
      <c r="P287">
        <v>170.21608956001</v>
      </c>
    </row>
    <row r="288" spans="1:17" x14ac:dyDescent="0.3">
      <c r="A288" t="s">
        <v>679</v>
      </c>
      <c r="B288" t="s">
        <v>680</v>
      </c>
      <c r="C288" t="s">
        <v>3129</v>
      </c>
      <c r="D288" t="s">
        <v>273</v>
      </c>
      <c r="E288">
        <v>26098.94121642</v>
      </c>
      <c r="F288">
        <v>405.45</v>
      </c>
      <c r="G288">
        <v>16.4477671081038</v>
      </c>
      <c r="H288">
        <v>-0.66364044870415595</v>
      </c>
      <c r="I288">
        <v>-1.10616217998596</v>
      </c>
      <c r="J288">
        <v>-1.56709551014744</v>
      </c>
      <c r="K288">
        <v>407.918155285951</v>
      </c>
      <c r="L288">
        <v>388.94343631290002</v>
      </c>
      <c r="M288">
        <v>62.120774727871499</v>
      </c>
      <c r="N288">
        <v>1.2139823696315599</v>
      </c>
      <c r="O288">
        <v>19.373535577753099</v>
      </c>
      <c r="P288">
        <v>55.196172248803798</v>
      </c>
      <c r="Q288">
        <v>-4.4283998416068997E-2</v>
      </c>
    </row>
    <row r="289" spans="1:17" x14ac:dyDescent="0.3">
      <c r="A289" t="s">
        <v>681</v>
      </c>
      <c r="B289" t="s">
        <v>682</v>
      </c>
      <c r="C289" t="s">
        <v>3135</v>
      </c>
      <c r="D289" t="s">
        <v>414</v>
      </c>
      <c r="E289">
        <v>26004.842693959999</v>
      </c>
      <c r="F289">
        <v>5786.3</v>
      </c>
      <c r="G289">
        <v>-11.7510789261702</v>
      </c>
      <c r="H289">
        <v>-9.5336885088741106</v>
      </c>
      <c r="I289">
        <v>5.8748355616488404</v>
      </c>
      <c r="J289">
        <v>-4.5738626065010601</v>
      </c>
      <c r="K289">
        <v>6331.4814980661104</v>
      </c>
      <c r="L289">
        <v>6079.1463464873405</v>
      </c>
      <c r="M289">
        <v>28.923552592535501</v>
      </c>
      <c r="N289">
        <v>0.83457908071852804</v>
      </c>
      <c r="O289">
        <v>24.377408706772801</v>
      </c>
      <c r="P289">
        <v>18.058842732392002</v>
      </c>
      <c r="Q289">
        <v>-8.7739349184729996E-3</v>
      </c>
    </row>
    <row r="290" spans="1:17" x14ac:dyDescent="0.3">
      <c r="A290" t="s">
        <v>683</v>
      </c>
      <c r="B290" t="s">
        <v>684</v>
      </c>
      <c r="C290" t="s">
        <v>3125</v>
      </c>
      <c r="D290" t="s">
        <v>248</v>
      </c>
      <c r="E290">
        <v>25749.29142646</v>
      </c>
      <c r="F290">
        <v>3091.1</v>
      </c>
      <c r="G290">
        <v>-5.6123580270614504</v>
      </c>
      <c r="H290">
        <v>-0.63770098374945805</v>
      </c>
      <c r="I290">
        <v>11.917987097693899</v>
      </c>
      <c r="J290">
        <v>-2.2146803590783401E-2</v>
      </c>
      <c r="K290">
        <v>3160.1378066515199</v>
      </c>
      <c r="L290">
        <v>2928.4128099548102</v>
      </c>
      <c r="M290">
        <v>58.3546498091263</v>
      </c>
      <c r="N290">
        <v>0.75952429188721504</v>
      </c>
      <c r="O290">
        <v>18.208728284429402</v>
      </c>
      <c r="P290">
        <v>59.031743581828401</v>
      </c>
      <c r="Q290">
        <v>-4.7899456374107002E-2</v>
      </c>
    </row>
    <row r="291" spans="1:17" x14ac:dyDescent="0.3">
      <c r="A291" t="s">
        <v>685</v>
      </c>
      <c r="B291" t="s">
        <v>686</v>
      </c>
      <c r="C291" t="s">
        <v>3124</v>
      </c>
      <c r="D291" t="s">
        <v>46</v>
      </c>
      <c r="E291">
        <v>25585.200000000001</v>
      </c>
      <c r="F291">
        <v>94.76</v>
      </c>
      <c r="G291">
        <v>86.663829058223797</v>
      </c>
      <c r="H291">
        <v>-3.53113187424049</v>
      </c>
      <c r="I291">
        <v>-7.5156114329106796</v>
      </c>
      <c r="J291">
        <v>-5.1141560972263704</v>
      </c>
      <c r="K291">
        <v>102.325188364122</v>
      </c>
      <c r="L291">
        <v>97.336709450045007</v>
      </c>
      <c r="M291">
        <v>55.494572981129501</v>
      </c>
      <c r="N291">
        <v>0.30804873800978999</v>
      </c>
      <c r="O291">
        <v>47.565780216687699</v>
      </c>
      <c r="P291">
        <v>122.789968652037</v>
      </c>
      <c r="Q291">
        <v>0.12027540972690901</v>
      </c>
    </row>
    <row r="292" spans="1:17" x14ac:dyDescent="0.3">
      <c r="A292" t="s">
        <v>687</v>
      </c>
      <c r="B292" t="s">
        <v>688</v>
      </c>
      <c r="C292" t="s">
        <v>3132</v>
      </c>
      <c r="D292" t="s">
        <v>458</v>
      </c>
      <c r="E292">
        <v>25514.477600495</v>
      </c>
      <c r="F292">
        <v>343.85</v>
      </c>
      <c r="G292">
        <v>-32.557740587551798</v>
      </c>
      <c r="H292">
        <v>-6.4182753365506704</v>
      </c>
      <c r="I292">
        <v>-22.433784544980799</v>
      </c>
      <c r="J292">
        <v>-1.22419661442179</v>
      </c>
      <c r="K292">
        <v>374.64885323761399</v>
      </c>
      <c r="L292">
        <v>402.660243163144</v>
      </c>
      <c r="M292">
        <v>45.262951666585103</v>
      </c>
      <c r="N292">
        <v>1.6632653043539101</v>
      </c>
      <c r="O292">
        <v>41.922349861858301</v>
      </c>
      <c r="P292">
        <v>5.6374807987711302</v>
      </c>
      <c r="Q292">
        <v>-8.8589007345898002E-2</v>
      </c>
    </row>
    <row r="293" spans="1:17" x14ac:dyDescent="0.3">
      <c r="A293" t="s">
        <v>689</v>
      </c>
      <c r="B293" t="s">
        <v>690</v>
      </c>
      <c r="C293" t="s">
        <v>3125</v>
      </c>
      <c r="D293" t="s">
        <v>248</v>
      </c>
      <c r="E293">
        <v>25503.246280949999</v>
      </c>
      <c r="F293">
        <v>1255.7</v>
      </c>
      <c r="G293">
        <v>-21.889487487438199</v>
      </c>
      <c r="H293">
        <v>2.5220431911353698</v>
      </c>
      <c r="I293">
        <v>-3.9730599467316599</v>
      </c>
      <c r="J293">
        <v>-3.6937193513004098</v>
      </c>
      <c r="K293">
        <v>1255.6192699776</v>
      </c>
      <c r="L293">
        <v>1228.96444766748</v>
      </c>
      <c r="M293">
        <v>46.913957560768203</v>
      </c>
      <c r="N293">
        <v>1.07763803537631</v>
      </c>
      <c r="O293">
        <v>15.067293143266699</v>
      </c>
      <c r="P293">
        <v>16.268518518518501</v>
      </c>
      <c r="Q293">
        <v>9.1441747178047997E-2</v>
      </c>
    </row>
    <row r="294" spans="1:17" x14ac:dyDescent="0.3">
      <c r="A294" t="s">
        <v>691</v>
      </c>
      <c r="B294" t="s">
        <v>692</v>
      </c>
      <c r="C294" t="s">
        <v>3121</v>
      </c>
      <c r="D294" t="s">
        <v>494</v>
      </c>
      <c r="E294">
        <v>25241.79707216</v>
      </c>
      <c r="F294">
        <v>2799.05</v>
      </c>
      <c r="G294">
        <v>-31.1734930472652</v>
      </c>
      <c r="H294">
        <v>-7.4987861530605002</v>
      </c>
      <c r="I294">
        <v>2.8653876324618901</v>
      </c>
      <c r="J294">
        <v>-3.6943950843564601</v>
      </c>
      <c r="K294">
        <v>2745.0550584856001</v>
      </c>
      <c r="L294">
        <v>2606.6449758887102</v>
      </c>
      <c r="M294">
        <v>53.746742225955003</v>
      </c>
      <c r="N294">
        <v>0.57270366775204395</v>
      </c>
      <c r="O294">
        <v>39.190082349368502</v>
      </c>
      <c r="P294">
        <v>38.2246913580247</v>
      </c>
      <c r="Q294">
        <v>9.0163596625048997E-2</v>
      </c>
    </row>
    <row r="295" spans="1:17" x14ac:dyDescent="0.3">
      <c r="A295" t="s">
        <v>693</v>
      </c>
      <c r="B295" t="s">
        <v>694</v>
      </c>
      <c r="C295" t="s">
        <v>3130</v>
      </c>
      <c r="D295" t="s">
        <v>257</v>
      </c>
      <c r="E295">
        <v>25210.310887439999</v>
      </c>
      <c r="F295">
        <v>3351.6</v>
      </c>
      <c r="G295">
        <v>-7.5867261800527004</v>
      </c>
      <c r="H295">
        <v>-2.4582482438687601</v>
      </c>
      <c r="I295">
        <v>-20.690983292405001</v>
      </c>
      <c r="J295">
        <v>-0.30476019282940597</v>
      </c>
      <c r="K295">
        <v>3527.2449515651301</v>
      </c>
      <c r="L295">
        <v>3582.1466153871802</v>
      </c>
      <c r="M295">
        <v>52.331167673869601</v>
      </c>
      <c r="N295">
        <v>1.11001691260711</v>
      </c>
      <c r="O295">
        <v>43.749254087599901</v>
      </c>
      <c r="P295">
        <v>32.762923351158598</v>
      </c>
      <c r="Q295">
        <v>4.6202473194533002E-2</v>
      </c>
    </row>
    <row r="296" spans="1:17" x14ac:dyDescent="0.3">
      <c r="A296" t="s">
        <v>695</v>
      </c>
      <c r="B296" t="s">
        <v>696</v>
      </c>
      <c r="C296" t="s">
        <v>3135</v>
      </c>
      <c r="D296" t="s">
        <v>169</v>
      </c>
      <c r="E296">
        <v>24954.6043164</v>
      </c>
      <c r="F296">
        <v>5765.1</v>
      </c>
      <c r="G296">
        <v>73.386683770038303</v>
      </c>
      <c r="H296">
        <v>-23.477190271074999</v>
      </c>
      <c r="I296">
        <v>24.034669004360801</v>
      </c>
      <c r="J296">
        <v>-15.905613097627</v>
      </c>
      <c r="K296">
        <v>7101.0579329232396</v>
      </c>
      <c r="L296">
        <v>5724.2157886073501</v>
      </c>
      <c r="M296">
        <v>22.617381615689101</v>
      </c>
      <c r="N296">
        <v>1.5888332832241101</v>
      </c>
      <c r="O296">
        <v>51.7753378085375</v>
      </c>
      <c r="P296">
        <v>101.014644351464</v>
      </c>
      <c r="Q296">
        <v>6.7024661693144E-2</v>
      </c>
    </row>
    <row r="297" spans="1:17" x14ac:dyDescent="0.3">
      <c r="A297" t="s">
        <v>697</v>
      </c>
      <c r="B297" t="s">
        <v>698</v>
      </c>
      <c r="C297" t="s">
        <v>3121</v>
      </c>
      <c r="D297" t="s">
        <v>411</v>
      </c>
      <c r="E297">
        <v>24874.03595985</v>
      </c>
      <c r="F297">
        <v>1107.75</v>
      </c>
      <c r="G297">
        <v>-0.40697872101467703</v>
      </c>
      <c r="H297">
        <v>2.5846688319192999</v>
      </c>
      <c r="I297">
        <v>28.050998436198899</v>
      </c>
      <c r="J297">
        <v>1.5081003262015999</v>
      </c>
      <c r="K297">
        <v>1052.2116369048399</v>
      </c>
      <c r="L297">
        <v>987.86073077986305</v>
      </c>
      <c r="M297">
        <v>70.636440460025</v>
      </c>
      <c r="N297">
        <v>0.85485504425855796</v>
      </c>
      <c r="O297">
        <v>3.2543443917851298</v>
      </c>
      <c r="P297">
        <v>50.386912842791197</v>
      </c>
      <c r="Q297">
        <v>-5.6900863162356E-2</v>
      </c>
    </row>
    <row r="298" spans="1:17" hidden="1" x14ac:dyDescent="0.3">
      <c r="A298" t="s">
        <v>699</v>
      </c>
      <c r="B298" t="s">
        <v>700</v>
      </c>
      <c r="C298" t="s">
        <v>3125</v>
      </c>
      <c r="D298" t="s">
        <v>51</v>
      </c>
      <c r="E298">
        <v>24854.405485635001</v>
      </c>
      <c r="F298">
        <v>1312.05</v>
      </c>
      <c r="G298">
        <v>-25.830983876330802</v>
      </c>
      <c r="H298">
        <v>-6.5061657067427996</v>
      </c>
      <c r="I298">
        <v>-8.9748078457791394</v>
      </c>
      <c r="J298">
        <v>-5.5686293461659799</v>
      </c>
      <c r="K298">
        <v>1395.3215835911001</v>
      </c>
      <c r="M298">
        <v>35.843882150435299</v>
      </c>
      <c r="N298">
        <v>0.70453469826724902</v>
      </c>
      <c r="O298">
        <v>20.422240006097301</v>
      </c>
      <c r="P298">
        <v>7.1061224489795896</v>
      </c>
    </row>
    <row r="299" spans="1:17" x14ac:dyDescent="0.3">
      <c r="A299" t="s">
        <v>701</v>
      </c>
      <c r="B299" t="s">
        <v>702</v>
      </c>
      <c r="C299" t="s">
        <v>3121</v>
      </c>
      <c r="D299" t="s">
        <v>208</v>
      </c>
      <c r="E299">
        <v>24730.3084672</v>
      </c>
      <c r="F299">
        <v>857.6</v>
      </c>
      <c r="G299">
        <v>62.392985124460701</v>
      </c>
      <c r="H299">
        <v>14.7598765073895</v>
      </c>
      <c r="I299">
        <v>53.806959662542603</v>
      </c>
      <c r="J299">
        <v>2.1875509512317701</v>
      </c>
      <c r="K299">
        <v>768.39513330077705</v>
      </c>
      <c r="L299">
        <v>654.99462758699303</v>
      </c>
      <c r="M299">
        <v>76.322465856982703</v>
      </c>
      <c r="N299">
        <v>0.75845513268020504</v>
      </c>
      <c r="O299">
        <v>1.4225746268656501</v>
      </c>
      <c r="P299">
        <v>92.243891504147001</v>
      </c>
      <c r="Q299">
        <v>2.5938055506069001E-2</v>
      </c>
    </row>
    <row r="300" spans="1:17" x14ac:dyDescent="0.3">
      <c r="A300" t="s">
        <v>703</v>
      </c>
      <c r="B300" t="s">
        <v>704</v>
      </c>
      <c r="C300" t="s">
        <v>3130</v>
      </c>
      <c r="D300" t="s">
        <v>470</v>
      </c>
      <c r="E300">
        <v>24724.252079999998</v>
      </c>
      <c r="F300">
        <v>3527.4</v>
      </c>
      <c r="G300">
        <v>-21.5942422882441</v>
      </c>
      <c r="H300">
        <v>-2.8102335890308501</v>
      </c>
      <c r="I300">
        <v>1.5323339586001401</v>
      </c>
      <c r="J300">
        <v>-2.83304815047787</v>
      </c>
      <c r="K300">
        <v>3587.09396242304</v>
      </c>
      <c r="L300">
        <v>3409.7246880832199</v>
      </c>
      <c r="M300">
        <v>48.140438042424499</v>
      </c>
      <c r="N300">
        <v>1.2259712344598099</v>
      </c>
      <c r="O300">
        <v>12.788456086636</v>
      </c>
      <c r="P300">
        <v>36.6414875072632</v>
      </c>
      <c r="Q300">
        <v>0.113012775807246</v>
      </c>
    </row>
    <row r="301" spans="1:17" x14ac:dyDescent="0.3">
      <c r="A301" t="s">
        <v>705</v>
      </c>
      <c r="B301" t="s">
        <v>706</v>
      </c>
      <c r="C301" t="s">
        <v>3132</v>
      </c>
      <c r="D301" t="s">
        <v>707</v>
      </c>
      <c r="E301">
        <v>24569.060373</v>
      </c>
      <c r="F301">
        <v>356.4</v>
      </c>
      <c r="G301">
        <v>88.709335860293194</v>
      </c>
      <c r="H301">
        <v>3.5337341410754801</v>
      </c>
      <c r="I301">
        <v>77.918282464574006</v>
      </c>
      <c r="J301">
        <v>-3.0567037410423401</v>
      </c>
      <c r="K301">
        <v>333.34943252846898</v>
      </c>
      <c r="L301">
        <v>268.14047561263197</v>
      </c>
      <c r="M301">
        <v>58.485600498739799</v>
      </c>
      <c r="N301">
        <v>0.67373424105781299</v>
      </c>
      <c r="O301">
        <v>9.6661054994388493</v>
      </c>
      <c r="P301">
        <v>112.142857142857</v>
      </c>
      <c r="Q301">
        <v>8.1077412370547997E-2</v>
      </c>
    </row>
    <row r="302" spans="1:17" x14ac:dyDescent="0.3">
      <c r="A302" t="s">
        <v>708</v>
      </c>
      <c r="B302" t="s">
        <v>709</v>
      </c>
      <c r="C302" t="s">
        <v>3125</v>
      </c>
      <c r="D302" t="s">
        <v>51</v>
      </c>
      <c r="E302">
        <v>24447.601705649999</v>
      </c>
      <c r="F302">
        <v>1364.95</v>
      </c>
      <c r="G302">
        <v>53.973155101153097</v>
      </c>
      <c r="H302">
        <v>0.218243547883122</v>
      </c>
      <c r="I302">
        <v>27.0872515715924</v>
      </c>
      <c r="J302">
        <v>-5.5777700044389196</v>
      </c>
      <c r="K302">
        <v>1395.2139957042</v>
      </c>
      <c r="L302">
        <v>1233.70843024397</v>
      </c>
      <c r="M302">
        <v>43.637004214235901</v>
      </c>
      <c r="N302">
        <v>1.26023446462684</v>
      </c>
      <c r="O302">
        <v>20.0776585222902</v>
      </c>
      <c r="P302">
        <v>81.400757525416907</v>
      </c>
      <c r="Q302">
        <v>4.0497746149671998E-2</v>
      </c>
    </row>
    <row r="303" spans="1:17" x14ac:dyDescent="0.3">
      <c r="A303" t="s">
        <v>710</v>
      </c>
      <c r="B303" t="s">
        <v>711</v>
      </c>
      <c r="C303" t="s">
        <v>3130</v>
      </c>
      <c r="D303" t="s">
        <v>163</v>
      </c>
      <c r="E303">
        <v>24341.759300000002</v>
      </c>
      <c r="F303">
        <v>186.7</v>
      </c>
      <c r="G303">
        <v>141.661286658905</v>
      </c>
      <c r="H303">
        <v>-12.2122532634043</v>
      </c>
      <c r="I303">
        <v>8.2280285966861602</v>
      </c>
      <c r="J303">
        <v>-6.0641291350749302</v>
      </c>
      <c r="K303">
        <v>209.028783570104</v>
      </c>
      <c r="L303">
        <v>174.341209641571</v>
      </c>
      <c r="M303">
        <v>29.870071590087299</v>
      </c>
      <c r="N303">
        <v>0.65506602736725705</v>
      </c>
      <c r="O303">
        <v>40.278521692554897</v>
      </c>
      <c r="P303">
        <v>179.49101796407101</v>
      </c>
      <c r="Q303">
        <v>0.15712779353273901</v>
      </c>
    </row>
    <row r="304" spans="1:17" x14ac:dyDescent="0.3">
      <c r="A304" t="s">
        <v>712</v>
      </c>
      <c r="B304" t="s">
        <v>713</v>
      </c>
      <c r="C304" t="s">
        <v>3130</v>
      </c>
      <c r="D304" t="s">
        <v>163</v>
      </c>
      <c r="E304">
        <v>24290.564306895001</v>
      </c>
      <c r="F304">
        <v>683.8</v>
      </c>
      <c r="G304">
        <v>43.786768162185098</v>
      </c>
      <c r="H304">
        <v>-4.0969102018976198</v>
      </c>
      <c r="I304">
        <v>13.401992332851499</v>
      </c>
      <c r="J304">
        <v>0.81211998236046001</v>
      </c>
      <c r="K304">
        <v>695.63808748928102</v>
      </c>
      <c r="L304">
        <v>620.05625378411401</v>
      </c>
      <c r="M304">
        <v>73.877944693591004</v>
      </c>
      <c r="N304">
        <v>2.8766934823164498</v>
      </c>
      <c r="O304">
        <v>23.420590816028</v>
      </c>
      <c r="P304">
        <v>95.176252319109395</v>
      </c>
      <c r="Q304">
        <v>0.13878787551270899</v>
      </c>
    </row>
    <row r="305" spans="1:17" x14ac:dyDescent="0.3">
      <c r="A305" t="s">
        <v>714</v>
      </c>
      <c r="B305" t="s">
        <v>715</v>
      </c>
      <c r="C305" t="s">
        <v>3135</v>
      </c>
      <c r="D305" t="s">
        <v>292</v>
      </c>
      <c r="E305">
        <v>24191.623257120002</v>
      </c>
      <c r="F305">
        <v>490.05</v>
      </c>
      <c r="G305">
        <v>63.646943389551303</v>
      </c>
      <c r="H305">
        <v>-15.553252369037899</v>
      </c>
      <c r="I305">
        <v>36.0417198405341</v>
      </c>
      <c r="J305">
        <v>-5.0841761067639997</v>
      </c>
      <c r="K305">
        <v>553.66939983164502</v>
      </c>
      <c r="L305">
        <v>457.43084036520901</v>
      </c>
      <c r="M305">
        <v>25.1234998042701</v>
      </c>
      <c r="N305">
        <v>0.45060581216877799</v>
      </c>
      <c r="O305">
        <v>40.5366799306193</v>
      </c>
      <c r="P305">
        <v>95.980803839232095</v>
      </c>
      <c r="Q305">
        <v>0.23003317725482</v>
      </c>
    </row>
    <row r="306" spans="1:17" x14ac:dyDescent="0.3">
      <c r="A306" t="s">
        <v>716</v>
      </c>
      <c r="B306" t="s">
        <v>717</v>
      </c>
      <c r="C306" t="s">
        <v>3125</v>
      </c>
      <c r="D306" t="s">
        <v>51</v>
      </c>
      <c r="E306">
        <v>24057.817304159998</v>
      </c>
      <c r="F306">
        <v>5258.8</v>
      </c>
      <c r="G306">
        <v>7.1407771127587196</v>
      </c>
      <c r="H306">
        <v>-2.7373947726182402</v>
      </c>
      <c r="I306">
        <v>10.0279867681332</v>
      </c>
      <c r="J306">
        <v>-3.1475300029740199</v>
      </c>
      <c r="K306">
        <v>5411.2072680150604</v>
      </c>
      <c r="L306">
        <v>5081.0247465203502</v>
      </c>
      <c r="M306">
        <v>52.9019047249704</v>
      </c>
      <c r="N306">
        <v>0.355661780312714</v>
      </c>
      <c r="O306">
        <v>22.673423594736398</v>
      </c>
      <c r="P306">
        <v>33.134177215189801</v>
      </c>
      <c r="Q306">
        <v>-4.8867290607708003E-2</v>
      </c>
    </row>
    <row r="307" spans="1:17" x14ac:dyDescent="0.3">
      <c r="A307" t="s">
        <v>718</v>
      </c>
      <c r="B307" t="s">
        <v>719</v>
      </c>
      <c r="C307" t="s">
        <v>3125</v>
      </c>
      <c r="D307" t="s">
        <v>248</v>
      </c>
      <c r="E307">
        <v>23876.290251449998</v>
      </c>
      <c r="F307">
        <v>596.70000000000005</v>
      </c>
      <c r="G307">
        <v>33.187076313330202</v>
      </c>
      <c r="H307">
        <v>14.732066920336701</v>
      </c>
      <c r="I307">
        <v>58.383144411742698</v>
      </c>
      <c r="J307">
        <v>2.98174498907539</v>
      </c>
      <c r="K307">
        <v>542.71329319684105</v>
      </c>
      <c r="L307">
        <v>471.28754581475198</v>
      </c>
      <c r="M307">
        <v>80.771683138967603</v>
      </c>
      <c r="N307">
        <v>1.8229435635976701</v>
      </c>
      <c r="O307">
        <v>3.0668677727501099</v>
      </c>
      <c r="P307">
        <v>70.485714285714295</v>
      </c>
      <c r="Q307">
        <v>9.6898528727324004E-2</v>
      </c>
    </row>
    <row r="308" spans="1:17" x14ac:dyDescent="0.3">
      <c r="A308" t="s">
        <v>720</v>
      </c>
      <c r="B308" t="s">
        <v>721</v>
      </c>
      <c r="C308" t="s">
        <v>3126</v>
      </c>
      <c r="D308" t="s">
        <v>215</v>
      </c>
      <c r="E308">
        <v>23795.987260649999</v>
      </c>
      <c r="F308">
        <v>1151.45</v>
      </c>
      <c r="G308">
        <v>-28.169738465644301</v>
      </c>
      <c r="H308">
        <v>-17.7793574199499</v>
      </c>
      <c r="I308">
        <v>-5.5267730632876004</v>
      </c>
      <c r="J308">
        <v>-6.7172970571539601</v>
      </c>
      <c r="K308">
        <v>1320.75841519254</v>
      </c>
      <c r="L308">
        <v>1289.7629163223301</v>
      </c>
      <c r="M308">
        <v>14.234725232003401</v>
      </c>
      <c r="N308">
        <v>0.72592357494997195</v>
      </c>
      <c r="O308">
        <v>30.7872682270181</v>
      </c>
      <c r="P308">
        <v>14.7948756293305</v>
      </c>
      <c r="Q308">
        <v>7.7800140676490001E-3</v>
      </c>
    </row>
    <row r="309" spans="1:17" hidden="1" x14ac:dyDescent="0.3">
      <c r="A309" t="s">
        <v>722</v>
      </c>
      <c r="B309" t="s">
        <v>723</v>
      </c>
      <c r="C309" t="s">
        <v>3136</v>
      </c>
      <c r="D309" t="s">
        <v>120</v>
      </c>
      <c r="E309">
        <v>23783.946315699999</v>
      </c>
      <c r="F309">
        <v>1067.75</v>
      </c>
      <c r="G309">
        <v>-24.6444460204435</v>
      </c>
      <c r="H309">
        <v>-3.0269809722711898</v>
      </c>
      <c r="I309">
        <v>1.16425334704783</v>
      </c>
      <c r="J309">
        <v>-7.0352042903361296</v>
      </c>
      <c r="K309">
        <v>1131.4524740234699</v>
      </c>
      <c r="L309">
        <v>1131.65607490816</v>
      </c>
      <c r="M309">
        <v>44.172636120118398</v>
      </c>
      <c r="N309">
        <v>0.416343031967085</v>
      </c>
      <c r="O309">
        <v>31.116834464996401</v>
      </c>
      <c r="P309">
        <v>11.229751549559801</v>
      </c>
      <c r="Q309">
        <v>-7.0745081666774998E-2</v>
      </c>
    </row>
    <row r="310" spans="1:17" x14ac:dyDescent="0.3">
      <c r="A310" t="s">
        <v>724</v>
      </c>
      <c r="B310" t="s">
        <v>725</v>
      </c>
      <c r="C310" t="s">
        <v>3130</v>
      </c>
      <c r="D310" t="s">
        <v>257</v>
      </c>
      <c r="E310">
        <v>23753.952462239999</v>
      </c>
      <c r="F310">
        <v>4804.8</v>
      </c>
      <c r="G310">
        <v>-16.782986431142799</v>
      </c>
      <c r="H310">
        <v>-10.121047202798399</v>
      </c>
      <c r="I310">
        <v>-26.893625598497501</v>
      </c>
      <c r="J310">
        <v>2.0483819191408501</v>
      </c>
      <c r="K310">
        <v>5122.0253259658302</v>
      </c>
      <c r="L310">
        <v>5221.6955747959901</v>
      </c>
      <c r="M310">
        <v>47.039803907104599</v>
      </c>
      <c r="N310">
        <v>1.25371755532549</v>
      </c>
      <c r="O310">
        <v>52.972027972027902</v>
      </c>
      <c r="P310">
        <v>19.388743943346999</v>
      </c>
      <c r="Q310">
        <v>-6.3706292605160003E-3</v>
      </c>
    </row>
    <row r="311" spans="1:17" x14ac:dyDescent="0.3">
      <c r="A311" t="s">
        <v>726</v>
      </c>
      <c r="B311" t="s">
        <v>727</v>
      </c>
      <c r="C311" t="s">
        <v>3121</v>
      </c>
      <c r="D311" t="s">
        <v>411</v>
      </c>
      <c r="E311">
        <v>23659.673513909998</v>
      </c>
      <c r="F311">
        <v>6605.05</v>
      </c>
      <c r="G311">
        <v>84.919954490084606</v>
      </c>
      <c r="H311">
        <v>-6.7200117117279303</v>
      </c>
      <c r="I311">
        <v>30.388583160088</v>
      </c>
      <c r="J311">
        <v>-7.1566742599732001</v>
      </c>
      <c r="K311">
        <v>6651.8006951629804</v>
      </c>
      <c r="L311">
        <v>5500.56671616728</v>
      </c>
      <c r="M311">
        <v>45.620379261223199</v>
      </c>
      <c r="N311">
        <v>0.77207141251243505</v>
      </c>
      <c r="O311">
        <v>13.394296788063601</v>
      </c>
      <c r="P311">
        <v>114.449675324675</v>
      </c>
    </row>
    <row r="312" spans="1:17" x14ac:dyDescent="0.3">
      <c r="A312" t="s">
        <v>728</v>
      </c>
      <c r="B312" t="s">
        <v>729</v>
      </c>
      <c r="C312" t="s">
        <v>3130</v>
      </c>
      <c r="D312" t="s">
        <v>257</v>
      </c>
      <c r="E312">
        <v>23273.344000000001</v>
      </c>
      <c r="F312">
        <v>2102</v>
      </c>
      <c r="G312">
        <v>-21.716776175322501</v>
      </c>
      <c r="H312">
        <v>-4.2195966623703196</v>
      </c>
      <c r="I312">
        <v>-15.329647784515</v>
      </c>
      <c r="J312">
        <v>-5.6921887170180296</v>
      </c>
      <c r="K312">
        <v>2262.0334486719798</v>
      </c>
      <c r="L312">
        <v>2329.6055433227102</v>
      </c>
      <c r="M312">
        <v>44.902320341193601</v>
      </c>
      <c r="N312">
        <v>1.4666735035928999</v>
      </c>
      <c r="O312">
        <v>40.818268315889597</v>
      </c>
      <c r="P312">
        <v>12.094709897610899</v>
      </c>
      <c r="Q312">
        <v>3.5583264465999997E-5</v>
      </c>
    </row>
    <row r="313" spans="1:17" x14ac:dyDescent="0.3">
      <c r="A313" t="s">
        <v>730</v>
      </c>
      <c r="B313" t="s">
        <v>731</v>
      </c>
      <c r="C313" t="s">
        <v>3127</v>
      </c>
      <c r="D313" t="s">
        <v>62</v>
      </c>
      <c r="E313">
        <v>23135.18071479</v>
      </c>
      <c r="F313">
        <v>174.53</v>
      </c>
      <c r="G313">
        <v>58.027182151399003</v>
      </c>
      <c r="H313">
        <v>-8.11526252202367</v>
      </c>
      <c r="I313">
        <v>14.0316892144806</v>
      </c>
      <c r="J313">
        <v>-4.9964421457513497</v>
      </c>
      <c r="K313">
        <v>183.80215559326001</v>
      </c>
      <c r="L313">
        <v>162.902732957045</v>
      </c>
      <c r="M313">
        <v>41.2504198404608</v>
      </c>
      <c r="N313">
        <v>0.52354347399942303</v>
      </c>
      <c r="O313">
        <v>21.749842433965501</v>
      </c>
      <c r="P313">
        <v>80.860103626943001</v>
      </c>
      <c r="Q313">
        <v>7.5689127078374996E-2</v>
      </c>
    </row>
    <row r="314" spans="1:17" hidden="1" x14ac:dyDescent="0.3">
      <c r="A314" t="s">
        <v>732</v>
      </c>
      <c r="B314" t="s">
        <v>733</v>
      </c>
      <c r="C314" t="s">
        <v>3136</v>
      </c>
      <c r="D314" t="s">
        <v>734</v>
      </c>
      <c r="E314">
        <v>23025.673136879999</v>
      </c>
      <c r="F314">
        <v>92.09</v>
      </c>
      <c r="G314">
        <v>37.263469122257703</v>
      </c>
      <c r="H314">
        <v>-0.87495871664123104</v>
      </c>
      <c r="I314">
        <v>-6.8591656475425298</v>
      </c>
      <c r="J314">
        <v>-0.224521313513843</v>
      </c>
      <c r="K314">
        <v>93.926085304305104</v>
      </c>
      <c r="L314">
        <v>88.9026207407192</v>
      </c>
      <c r="M314">
        <v>50.681017208567297</v>
      </c>
      <c r="N314">
        <v>0.66849641383752101</v>
      </c>
      <c r="O314">
        <v>15.7563253339124</v>
      </c>
      <c r="P314">
        <v>64.153297682709393</v>
      </c>
      <c r="Q314">
        <v>2.0612820630179999E-2</v>
      </c>
    </row>
    <row r="315" spans="1:17" x14ac:dyDescent="0.3">
      <c r="A315" t="s">
        <v>735</v>
      </c>
      <c r="B315" t="s">
        <v>736</v>
      </c>
      <c r="C315" t="s">
        <v>3134</v>
      </c>
      <c r="D315" t="s">
        <v>131</v>
      </c>
      <c r="E315">
        <v>23010.957130665</v>
      </c>
      <c r="F315">
        <v>673.05</v>
      </c>
      <c r="G315">
        <v>144.39964496944901</v>
      </c>
      <c r="H315">
        <v>-2.2466699967816099</v>
      </c>
      <c r="I315">
        <v>70.612534970020207</v>
      </c>
      <c r="J315">
        <v>-3.5402596833028301</v>
      </c>
      <c r="K315">
        <v>686.31648305661497</v>
      </c>
      <c r="L315">
        <v>528.69695216039497</v>
      </c>
      <c r="M315">
        <v>39.333538847646501</v>
      </c>
      <c r="N315">
        <v>0.60346265335343396</v>
      </c>
      <c r="O315">
        <v>18.304732189287499</v>
      </c>
      <c r="P315">
        <v>170.30120481927699</v>
      </c>
      <c r="Q315">
        <v>0.24858586303696301</v>
      </c>
    </row>
    <row r="316" spans="1:17" x14ac:dyDescent="0.3">
      <c r="A316" t="s">
        <v>737</v>
      </c>
      <c r="B316" t="s">
        <v>738</v>
      </c>
      <c r="C316" t="s">
        <v>3128</v>
      </c>
      <c r="D316" t="s">
        <v>69</v>
      </c>
      <c r="E316">
        <v>22912.090626699999</v>
      </c>
      <c r="F316">
        <v>969.65</v>
      </c>
      <c r="G316">
        <v>-22.561146496302399</v>
      </c>
      <c r="H316">
        <v>10.9810037950145</v>
      </c>
      <c r="I316">
        <v>20.574723094565702</v>
      </c>
      <c r="J316">
        <v>1.73116274143069</v>
      </c>
      <c r="K316">
        <v>872.19837205814599</v>
      </c>
      <c r="L316">
        <v>853.047353232457</v>
      </c>
      <c r="M316">
        <v>79.996962647594998</v>
      </c>
      <c r="N316">
        <v>2.1381554229742101</v>
      </c>
      <c r="O316">
        <v>9.1321610890527403</v>
      </c>
      <c r="P316">
        <v>38.521428571428501</v>
      </c>
      <c r="Q316">
        <v>-4.6435475650678001E-2</v>
      </c>
    </row>
    <row r="317" spans="1:17" x14ac:dyDescent="0.3">
      <c r="A317" t="s">
        <v>739</v>
      </c>
      <c r="B317" t="s">
        <v>740</v>
      </c>
      <c r="C317" t="s">
        <v>3130</v>
      </c>
      <c r="D317" t="s">
        <v>117</v>
      </c>
      <c r="E317">
        <v>22847.819243225</v>
      </c>
      <c r="F317">
        <v>821.75</v>
      </c>
      <c r="G317">
        <v>61.924616889840003</v>
      </c>
      <c r="H317">
        <v>-1.4988530577738399</v>
      </c>
      <c r="I317">
        <v>24.8753612732961</v>
      </c>
      <c r="J317">
        <v>-3.0345347965182001</v>
      </c>
      <c r="K317">
        <v>835.87641894908302</v>
      </c>
      <c r="L317">
        <v>728.84472881700594</v>
      </c>
      <c r="M317">
        <v>49.825239931869604</v>
      </c>
      <c r="N317">
        <v>0.44307552823560298</v>
      </c>
      <c r="O317">
        <v>16.446607849102499</v>
      </c>
      <c r="P317">
        <v>85.790187655437407</v>
      </c>
      <c r="Q317">
        <v>0.117148034445395</v>
      </c>
    </row>
    <row r="318" spans="1:17" x14ac:dyDescent="0.3">
      <c r="A318" t="s">
        <v>741</v>
      </c>
      <c r="B318" t="s">
        <v>742</v>
      </c>
      <c r="C318" t="s">
        <v>3122</v>
      </c>
      <c r="D318" t="s">
        <v>672</v>
      </c>
      <c r="E318">
        <v>22833.36089516</v>
      </c>
      <c r="F318">
        <v>1279.5999999999999</v>
      </c>
      <c r="G318">
        <v>37.0960659943715</v>
      </c>
      <c r="H318">
        <v>-1.60651876347551</v>
      </c>
      <c r="I318">
        <v>4.79618360035085</v>
      </c>
      <c r="J318">
        <v>-3.0085331264990001</v>
      </c>
      <c r="K318">
        <v>1271.4429327862199</v>
      </c>
      <c r="L318">
        <v>1152.0545783100999</v>
      </c>
      <c r="M318">
        <v>52.725103243457902</v>
      </c>
      <c r="N318">
        <v>1.06109201403716</v>
      </c>
      <c r="O318">
        <v>16.8333854329478</v>
      </c>
      <c r="P318">
        <v>96.483685220729299</v>
      </c>
      <c r="Q318">
        <v>0.105639111572085</v>
      </c>
    </row>
    <row r="319" spans="1:17" x14ac:dyDescent="0.3">
      <c r="A319" t="s">
        <v>743</v>
      </c>
      <c r="B319" t="s">
        <v>744</v>
      </c>
      <c r="C319" t="s">
        <v>3133</v>
      </c>
      <c r="D319" t="s">
        <v>218</v>
      </c>
      <c r="E319">
        <v>22750.74894116</v>
      </c>
      <c r="F319">
        <v>363.8</v>
      </c>
      <c r="G319">
        <v>29.851990515275201</v>
      </c>
      <c r="H319">
        <v>-1.6340394081621199</v>
      </c>
      <c r="I319">
        <v>-23.563241567246902</v>
      </c>
      <c r="J319">
        <v>-1.3152548166625899</v>
      </c>
      <c r="K319">
        <v>376.18140989321398</v>
      </c>
      <c r="L319">
        <v>377.91908845714897</v>
      </c>
      <c r="M319">
        <v>51.667867419063398</v>
      </c>
      <c r="N319">
        <v>1.3817546123891999</v>
      </c>
      <c r="O319">
        <v>38.042880703683302</v>
      </c>
      <c r="P319">
        <v>63.542369071701501</v>
      </c>
      <c r="Q319">
        <v>0.12045669207335399</v>
      </c>
    </row>
    <row r="320" spans="1:17" x14ac:dyDescent="0.3">
      <c r="A320" t="s">
        <v>745</v>
      </c>
      <c r="B320" t="s">
        <v>746</v>
      </c>
      <c r="C320" t="s">
        <v>3126</v>
      </c>
      <c r="D320" t="s">
        <v>546</v>
      </c>
      <c r="E320">
        <v>22729.004828339999</v>
      </c>
      <c r="F320">
        <v>1241.8499999999999</v>
      </c>
      <c r="G320">
        <v>54.914931212147401</v>
      </c>
      <c r="H320">
        <v>-3.1671264098877301</v>
      </c>
      <c r="I320">
        <v>-3.8475835823197602</v>
      </c>
      <c r="J320">
        <v>-6.3868840491626404</v>
      </c>
      <c r="K320">
        <v>1336.8542156992401</v>
      </c>
      <c r="L320">
        <v>1245.28042305336</v>
      </c>
      <c r="M320">
        <v>39.611656486786501</v>
      </c>
      <c r="N320">
        <v>0.71519758470464001</v>
      </c>
      <c r="O320">
        <v>43.008414864919203</v>
      </c>
      <c r="P320">
        <v>83.258319191322897</v>
      </c>
      <c r="Q320">
        <v>7.4404224941890001E-2</v>
      </c>
    </row>
    <row r="321" spans="1:17" x14ac:dyDescent="0.3">
      <c r="A321" t="s">
        <v>747</v>
      </c>
      <c r="B321" t="s">
        <v>748</v>
      </c>
      <c r="C321" t="s">
        <v>3129</v>
      </c>
      <c r="D321" t="s">
        <v>273</v>
      </c>
      <c r="E321">
        <v>22703.079619349999</v>
      </c>
      <c r="F321">
        <v>1765.3</v>
      </c>
      <c r="G321">
        <v>-8.7793780286838903</v>
      </c>
      <c r="H321">
        <v>-21.4585661516372</v>
      </c>
      <c r="I321">
        <v>9.9375882884277793</v>
      </c>
      <c r="J321">
        <v>-5.3523308266076404</v>
      </c>
      <c r="K321">
        <v>2057.8126819512599</v>
      </c>
      <c r="L321">
        <v>1874.8025883196699</v>
      </c>
      <c r="M321">
        <v>33.321637651668397</v>
      </c>
      <c r="N321">
        <v>0.75292618096818398</v>
      </c>
      <c r="O321">
        <v>38.769614229875899</v>
      </c>
      <c r="P321">
        <v>48.8323075626001</v>
      </c>
      <c r="Q321">
        <v>-6.7651512050682996E-2</v>
      </c>
    </row>
    <row r="322" spans="1:17" x14ac:dyDescent="0.3">
      <c r="A322" t="s">
        <v>749</v>
      </c>
      <c r="B322" t="s">
        <v>750</v>
      </c>
      <c r="C322" t="s">
        <v>3119</v>
      </c>
      <c r="D322" t="s">
        <v>188</v>
      </c>
      <c r="E322">
        <v>22690.525932</v>
      </c>
      <c r="F322">
        <v>324.14999999999998</v>
      </c>
      <c r="G322">
        <v>-39.164864020650398</v>
      </c>
      <c r="H322">
        <v>-27.2316749166466</v>
      </c>
      <c r="I322">
        <v>-35.217744526954903</v>
      </c>
      <c r="J322">
        <v>-17.676044189083001</v>
      </c>
      <c r="K322">
        <v>446.208487399494</v>
      </c>
      <c r="L322">
        <v>473.94891080776898</v>
      </c>
      <c r="M322">
        <v>21.346386836974101</v>
      </c>
      <c r="N322">
        <v>2.9054824164614699</v>
      </c>
      <c r="O322">
        <v>75.952491130649406</v>
      </c>
      <c r="P322">
        <v>5.8967657628225796</v>
      </c>
      <c r="Q322">
        <v>-8.5276411589101E-2</v>
      </c>
    </row>
    <row r="323" spans="1:17" x14ac:dyDescent="0.3">
      <c r="A323" t="s">
        <v>751</v>
      </c>
      <c r="B323" t="s">
        <v>752</v>
      </c>
      <c r="C323" t="s">
        <v>3121</v>
      </c>
      <c r="D323" t="s">
        <v>568</v>
      </c>
      <c r="E323">
        <v>22510.186182129899</v>
      </c>
      <c r="F323">
        <v>866.3</v>
      </c>
      <c r="G323">
        <v>-11.4862789819204</v>
      </c>
      <c r="H323">
        <v>-13.439366223713099</v>
      </c>
      <c r="I323">
        <v>2.9339806934130799</v>
      </c>
      <c r="J323">
        <v>-5.2815996622299801</v>
      </c>
      <c r="K323">
        <v>931.67163941046499</v>
      </c>
      <c r="L323">
        <v>849.44785933743503</v>
      </c>
      <c r="M323">
        <v>33.501296154271898</v>
      </c>
      <c r="N323">
        <v>1.9045398078543101</v>
      </c>
      <c r="O323">
        <v>38.7740967332333</v>
      </c>
      <c r="P323">
        <v>43.427152317880697</v>
      </c>
      <c r="Q323">
        <v>6.0565346265374E-2</v>
      </c>
    </row>
    <row r="324" spans="1:17" x14ac:dyDescent="0.3">
      <c r="A324" t="s">
        <v>753</v>
      </c>
      <c r="B324" t="s">
        <v>754</v>
      </c>
      <c r="C324" t="s">
        <v>3121</v>
      </c>
      <c r="D324" t="s">
        <v>411</v>
      </c>
      <c r="E324">
        <v>22398.855723735</v>
      </c>
      <c r="F324">
        <v>4544.95</v>
      </c>
      <c r="G324">
        <v>42.261783045577999</v>
      </c>
      <c r="H324">
        <v>-1.6839975632922399</v>
      </c>
      <c r="I324">
        <v>23.375984734451499</v>
      </c>
      <c r="J324">
        <v>-6.5499490487682097</v>
      </c>
      <c r="K324">
        <v>4480.1239274208301</v>
      </c>
      <c r="L324">
        <v>3887.94005888328</v>
      </c>
      <c r="M324">
        <v>50.405812267065201</v>
      </c>
      <c r="N324">
        <v>0.78365127449794603</v>
      </c>
      <c r="O324">
        <v>9.3488377209870404</v>
      </c>
      <c r="P324">
        <v>73.6005805847863</v>
      </c>
      <c r="Q324">
        <v>3.5045398598444001E-2</v>
      </c>
    </row>
    <row r="325" spans="1:17" x14ac:dyDescent="0.3">
      <c r="A325" t="s">
        <v>755</v>
      </c>
      <c r="B325" t="s">
        <v>756</v>
      </c>
      <c r="C325" t="s">
        <v>3120</v>
      </c>
      <c r="D325" t="s">
        <v>757</v>
      </c>
      <c r="E325">
        <v>22186.9422595</v>
      </c>
      <c r="F325">
        <v>1580.75</v>
      </c>
      <c r="G325">
        <v>19.717919158602601</v>
      </c>
      <c r="H325">
        <v>6.1632184884664296</v>
      </c>
      <c r="I325">
        <v>20.6981781544089</v>
      </c>
      <c r="J325">
        <v>-2.6339640897024199</v>
      </c>
      <c r="K325">
        <v>1550.0772861435601</v>
      </c>
      <c r="L325">
        <v>1393.7262339065101</v>
      </c>
      <c r="M325">
        <v>53.991598637587302</v>
      </c>
      <c r="N325">
        <v>1.3225444397427699</v>
      </c>
      <c r="O325">
        <v>8.4928040487110401</v>
      </c>
      <c r="P325">
        <v>58.3600480865557</v>
      </c>
      <c r="Q325">
        <v>2.7694570833491999E-2</v>
      </c>
    </row>
    <row r="326" spans="1:17" x14ac:dyDescent="0.3">
      <c r="A326" t="s">
        <v>758</v>
      </c>
      <c r="B326" t="s">
        <v>759</v>
      </c>
      <c r="C326" t="s">
        <v>3129</v>
      </c>
      <c r="D326" t="s">
        <v>273</v>
      </c>
      <c r="E326">
        <v>22072.64708947</v>
      </c>
      <c r="F326">
        <v>6534.95</v>
      </c>
      <c r="G326">
        <v>84.514353472217607</v>
      </c>
      <c r="H326">
        <v>0.891604872289956</v>
      </c>
      <c r="I326">
        <v>69.544837785777005</v>
      </c>
      <c r="J326">
        <v>2.9688031021306398</v>
      </c>
      <c r="K326">
        <v>5648.3081007630799</v>
      </c>
      <c r="L326">
        <v>4536.5377153877098</v>
      </c>
      <c r="M326">
        <v>69.964573971731696</v>
      </c>
      <c r="N326">
        <v>0.75807429248369296</v>
      </c>
      <c r="O326">
        <v>9.5494227193781001</v>
      </c>
      <c r="P326">
        <v>118.3776106934</v>
      </c>
      <c r="Q326">
        <v>6.8840871888129998E-2</v>
      </c>
    </row>
    <row r="327" spans="1:17" x14ac:dyDescent="0.3">
      <c r="A327" t="s">
        <v>760</v>
      </c>
      <c r="B327" t="s">
        <v>761</v>
      </c>
      <c r="C327" t="s">
        <v>3135</v>
      </c>
      <c r="D327" t="s">
        <v>169</v>
      </c>
      <c r="E327">
        <v>22001.529093950001</v>
      </c>
      <c r="F327">
        <v>7472.9</v>
      </c>
      <c r="G327">
        <v>-11.086073699578399</v>
      </c>
      <c r="H327">
        <v>-5.8628636723302101</v>
      </c>
      <c r="I327">
        <v>21.439315410860701</v>
      </c>
      <c r="J327">
        <v>-3.5975252659786898</v>
      </c>
      <c r="K327">
        <v>7598.0835613140498</v>
      </c>
      <c r="L327">
        <v>7180.43386889872</v>
      </c>
      <c r="M327">
        <v>51.190785528332498</v>
      </c>
      <c r="N327">
        <v>0.72237614455288701</v>
      </c>
      <c r="O327">
        <v>9.4621900467020801</v>
      </c>
      <c r="P327">
        <v>44.408050474892903</v>
      </c>
      <c r="Q327">
        <v>-8.6290605202123005E-2</v>
      </c>
    </row>
    <row r="328" spans="1:17" x14ac:dyDescent="0.3">
      <c r="A328" t="s">
        <v>762</v>
      </c>
      <c r="B328" t="s">
        <v>763</v>
      </c>
      <c r="C328" t="s">
        <v>3125</v>
      </c>
      <c r="D328" t="s">
        <v>248</v>
      </c>
      <c r="E328">
        <v>21878.080541300002</v>
      </c>
      <c r="F328">
        <v>439.3</v>
      </c>
      <c r="G328">
        <v>9.6951417787126193</v>
      </c>
      <c r="H328">
        <v>-1.7522120213646899</v>
      </c>
      <c r="I328">
        <v>11.5748150724705</v>
      </c>
      <c r="J328">
        <v>-2.9733249188378199</v>
      </c>
      <c r="K328">
        <v>424.00972314478503</v>
      </c>
      <c r="L328">
        <v>395.78363901741602</v>
      </c>
      <c r="M328">
        <v>59.442343071234099</v>
      </c>
      <c r="N328">
        <v>0.73825448050540898</v>
      </c>
      <c r="O328">
        <v>27.020259503755899</v>
      </c>
      <c r="P328">
        <v>41.2086145933783</v>
      </c>
      <c r="Q328">
        <v>0.12308700365728199</v>
      </c>
    </row>
    <row r="329" spans="1:17" x14ac:dyDescent="0.3">
      <c r="A329" t="s">
        <v>764</v>
      </c>
      <c r="B329" t="s">
        <v>765</v>
      </c>
      <c r="C329" t="s">
        <v>3125</v>
      </c>
      <c r="D329" t="s">
        <v>51</v>
      </c>
      <c r="E329">
        <v>21569.768940720001</v>
      </c>
      <c r="F329">
        <v>2061.8000000000002</v>
      </c>
      <c r="G329">
        <v>38.778779275801803</v>
      </c>
      <c r="H329">
        <v>10.5099613754627</v>
      </c>
      <c r="I329">
        <v>37.596614493599397</v>
      </c>
      <c r="J329">
        <v>2.8364539990509998</v>
      </c>
      <c r="K329">
        <v>1892.21965252874</v>
      </c>
      <c r="L329">
        <v>1672.1931055556399</v>
      </c>
      <c r="M329">
        <v>81.260271204511596</v>
      </c>
      <c r="N329">
        <v>0.505095914127204</v>
      </c>
      <c r="O329">
        <v>29.2074886021922</v>
      </c>
      <c r="P329">
        <v>68.8615888615888</v>
      </c>
    </row>
    <row r="330" spans="1:17" x14ac:dyDescent="0.3">
      <c r="A330" t="s">
        <v>766</v>
      </c>
      <c r="B330" t="s">
        <v>767</v>
      </c>
      <c r="C330" t="s">
        <v>3125</v>
      </c>
      <c r="D330" t="s">
        <v>51</v>
      </c>
      <c r="E330">
        <v>21488.280715679899</v>
      </c>
      <c r="F330">
        <v>1093.2</v>
      </c>
      <c r="G330">
        <v>29.457207377539898</v>
      </c>
      <c r="H330">
        <v>-2.47668811483413</v>
      </c>
      <c r="I330">
        <v>9.8252981824333308</v>
      </c>
      <c r="J330">
        <v>0.59325293518072497</v>
      </c>
      <c r="K330">
        <v>1101.69684336</v>
      </c>
      <c r="L330">
        <v>1030.4516146910801</v>
      </c>
      <c r="M330">
        <v>63.938818061169499</v>
      </c>
      <c r="N330">
        <v>0.53731311398446502</v>
      </c>
      <c r="O330">
        <v>19.273691913648001</v>
      </c>
      <c r="P330">
        <v>52.948583420776501</v>
      </c>
      <c r="Q330">
        <v>1.3125169986635999E-2</v>
      </c>
    </row>
    <row r="331" spans="1:17" x14ac:dyDescent="0.3">
      <c r="A331" t="s">
        <v>768</v>
      </c>
      <c r="B331" t="s">
        <v>769</v>
      </c>
      <c r="C331" t="s">
        <v>3129</v>
      </c>
      <c r="D331" t="s">
        <v>111</v>
      </c>
      <c r="E331">
        <v>21418.716758039998</v>
      </c>
      <c r="F331">
        <v>264.95</v>
      </c>
      <c r="G331">
        <v>-40.286896213297403</v>
      </c>
      <c r="H331">
        <v>-2.4908759953767499</v>
      </c>
      <c r="I331">
        <v>-7.30703454842849</v>
      </c>
      <c r="J331">
        <v>-1.1737074059793</v>
      </c>
      <c r="K331">
        <v>281.25679041220599</v>
      </c>
      <c r="L331">
        <v>290.034142314956</v>
      </c>
      <c r="M331">
        <v>43.932206314851697</v>
      </c>
      <c r="N331">
        <v>0.76475144416837504</v>
      </c>
      <c r="O331">
        <v>34.855633138328002</v>
      </c>
      <c r="P331">
        <v>5.2015088346237803</v>
      </c>
      <c r="Q331">
        <v>-0.120296269114645</v>
      </c>
    </row>
    <row r="332" spans="1:17" hidden="1" x14ac:dyDescent="0.3">
      <c r="A332" t="s">
        <v>770</v>
      </c>
      <c r="B332" t="s">
        <v>771</v>
      </c>
      <c r="C332" t="s">
        <v>3136</v>
      </c>
      <c r="D332" t="s">
        <v>117</v>
      </c>
      <c r="E332">
        <v>21371.567290840001</v>
      </c>
      <c r="F332">
        <v>351.65</v>
      </c>
      <c r="G332">
        <v>-9.7114100330878301</v>
      </c>
      <c r="H332">
        <v>2.43014998309802</v>
      </c>
      <c r="I332">
        <v>-27.916732359954999</v>
      </c>
      <c r="J332">
        <v>-8.9617622355814106</v>
      </c>
      <c r="K332">
        <v>368.24954407965402</v>
      </c>
      <c r="L332">
        <v>388.53125225242599</v>
      </c>
      <c r="M332">
        <v>46.572128351953502</v>
      </c>
      <c r="N332">
        <v>2.52918260487764</v>
      </c>
      <c r="O332">
        <v>64.183136641546994</v>
      </c>
      <c r="P332">
        <v>16.132760898282601</v>
      </c>
      <c r="Q332">
        <v>3.8943943436559998E-2</v>
      </c>
    </row>
    <row r="333" spans="1:17" x14ac:dyDescent="0.3">
      <c r="A333" t="s">
        <v>772</v>
      </c>
      <c r="B333" t="s">
        <v>773</v>
      </c>
      <c r="C333" t="s">
        <v>3125</v>
      </c>
      <c r="D333" t="s">
        <v>51</v>
      </c>
      <c r="E333">
        <v>21040.977672094999</v>
      </c>
      <c r="F333">
        <v>1233.4000000000001</v>
      </c>
      <c r="G333">
        <v>250.43175747789101</v>
      </c>
      <c r="H333">
        <v>9.3633548901047998</v>
      </c>
      <c r="I333">
        <v>114.465624535055</v>
      </c>
      <c r="J333">
        <v>1.7846761641789699</v>
      </c>
      <c r="K333">
        <v>1099.7359001524001</v>
      </c>
      <c r="L333">
        <v>824.56873891278599</v>
      </c>
      <c r="M333">
        <v>68.968892294088803</v>
      </c>
      <c r="N333">
        <v>1.2194581247635801</v>
      </c>
      <c r="O333">
        <v>8.2090157288795105</v>
      </c>
      <c r="P333">
        <v>281.26738794435801</v>
      </c>
      <c r="Q333">
        <v>0.10885572534275099</v>
      </c>
    </row>
    <row r="334" spans="1:17" x14ac:dyDescent="0.3">
      <c r="A334" t="s">
        <v>774</v>
      </c>
      <c r="B334" t="s">
        <v>775</v>
      </c>
      <c r="C334" t="s">
        <v>3133</v>
      </c>
      <c r="D334" t="s">
        <v>505</v>
      </c>
      <c r="E334">
        <v>20328.001002056</v>
      </c>
      <c r="F334">
        <v>168.52</v>
      </c>
      <c r="G334">
        <v>-28.762682539164601</v>
      </c>
      <c r="H334">
        <v>1.2011345688045001</v>
      </c>
      <c r="I334">
        <v>5.2861225811373904</v>
      </c>
      <c r="J334">
        <v>-1.31261612045715</v>
      </c>
      <c r="K334">
        <v>173.82786027329999</v>
      </c>
      <c r="L334">
        <v>174.53666576625801</v>
      </c>
      <c r="M334">
        <v>52.6715098050976</v>
      </c>
      <c r="N334">
        <v>0.69133937209464302</v>
      </c>
      <c r="O334">
        <v>32.174222644196497</v>
      </c>
      <c r="P334">
        <v>18.4674868189806</v>
      </c>
      <c r="Q334">
        <v>-1.3199059590756001E-2</v>
      </c>
    </row>
    <row r="335" spans="1:17" x14ac:dyDescent="0.3">
      <c r="A335" t="s">
        <v>776</v>
      </c>
      <c r="B335" t="s">
        <v>777</v>
      </c>
      <c r="C335" t="s">
        <v>3120</v>
      </c>
      <c r="D335" t="s">
        <v>241</v>
      </c>
      <c r="E335">
        <v>20327.118338519998</v>
      </c>
      <c r="F335">
        <v>1846.6</v>
      </c>
      <c r="G335">
        <v>-24.888809057833399</v>
      </c>
      <c r="H335">
        <v>-1.9945882990116499</v>
      </c>
      <c r="I335">
        <v>-3.3857477886391099</v>
      </c>
      <c r="J335">
        <v>-2.6749769544470299</v>
      </c>
      <c r="K335">
        <v>1855.15270738659</v>
      </c>
      <c r="L335">
        <v>1857.7454134935499</v>
      </c>
      <c r="M335">
        <v>56.352866702119101</v>
      </c>
      <c r="N335">
        <v>0.68364492692432399</v>
      </c>
      <c r="O335">
        <v>33.1609444384273</v>
      </c>
      <c r="P335">
        <v>11.8135028761731</v>
      </c>
      <c r="Q335">
        <v>6.3002483645973995E-2</v>
      </c>
    </row>
    <row r="336" spans="1:17" x14ac:dyDescent="0.3">
      <c r="A336" t="s">
        <v>778</v>
      </c>
      <c r="B336" t="s">
        <v>779</v>
      </c>
      <c r="C336" t="s">
        <v>3130</v>
      </c>
      <c r="D336" t="s">
        <v>257</v>
      </c>
      <c r="E336">
        <v>20271.674173849999</v>
      </c>
      <c r="F336">
        <v>640.75</v>
      </c>
      <c r="G336">
        <v>0.63086608898776497</v>
      </c>
      <c r="H336">
        <v>-10.687445368434799</v>
      </c>
      <c r="I336">
        <v>-7.29512096164461</v>
      </c>
      <c r="J336">
        <v>-7.8223426158700002</v>
      </c>
      <c r="K336">
        <v>640.19585244989401</v>
      </c>
      <c r="L336">
        <v>638.57796589330599</v>
      </c>
      <c r="M336">
        <v>64.904170072868695</v>
      </c>
      <c r="N336">
        <v>2.40533190721208</v>
      </c>
      <c r="O336">
        <v>24.689816621147099</v>
      </c>
      <c r="P336">
        <v>27.3603657324587</v>
      </c>
      <c r="Q336">
        <v>7.5731980376136002E-2</v>
      </c>
    </row>
    <row r="337" spans="1:17" hidden="1" x14ac:dyDescent="0.3">
      <c r="A337" t="s">
        <v>780</v>
      </c>
      <c r="B337" t="s">
        <v>781</v>
      </c>
      <c r="C337" t="s">
        <v>3136</v>
      </c>
      <c r="D337" t="s">
        <v>131</v>
      </c>
      <c r="E337">
        <v>20173.740000000002</v>
      </c>
      <c r="F337">
        <v>144.37</v>
      </c>
      <c r="G337">
        <v>-13.283603106935301</v>
      </c>
      <c r="H337">
        <v>-1.9975557695247601</v>
      </c>
      <c r="I337">
        <v>9.9865933240696698</v>
      </c>
      <c r="J337">
        <v>-3.7294945033136799</v>
      </c>
      <c r="K337">
        <v>142.489015298179</v>
      </c>
      <c r="L337">
        <v>137.250492529974</v>
      </c>
      <c r="M337">
        <v>53.328059728626101</v>
      </c>
      <c r="N337">
        <v>0.32804256957848799</v>
      </c>
      <c r="O337">
        <v>7.2591258571725401</v>
      </c>
      <c r="P337">
        <v>20.058212058212</v>
      </c>
    </row>
    <row r="338" spans="1:17" hidden="1" x14ac:dyDescent="0.3">
      <c r="A338" t="s">
        <v>782</v>
      </c>
      <c r="B338" t="s">
        <v>783</v>
      </c>
      <c r="C338" t="s">
        <v>3136</v>
      </c>
      <c r="D338" t="s">
        <v>131</v>
      </c>
      <c r="E338">
        <v>20155.501969815999</v>
      </c>
      <c r="F338">
        <v>376.98</v>
      </c>
      <c r="G338">
        <v>-2.8335895553627402</v>
      </c>
      <c r="H338">
        <v>2.0054048760499001</v>
      </c>
      <c r="I338">
        <v>3.07716474441128</v>
      </c>
      <c r="J338">
        <v>-2.4310000041822302</v>
      </c>
      <c r="K338">
        <v>367.50550301443599</v>
      </c>
      <c r="L338">
        <v>349.06533111713702</v>
      </c>
      <c r="M338">
        <v>42.778347382377802</v>
      </c>
      <c r="N338">
        <v>0.85535623599458199</v>
      </c>
      <c r="O338">
        <v>2.12478115549896</v>
      </c>
      <c r="P338">
        <v>21.508460918613999</v>
      </c>
      <c r="Q338">
        <v>-0.10379904096142301</v>
      </c>
    </row>
    <row r="339" spans="1:17" x14ac:dyDescent="0.3">
      <c r="A339" t="s">
        <v>784</v>
      </c>
      <c r="B339" t="s">
        <v>785</v>
      </c>
      <c r="C339" t="s">
        <v>3125</v>
      </c>
      <c r="D339" t="s">
        <v>51</v>
      </c>
      <c r="E339">
        <v>20058.591096</v>
      </c>
      <c r="F339">
        <v>1473.75</v>
      </c>
      <c r="G339">
        <v>34.083461879505201</v>
      </c>
      <c r="H339">
        <v>6.8716257014316202</v>
      </c>
      <c r="I339">
        <v>61.554017911724799</v>
      </c>
      <c r="J339">
        <v>-1.47858622051532</v>
      </c>
      <c r="K339">
        <v>1326.10718849247</v>
      </c>
      <c r="L339">
        <v>1138.50137897222</v>
      </c>
      <c r="M339">
        <v>82.986317920482094</v>
      </c>
      <c r="N339">
        <v>0.68685666478507401</v>
      </c>
      <c r="O339">
        <v>3.27735368956743</v>
      </c>
      <c r="P339">
        <v>82.1355743681641</v>
      </c>
      <c r="Q339">
        <v>8.8988859081968005E-2</v>
      </c>
    </row>
    <row r="340" spans="1:17" x14ac:dyDescent="0.3">
      <c r="A340" t="s">
        <v>786</v>
      </c>
      <c r="B340" t="s">
        <v>787</v>
      </c>
      <c r="C340" t="s">
        <v>3133</v>
      </c>
      <c r="D340" t="s">
        <v>218</v>
      </c>
      <c r="E340">
        <v>19606.07690448</v>
      </c>
      <c r="F340">
        <v>897.6</v>
      </c>
      <c r="G340">
        <v>20.763507121001599</v>
      </c>
      <c r="H340">
        <v>4.1471564825870297</v>
      </c>
      <c r="I340">
        <v>9.9152702352765107</v>
      </c>
      <c r="J340">
        <v>-2.9532907213915198</v>
      </c>
      <c r="K340">
        <v>858.93788530834399</v>
      </c>
      <c r="L340">
        <v>804.804443985842</v>
      </c>
      <c r="M340">
        <v>67.445283088928306</v>
      </c>
      <c r="N340">
        <v>1.5901749421888201</v>
      </c>
      <c r="O340">
        <v>6.7290552584670298</v>
      </c>
      <c r="P340">
        <v>59.985741021299297</v>
      </c>
      <c r="Q340">
        <v>0.17903106839555699</v>
      </c>
    </row>
    <row r="341" spans="1:17" x14ac:dyDescent="0.3">
      <c r="A341" t="s">
        <v>788</v>
      </c>
      <c r="B341" t="s">
        <v>789</v>
      </c>
      <c r="C341" t="s">
        <v>3130</v>
      </c>
      <c r="D341" t="s">
        <v>117</v>
      </c>
      <c r="E341">
        <v>19592.33335999</v>
      </c>
      <c r="F341">
        <v>700.6</v>
      </c>
      <c r="G341">
        <v>12.5338107661279</v>
      </c>
      <c r="H341">
        <v>-2.2592714982022302</v>
      </c>
      <c r="I341">
        <v>9.7872278998945692</v>
      </c>
      <c r="J341">
        <v>-0.411933338887151</v>
      </c>
      <c r="K341">
        <v>709.73138359796201</v>
      </c>
      <c r="L341">
        <v>625.86807335176604</v>
      </c>
      <c r="M341">
        <v>62.447349812824299</v>
      </c>
      <c r="N341">
        <v>1.03522073956986</v>
      </c>
      <c r="O341">
        <v>15.044247787610599</v>
      </c>
      <c r="P341">
        <v>59.173009201408597</v>
      </c>
      <c r="Q341">
        <v>0.14726534970913199</v>
      </c>
    </row>
    <row r="342" spans="1:17" x14ac:dyDescent="0.3">
      <c r="A342" t="s">
        <v>790</v>
      </c>
      <c r="B342" t="s">
        <v>791</v>
      </c>
      <c r="C342" t="s">
        <v>3129</v>
      </c>
      <c r="D342" t="s">
        <v>792</v>
      </c>
      <c r="E342">
        <v>19552.266320399998</v>
      </c>
      <c r="F342">
        <v>1227.5999999999999</v>
      </c>
      <c r="G342">
        <v>-28.7021332729948</v>
      </c>
      <c r="H342">
        <v>-3.5285783156159201</v>
      </c>
      <c r="I342">
        <v>-11.1910938950152</v>
      </c>
      <c r="J342">
        <v>-2.45379685616289</v>
      </c>
      <c r="K342">
        <v>1286.0162130501501</v>
      </c>
      <c r="L342">
        <v>1324.8233418719001</v>
      </c>
      <c r="M342">
        <v>60.338604150207502</v>
      </c>
      <c r="N342">
        <v>0.37428575858720697</v>
      </c>
      <c r="O342">
        <v>28.600521342456801</v>
      </c>
      <c r="P342">
        <v>10.5597334173909</v>
      </c>
      <c r="Q342">
        <v>-2.0607874205665001E-2</v>
      </c>
    </row>
    <row r="343" spans="1:17" x14ac:dyDescent="0.3">
      <c r="A343" t="s">
        <v>793</v>
      </c>
      <c r="B343" t="s">
        <v>794</v>
      </c>
      <c r="C343" t="s">
        <v>3130</v>
      </c>
      <c r="D343" t="s">
        <v>163</v>
      </c>
      <c r="E343">
        <v>19528.822058624999</v>
      </c>
      <c r="F343">
        <v>816.75</v>
      </c>
      <c r="G343">
        <v>121.51318707554201</v>
      </c>
      <c r="H343">
        <v>2.8431510281280401</v>
      </c>
      <c r="I343">
        <v>-6.7906056848141203</v>
      </c>
      <c r="J343">
        <v>2.76550160957302</v>
      </c>
      <c r="K343">
        <v>783.04099179541004</v>
      </c>
      <c r="L343">
        <v>724.74976373915797</v>
      </c>
      <c r="M343">
        <v>67.916725485449803</v>
      </c>
      <c r="N343">
        <v>0.97832509296755099</v>
      </c>
      <c r="O343">
        <v>19.987756351392701</v>
      </c>
      <c r="P343">
        <v>146.67774086378699</v>
      </c>
      <c r="Q343">
        <v>0.193786804241315</v>
      </c>
    </row>
    <row r="344" spans="1:17" x14ac:dyDescent="0.3">
      <c r="A344" t="s">
        <v>795</v>
      </c>
      <c r="B344" t="s">
        <v>796</v>
      </c>
      <c r="C344" t="s">
        <v>3130</v>
      </c>
      <c r="D344" t="s">
        <v>470</v>
      </c>
      <c r="E344">
        <v>19441.272122760001</v>
      </c>
      <c r="F344">
        <v>305.39999999999998</v>
      </c>
      <c r="G344">
        <v>10.503679856058699</v>
      </c>
      <c r="H344">
        <v>-6.5824478988500497</v>
      </c>
      <c r="I344">
        <v>2.4534744553113699</v>
      </c>
      <c r="J344">
        <v>-3.9438453698384599</v>
      </c>
      <c r="K344">
        <v>323.477683939337</v>
      </c>
      <c r="L344">
        <v>291.95269575193402</v>
      </c>
      <c r="M344">
        <v>49.077175423662503</v>
      </c>
      <c r="N344">
        <v>0.49674089213394002</v>
      </c>
      <c r="O344">
        <v>25.687622789783902</v>
      </c>
      <c r="P344">
        <v>60.757994472956902</v>
      </c>
      <c r="Q344">
        <v>0.17548282390333</v>
      </c>
    </row>
    <row r="345" spans="1:17" hidden="1" x14ac:dyDescent="0.3">
      <c r="A345" t="s">
        <v>797</v>
      </c>
      <c r="B345" t="s">
        <v>798</v>
      </c>
      <c r="C345" t="s">
        <v>3136</v>
      </c>
      <c r="D345" t="s">
        <v>46</v>
      </c>
      <c r="E345">
        <v>19428.223132575</v>
      </c>
      <c r="F345">
        <v>528.25</v>
      </c>
      <c r="G345">
        <v>-10.9674384635465</v>
      </c>
      <c r="H345">
        <v>16.8300304373717</v>
      </c>
      <c r="I345">
        <v>5.8887375670051298</v>
      </c>
      <c r="J345">
        <v>1.4974909006628601</v>
      </c>
      <c r="O345">
        <v>0.71935636535729297</v>
      </c>
      <c r="P345">
        <v>25.698988697204001</v>
      </c>
    </row>
    <row r="346" spans="1:17" x14ac:dyDescent="0.3">
      <c r="A346" t="s">
        <v>799</v>
      </c>
      <c r="B346" t="s">
        <v>800</v>
      </c>
      <c r="C346" t="s">
        <v>3135</v>
      </c>
      <c r="D346" t="s">
        <v>491</v>
      </c>
      <c r="E346">
        <v>19423.8294678399</v>
      </c>
      <c r="F346">
        <v>1840.85</v>
      </c>
      <c r="G346">
        <v>-15.948841370527999</v>
      </c>
      <c r="H346">
        <v>-5.1804187486237199</v>
      </c>
      <c r="I346">
        <v>-1.2975693751293</v>
      </c>
      <c r="J346">
        <v>-2.9534144020476099</v>
      </c>
      <c r="K346">
        <v>1915.59794238828</v>
      </c>
      <c r="L346">
        <v>1876.2864340511901</v>
      </c>
      <c r="M346">
        <v>55.313541568924002</v>
      </c>
      <c r="N346">
        <v>0.82797920384812096</v>
      </c>
      <c r="O346">
        <v>26.571964038351801</v>
      </c>
      <c r="P346">
        <v>25.895910272192499</v>
      </c>
      <c r="Q346">
        <v>-4.6198127484090003E-2</v>
      </c>
    </row>
    <row r="347" spans="1:17" x14ac:dyDescent="0.3">
      <c r="A347" t="s">
        <v>801</v>
      </c>
      <c r="B347" t="s">
        <v>802</v>
      </c>
      <c r="C347" t="s">
        <v>3130</v>
      </c>
      <c r="D347" t="s">
        <v>803</v>
      </c>
      <c r="E347">
        <v>19401.683329545001</v>
      </c>
      <c r="F347">
        <v>457.05</v>
      </c>
      <c r="G347">
        <v>14.845465026931301</v>
      </c>
      <c r="H347">
        <v>-11.1459628533295</v>
      </c>
      <c r="I347">
        <v>-24.543950520040099</v>
      </c>
      <c r="J347">
        <v>-6.1124776528872102</v>
      </c>
      <c r="K347">
        <v>496.78799823514203</v>
      </c>
      <c r="L347">
        <v>486.52011729172699</v>
      </c>
      <c r="M347">
        <v>49.890735478798803</v>
      </c>
      <c r="N347">
        <v>1.09922097588472</v>
      </c>
      <c r="O347">
        <v>63.6801225248878</v>
      </c>
      <c r="P347">
        <v>52.096505823627197</v>
      </c>
      <c r="Q347">
        <v>0.22678966412954599</v>
      </c>
    </row>
    <row r="348" spans="1:17" x14ac:dyDescent="0.3">
      <c r="A348" t="s">
        <v>804</v>
      </c>
      <c r="B348" t="s">
        <v>805</v>
      </c>
      <c r="C348" t="s">
        <v>3123</v>
      </c>
      <c r="D348" t="s">
        <v>120</v>
      </c>
      <c r="E348">
        <v>19261.901107400001</v>
      </c>
      <c r="F348">
        <v>769.3</v>
      </c>
      <c r="G348">
        <v>19.480088907789099</v>
      </c>
      <c r="H348">
        <v>-16.159672079790599</v>
      </c>
      <c r="I348">
        <v>32.717167755836797</v>
      </c>
      <c r="J348">
        <v>-9.5249490487682298</v>
      </c>
      <c r="K348">
        <v>836.62851968813197</v>
      </c>
      <c r="L348">
        <v>727.90058116544105</v>
      </c>
      <c r="M348">
        <v>37.485652541445099</v>
      </c>
      <c r="N348">
        <v>0.60213026877284304</v>
      </c>
      <c r="O348">
        <v>31.021708046275801</v>
      </c>
      <c r="P348">
        <v>61.583700903171497</v>
      </c>
      <c r="Q348">
        <v>0.138563895442427</v>
      </c>
    </row>
    <row r="349" spans="1:17" x14ac:dyDescent="0.3">
      <c r="A349" t="s">
        <v>806</v>
      </c>
      <c r="B349" t="s">
        <v>807</v>
      </c>
      <c r="C349" t="s">
        <v>3135</v>
      </c>
      <c r="D349" t="s">
        <v>414</v>
      </c>
      <c r="E349">
        <v>19199.2580722399</v>
      </c>
      <c r="F349">
        <v>479.2</v>
      </c>
      <c r="G349">
        <v>30.0032567211809</v>
      </c>
      <c r="H349">
        <v>-1.96891136157</v>
      </c>
      <c r="I349">
        <v>11.6114536442456</v>
      </c>
      <c r="J349">
        <v>-4.7925124574491003</v>
      </c>
      <c r="K349">
        <v>485.42649556593602</v>
      </c>
      <c r="L349">
        <v>450.34707294712501</v>
      </c>
      <c r="M349">
        <v>54.545002259198</v>
      </c>
      <c r="N349">
        <v>0.63163026338581996</v>
      </c>
      <c r="O349">
        <v>19.856010016694501</v>
      </c>
      <c r="P349">
        <v>55.256763324153503</v>
      </c>
      <c r="Q349">
        <v>-1.774660116807E-3</v>
      </c>
    </row>
    <row r="350" spans="1:17" x14ac:dyDescent="0.3">
      <c r="A350" t="s">
        <v>808</v>
      </c>
      <c r="B350" t="s">
        <v>809</v>
      </c>
      <c r="C350" t="s">
        <v>3119</v>
      </c>
      <c r="D350" t="s">
        <v>188</v>
      </c>
      <c r="E350">
        <v>19160.618328960001</v>
      </c>
      <c r="F350">
        <v>339.6</v>
      </c>
      <c r="G350">
        <v>-2.23823923283505</v>
      </c>
      <c r="H350">
        <v>-15.1142646068079</v>
      </c>
      <c r="I350">
        <v>11.4730252910004</v>
      </c>
      <c r="J350">
        <v>-8.0900823247785301</v>
      </c>
      <c r="K350">
        <v>377.57952675085897</v>
      </c>
      <c r="L350">
        <v>353.32330676549401</v>
      </c>
      <c r="M350">
        <v>32.789610948993698</v>
      </c>
      <c r="N350">
        <v>0.28566817042043302</v>
      </c>
      <c r="O350">
        <v>38.309776207302598</v>
      </c>
      <c r="P350">
        <v>30.590271101711199</v>
      </c>
      <c r="Q350">
        <v>-9.6463922533059996E-3</v>
      </c>
    </row>
    <row r="351" spans="1:17" x14ac:dyDescent="0.3">
      <c r="A351" t="s">
        <v>810</v>
      </c>
      <c r="B351" t="s">
        <v>811</v>
      </c>
      <c r="C351" t="s">
        <v>3119</v>
      </c>
      <c r="D351" t="s">
        <v>292</v>
      </c>
      <c r="E351">
        <v>19099.95323504</v>
      </c>
      <c r="F351">
        <v>193.1</v>
      </c>
      <c r="G351">
        <v>14.925565533830699</v>
      </c>
      <c r="H351">
        <v>-4.6461463018945199</v>
      </c>
      <c r="I351">
        <v>-3.71710303860824</v>
      </c>
      <c r="J351">
        <v>0.47439820971741697</v>
      </c>
      <c r="K351">
        <v>217.158870341566</v>
      </c>
      <c r="L351">
        <v>214.60047501313801</v>
      </c>
      <c r="M351">
        <v>41.770546417506402</v>
      </c>
      <c r="N351">
        <v>0.87126616243564203</v>
      </c>
      <c r="O351">
        <v>47.281201450025797</v>
      </c>
      <c r="P351">
        <v>40.181488203266703</v>
      </c>
      <c r="Q351">
        <v>3.1760233668274997E-2</v>
      </c>
    </row>
    <row r="352" spans="1:17" x14ac:dyDescent="0.3">
      <c r="A352" t="s">
        <v>812</v>
      </c>
      <c r="B352" t="s">
        <v>813</v>
      </c>
      <c r="C352" t="s">
        <v>3125</v>
      </c>
      <c r="D352" t="s">
        <v>51</v>
      </c>
      <c r="E352">
        <v>19057.452971154999</v>
      </c>
      <c r="F352">
        <v>14853.95</v>
      </c>
      <c r="G352">
        <v>162.48752203788899</v>
      </c>
      <c r="H352">
        <v>7.7993599459485203</v>
      </c>
      <c r="I352">
        <v>129.23915518006501</v>
      </c>
      <c r="J352">
        <v>-7.6691119737201099</v>
      </c>
      <c r="K352">
        <v>13617.8137500058</v>
      </c>
      <c r="L352">
        <v>10014.099105089599</v>
      </c>
      <c r="M352">
        <v>53.105675947039202</v>
      </c>
      <c r="N352">
        <v>1.3949769191696999</v>
      </c>
      <c r="O352">
        <v>11.490546285668101</v>
      </c>
      <c r="P352">
        <v>201.53875823428501</v>
      </c>
      <c r="Q352">
        <v>0.18422523578494601</v>
      </c>
    </row>
    <row r="353" spans="1:17" x14ac:dyDescent="0.3">
      <c r="A353" t="s">
        <v>814</v>
      </c>
      <c r="B353" t="s">
        <v>815</v>
      </c>
      <c r="C353" t="s">
        <v>3121</v>
      </c>
      <c r="D353" t="s">
        <v>54</v>
      </c>
      <c r="E353">
        <v>18986.969524650001</v>
      </c>
      <c r="F353">
        <v>649.15</v>
      </c>
      <c r="G353">
        <v>-36.900504699767502</v>
      </c>
      <c r="H353">
        <v>-28.455781217745699</v>
      </c>
      <c r="I353">
        <v>-13.3071483135981</v>
      </c>
      <c r="J353">
        <v>-5.8521095425953904</v>
      </c>
      <c r="K353">
        <v>735.65324688487306</v>
      </c>
      <c r="L353">
        <v>744.01710539737405</v>
      </c>
      <c r="M353">
        <v>38.921895110272999</v>
      </c>
      <c r="N353">
        <v>0.39861820001063902</v>
      </c>
      <c r="O353">
        <v>45.382423168759097</v>
      </c>
      <c r="P353">
        <v>8.1826514457128603</v>
      </c>
      <c r="Q353">
        <v>1.9815840700851999E-2</v>
      </c>
    </row>
    <row r="354" spans="1:17" x14ac:dyDescent="0.3">
      <c r="A354" t="s">
        <v>816</v>
      </c>
      <c r="B354" t="s">
        <v>817</v>
      </c>
      <c r="C354" t="s">
        <v>3121</v>
      </c>
      <c r="D354" t="s">
        <v>398</v>
      </c>
      <c r="E354">
        <v>18953.890967964999</v>
      </c>
      <c r="F354">
        <v>1103.6500000000001</v>
      </c>
      <c r="G354">
        <v>87.813430814751996</v>
      </c>
      <c r="H354">
        <v>7.8393459497249696</v>
      </c>
      <c r="I354">
        <v>41.2330477849126</v>
      </c>
      <c r="J354">
        <v>5.4001057115598297</v>
      </c>
      <c r="K354">
        <v>1009.05710313552</v>
      </c>
      <c r="L354">
        <v>841.00352184979204</v>
      </c>
      <c r="M354">
        <v>73.709791320169799</v>
      </c>
      <c r="N354">
        <v>0.55928704649717198</v>
      </c>
      <c r="O354">
        <v>7.7334299823313497</v>
      </c>
      <c r="P354">
        <v>141.895890410958</v>
      </c>
    </row>
    <row r="355" spans="1:17" x14ac:dyDescent="0.3">
      <c r="A355" t="s">
        <v>818</v>
      </c>
      <c r="B355" t="s">
        <v>819</v>
      </c>
      <c r="C355" t="s">
        <v>3137</v>
      </c>
      <c r="D355" t="s">
        <v>169</v>
      </c>
      <c r="E355">
        <v>18948.635695960002</v>
      </c>
      <c r="F355">
        <v>1223.9000000000001</v>
      </c>
      <c r="G355">
        <v>9.4169137369554292</v>
      </c>
      <c r="H355">
        <v>19.8789888707019</v>
      </c>
      <c r="I355">
        <v>17.793031365576802</v>
      </c>
      <c r="J355">
        <v>-8.0964727568129895</v>
      </c>
      <c r="K355">
        <v>1132.4366228854999</v>
      </c>
      <c r="L355">
        <v>1050.24373660322</v>
      </c>
      <c r="M355">
        <v>50.834570680343198</v>
      </c>
      <c r="N355">
        <v>2.1803835054818301</v>
      </c>
      <c r="O355">
        <v>12.0271263992156</v>
      </c>
      <c r="P355">
        <v>47.032676597789496</v>
      </c>
      <c r="Q355">
        <v>-2.2748073054360001E-3</v>
      </c>
    </row>
    <row r="356" spans="1:17" x14ac:dyDescent="0.3">
      <c r="A356" t="s">
        <v>820</v>
      </c>
      <c r="B356" t="s">
        <v>821</v>
      </c>
      <c r="C356" t="s">
        <v>3124</v>
      </c>
      <c r="D356" t="s">
        <v>46</v>
      </c>
      <c r="E356">
        <v>18810.283776479999</v>
      </c>
      <c r="F356">
        <v>299.60000000000002</v>
      </c>
      <c r="G356">
        <v>58.935476295030803</v>
      </c>
      <c r="H356">
        <v>-0.95654533609438697</v>
      </c>
      <c r="I356">
        <v>-0.44189834698064301</v>
      </c>
      <c r="J356">
        <v>-1.89970346920043</v>
      </c>
      <c r="K356">
        <v>299.48722688628101</v>
      </c>
      <c r="L356">
        <v>279.000234003694</v>
      </c>
      <c r="M356">
        <v>59.384114635930402</v>
      </c>
      <c r="N356">
        <v>0.95941343148007296</v>
      </c>
      <c r="O356">
        <v>21.6622162883844</v>
      </c>
      <c r="P356">
        <v>93.727772389265994</v>
      </c>
      <c r="Q356">
        <v>0.16219046353481201</v>
      </c>
    </row>
    <row r="357" spans="1:17" x14ac:dyDescent="0.3">
      <c r="A357" t="s">
        <v>822</v>
      </c>
      <c r="B357" t="s">
        <v>823</v>
      </c>
      <c r="C357" t="s">
        <v>3137</v>
      </c>
      <c r="D357" t="s">
        <v>565</v>
      </c>
      <c r="E357">
        <v>18716.510663059998</v>
      </c>
      <c r="F357">
        <v>586.79999999999995</v>
      </c>
      <c r="G357">
        <v>13.6409070374048</v>
      </c>
      <c r="H357">
        <v>21.169980809580199</v>
      </c>
      <c r="I357">
        <v>-13.505643740840901</v>
      </c>
      <c r="J357">
        <v>16.358078474167499</v>
      </c>
      <c r="K357">
        <v>549.839660038023</v>
      </c>
      <c r="L357">
        <v>573.08307266296003</v>
      </c>
      <c r="M357">
        <v>74.194916190043898</v>
      </c>
      <c r="N357">
        <v>2.5723527245657798</v>
      </c>
      <c r="O357">
        <v>33.307770961145202</v>
      </c>
      <c r="P357">
        <v>42.0823244552058</v>
      </c>
      <c r="Q357">
        <v>0.14137703996724399</v>
      </c>
    </row>
    <row r="358" spans="1:17" x14ac:dyDescent="0.3">
      <c r="A358" t="s">
        <v>824</v>
      </c>
      <c r="B358" t="s">
        <v>825</v>
      </c>
      <c r="C358" t="s">
        <v>3134</v>
      </c>
      <c r="D358" t="s">
        <v>131</v>
      </c>
      <c r="E358">
        <v>18652.091676795</v>
      </c>
      <c r="F358">
        <v>1327.45</v>
      </c>
      <c r="G358">
        <v>54.627750626851203</v>
      </c>
      <c r="H358">
        <v>-7.80809258372466</v>
      </c>
      <c r="I358">
        <v>-2.4385160788342901</v>
      </c>
      <c r="J358">
        <v>-3.8760440370909102</v>
      </c>
      <c r="K358">
        <v>1399.6880455932801</v>
      </c>
      <c r="L358">
        <v>1296.18265448837</v>
      </c>
      <c r="M358">
        <v>52.463187035242399</v>
      </c>
      <c r="N358">
        <v>0.86774483887126697</v>
      </c>
      <c r="O358">
        <v>24.0724697728728</v>
      </c>
      <c r="P358">
        <v>78.504672897196201</v>
      </c>
    </row>
    <row r="359" spans="1:17" x14ac:dyDescent="0.3">
      <c r="A359" t="s">
        <v>826</v>
      </c>
      <c r="B359" t="s">
        <v>827</v>
      </c>
      <c r="C359" t="s">
        <v>3123</v>
      </c>
      <c r="D359" t="s">
        <v>828</v>
      </c>
      <c r="E359">
        <v>18624.912728399999</v>
      </c>
      <c r="F359">
        <v>3069</v>
      </c>
      <c r="G359">
        <v>109.073654124708</v>
      </c>
      <c r="H359">
        <v>11.2823509176303</v>
      </c>
      <c r="I359">
        <v>60.409390966930602</v>
      </c>
      <c r="J359">
        <v>3.0778711627476301</v>
      </c>
      <c r="K359">
        <v>2700.2212990749099</v>
      </c>
      <c r="L359">
        <v>2145.88917383017</v>
      </c>
      <c r="M359">
        <v>77.774369423575905</v>
      </c>
      <c r="N359">
        <v>0.875913722402203</v>
      </c>
      <c r="O359">
        <v>0.89279895731508796</v>
      </c>
      <c r="P359">
        <v>150.40796344647501</v>
      </c>
    </row>
    <row r="360" spans="1:17" x14ac:dyDescent="0.3">
      <c r="A360" t="s">
        <v>829</v>
      </c>
      <c r="B360" t="s">
        <v>830</v>
      </c>
      <c r="C360" t="s">
        <v>3124</v>
      </c>
      <c r="D360" t="s">
        <v>46</v>
      </c>
      <c r="E360">
        <v>18476.4317123</v>
      </c>
      <c r="F360">
        <v>196.45</v>
      </c>
      <c r="G360">
        <v>-5.4658504839292403</v>
      </c>
      <c r="H360">
        <v>-7.9303708609462902</v>
      </c>
      <c r="I360">
        <v>-34.4348770087812</v>
      </c>
      <c r="J360">
        <v>-6.3447164906286897</v>
      </c>
      <c r="K360">
        <v>215.446375573106</v>
      </c>
      <c r="L360">
        <v>225.825080085727</v>
      </c>
      <c r="M360">
        <v>49.436349998761997</v>
      </c>
      <c r="N360">
        <v>0.90231579569275999</v>
      </c>
      <c r="O360">
        <v>78.976838890302801</v>
      </c>
      <c r="P360">
        <v>24.690574420818699</v>
      </c>
      <c r="Q360">
        <v>0.143338664422623</v>
      </c>
    </row>
    <row r="361" spans="1:17" x14ac:dyDescent="0.3">
      <c r="A361" t="s">
        <v>831</v>
      </c>
      <c r="B361" t="s">
        <v>832</v>
      </c>
      <c r="C361" t="s">
        <v>3122</v>
      </c>
      <c r="D361" t="s">
        <v>672</v>
      </c>
      <c r="E361">
        <v>18308.589126964001</v>
      </c>
      <c r="F361">
        <v>126.97</v>
      </c>
      <c r="G361">
        <v>68.548960022153594</v>
      </c>
      <c r="H361">
        <v>6.7744748818162304</v>
      </c>
      <c r="I361">
        <v>14.2171374070493</v>
      </c>
      <c r="J361">
        <v>-4.9260393914473504</v>
      </c>
      <c r="K361">
        <v>130.67976825848601</v>
      </c>
      <c r="L361">
        <v>118.830319334623</v>
      </c>
      <c r="M361">
        <v>52.489926295854403</v>
      </c>
      <c r="N361">
        <v>0.74745130602714405</v>
      </c>
      <c r="O361">
        <v>34.677482869969197</v>
      </c>
      <c r="P361">
        <v>92.524639878695893</v>
      </c>
      <c r="Q361">
        <v>5.7894498201749002E-2</v>
      </c>
    </row>
    <row r="362" spans="1:17" x14ac:dyDescent="0.3">
      <c r="A362" t="s">
        <v>833</v>
      </c>
      <c r="B362" t="s">
        <v>834</v>
      </c>
      <c r="C362" t="s">
        <v>3124</v>
      </c>
      <c r="D362" t="s">
        <v>335</v>
      </c>
      <c r="E362">
        <v>18188.283408679999</v>
      </c>
      <c r="F362">
        <v>1119.6500000000001</v>
      </c>
      <c r="G362">
        <v>54.612209121542897</v>
      </c>
      <c r="H362">
        <v>-8.0926709124825695</v>
      </c>
      <c r="I362">
        <v>-13.0374872837928</v>
      </c>
      <c r="J362">
        <v>-9.9610197348389207</v>
      </c>
      <c r="K362">
        <v>1254.7193837013899</v>
      </c>
      <c r="L362">
        <v>1163.8796838942401</v>
      </c>
      <c r="M362">
        <v>20.423450731099098</v>
      </c>
      <c r="N362">
        <v>0.70636407353245401</v>
      </c>
      <c r="O362">
        <v>29.415442325726701</v>
      </c>
      <c r="P362">
        <v>78.729347912842201</v>
      </c>
      <c r="Q362">
        <v>0.13975709881440601</v>
      </c>
    </row>
    <row r="363" spans="1:17" x14ac:dyDescent="0.3">
      <c r="A363" t="s">
        <v>835</v>
      </c>
      <c r="B363" t="s">
        <v>836</v>
      </c>
      <c r="C363" t="s">
        <v>3134</v>
      </c>
      <c r="D363" t="s">
        <v>131</v>
      </c>
      <c r="E363">
        <v>17967.901038935001</v>
      </c>
      <c r="F363">
        <v>1605.8</v>
      </c>
      <c r="G363">
        <v>61.824649997405402</v>
      </c>
      <c r="H363">
        <v>0.15020776635399799</v>
      </c>
      <c r="I363">
        <v>-22.982673929758501</v>
      </c>
      <c r="J363">
        <v>-1.92511078054229</v>
      </c>
      <c r="K363">
        <v>1669.8231457249601</v>
      </c>
      <c r="L363">
        <v>1604.1443955878101</v>
      </c>
      <c r="M363">
        <v>54.556945674795799</v>
      </c>
      <c r="N363">
        <v>1.2498950620678599</v>
      </c>
      <c r="O363">
        <v>34.562424552995203</v>
      </c>
      <c r="P363">
        <v>88.526101511681006</v>
      </c>
      <c r="Q363">
        <v>7.5368693610463999E-2</v>
      </c>
    </row>
    <row r="364" spans="1:17" x14ac:dyDescent="0.3">
      <c r="A364" t="s">
        <v>837</v>
      </c>
      <c r="B364" t="s">
        <v>838</v>
      </c>
      <c r="C364" t="s">
        <v>3129</v>
      </c>
      <c r="D364" t="s">
        <v>232</v>
      </c>
      <c r="E364">
        <v>17936.9244394899</v>
      </c>
      <c r="F364">
        <v>412.45</v>
      </c>
      <c r="G364">
        <v>14.8661591002056</v>
      </c>
      <c r="H364">
        <v>-1.54490978261864</v>
      </c>
      <c r="I364">
        <v>5.0077423058488701</v>
      </c>
      <c r="J364">
        <v>-1.54847229454452</v>
      </c>
      <c r="K364">
        <v>433.54396844012098</v>
      </c>
      <c r="L364">
        <v>404.73505611570101</v>
      </c>
      <c r="M364">
        <v>43.485321002808597</v>
      </c>
      <c r="N364">
        <v>0.66494905171507301</v>
      </c>
      <c r="O364">
        <v>40.004849072614803</v>
      </c>
      <c r="P364">
        <v>45.562025763190299</v>
      </c>
      <c r="Q364">
        <v>6.0816334039555997E-2</v>
      </c>
    </row>
    <row r="365" spans="1:17" x14ac:dyDescent="0.3">
      <c r="A365" t="s">
        <v>839</v>
      </c>
      <c r="B365" t="s">
        <v>840</v>
      </c>
      <c r="C365" t="s">
        <v>3121</v>
      </c>
      <c r="D365" t="s">
        <v>24</v>
      </c>
      <c r="E365">
        <v>17903.199544800002</v>
      </c>
      <c r="F365">
        <v>222.45</v>
      </c>
      <c r="G365">
        <v>24.660193896293801</v>
      </c>
      <c r="H365">
        <v>-3.4289590938070802</v>
      </c>
      <c r="I365">
        <v>7.3234616984039098</v>
      </c>
      <c r="J365">
        <v>-4.23487449145229</v>
      </c>
      <c r="K365">
        <v>217.04714808124399</v>
      </c>
      <c r="L365">
        <v>200.573381137452</v>
      </c>
      <c r="M365">
        <v>57.647863451484398</v>
      </c>
      <c r="N365">
        <v>0.72942572987407694</v>
      </c>
      <c r="O365">
        <v>7.7995055068554802</v>
      </c>
      <c r="P365">
        <v>47.5132625994694</v>
      </c>
      <c r="Q365">
        <v>0.18913421940080899</v>
      </c>
    </row>
    <row r="366" spans="1:17" x14ac:dyDescent="0.3">
      <c r="A366" t="s">
        <v>841</v>
      </c>
      <c r="B366" t="s">
        <v>842</v>
      </c>
      <c r="C366" t="s">
        <v>3129</v>
      </c>
      <c r="D366" t="s">
        <v>123</v>
      </c>
      <c r="E366">
        <v>17825.250801239999</v>
      </c>
      <c r="F366">
        <v>682.6</v>
      </c>
      <c r="G366">
        <v>163.26501399617001</v>
      </c>
      <c r="H366">
        <v>15.660048214397101</v>
      </c>
      <c r="I366">
        <v>159.26949169489899</v>
      </c>
      <c r="J366">
        <v>4.6862313204916601</v>
      </c>
      <c r="K366">
        <v>610.76953136090401</v>
      </c>
      <c r="L366">
        <v>437.55524496692101</v>
      </c>
      <c r="M366">
        <v>65.9939229982635</v>
      </c>
      <c r="N366">
        <v>1.21204899410954</v>
      </c>
      <c r="O366">
        <v>5.3325520070319303</v>
      </c>
      <c r="P366">
        <v>365.28748168092397</v>
      </c>
      <c r="Q366">
        <v>0.25170936000599903</v>
      </c>
    </row>
    <row r="367" spans="1:17" x14ac:dyDescent="0.3">
      <c r="A367" t="s">
        <v>843</v>
      </c>
      <c r="B367" t="s">
        <v>844</v>
      </c>
      <c r="C367" t="s">
        <v>3132</v>
      </c>
      <c r="D367" t="s">
        <v>458</v>
      </c>
      <c r="E367">
        <v>17823.000344759999</v>
      </c>
      <c r="F367">
        <v>7511.4</v>
      </c>
      <c r="G367">
        <v>-14.132933085802</v>
      </c>
      <c r="H367">
        <v>-4.6161126290655599</v>
      </c>
      <c r="I367">
        <v>-2.55569294630136</v>
      </c>
      <c r="J367">
        <v>-5.4146841913085098</v>
      </c>
      <c r="K367">
        <v>7937.8203731694703</v>
      </c>
      <c r="L367">
        <v>7624.8177484581502</v>
      </c>
      <c r="M367">
        <v>41.791528744729902</v>
      </c>
      <c r="N367">
        <v>0.27871283806455899</v>
      </c>
      <c r="O367">
        <v>26.323987538940798</v>
      </c>
      <c r="P367">
        <v>36.904458134363701</v>
      </c>
      <c r="Q367">
        <v>-1.9175101385726E-2</v>
      </c>
    </row>
    <row r="368" spans="1:17" x14ac:dyDescent="0.3">
      <c r="A368" t="s">
        <v>845</v>
      </c>
      <c r="B368" t="s">
        <v>846</v>
      </c>
      <c r="C368" t="s">
        <v>3126</v>
      </c>
      <c r="D368" t="s">
        <v>215</v>
      </c>
      <c r="E368">
        <v>17623.279223534999</v>
      </c>
      <c r="F368">
        <v>464.55</v>
      </c>
      <c r="G368">
        <v>-25.546772194725399</v>
      </c>
      <c r="H368">
        <v>-9.1517659219000596</v>
      </c>
      <c r="I368">
        <v>-19.385936153127201</v>
      </c>
      <c r="J368">
        <v>-6.8357799093023504</v>
      </c>
      <c r="K368">
        <v>510.80017919866401</v>
      </c>
      <c r="L368">
        <v>520.95496268006298</v>
      </c>
      <c r="M368">
        <v>37.428533523294497</v>
      </c>
      <c r="N368">
        <v>1.6858769988557101</v>
      </c>
      <c r="O368">
        <v>33.979119578086298</v>
      </c>
      <c r="P368">
        <v>14.1961651917404</v>
      </c>
      <c r="Q368">
        <v>6.4920981758623E-2</v>
      </c>
    </row>
    <row r="369" spans="1:17" x14ac:dyDescent="0.3">
      <c r="A369" t="s">
        <v>847</v>
      </c>
      <c r="B369" t="s">
        <v>848</v>
      </c>
      <c r="C369" t="s">
        <v>3130</v>
      </c>
      <c r="D369" t="s">
        <v>257</v>
      </c>
      <c r="E369">
        <v>17613.2968314299</v>
      </c>
      <c r="F369">
        <v>2218.0500000000002</v>
      </c>
      <c r="G369">
        <v>110.76979673434199</v>
      </c>
      <c r="H369">
        <v>26.451180931270599</v>
      </c>
      <c r="I369">
        <v>32.210626852988298</v>
      </c>
      <c r="J369">
        <v>2.0998091717346701</v>
      </c>
      <c r="K369">
        <v>1921.38607181106</v>
      </c>
      <c r="L369">
        <v>1663.6633625959601</v>
      </c>
      <c r="M369">
        <v>71.330211967372406</v>
      </c>
      <c r="N369">
        <v>1.6943431040389201</v>
      </c>
      <c r="O369">
        <v>21.007191001104498</v>
      </c>
      <c r="P369">
        <v>165</v>
      </c>
      <c r="Q369">
        <v>0.16729855701655699</v>
      </c>
    </row>
    <row r="370" spans="1:17" x14ac:dyDescent="0.3">
      <c r="A370" t="s">
        <v>849</v>
      </c>
      <c r="B370" t="s">
        <v>850</v>
      </c>
      <c r="C370" t="s">
        <v>3125</v>
      </c>
      <c r="D370" t="s">
        <v>51</v>
      </c>
      <c r="E370">
        <v>17610.548330220001</v>
      </c>
      <c r="F370">
        <v>1111.8</v>
      </c>
      <c r="G370">
        <v>134.63857818117299</v>
      </c>
      <c r="H370">
        <v>2.1717087150471799</v>
      </c>
      <c r="I370">
        <v>55.492693099610896</v>
      </c>
      <c r="J370">
        <v>-5.1283973246302903</v>
      </c>
      <c r="K370">
        <v>1126.75454931832</v>
      </c>
      <c r="L370">
        <v>874.85908161779798</v>
      </c>
      <c r="M370">
        <v>31.774728526068301</v>
      </c>
      <c r="N370">
        <v>0.38513507056446</v>
      </c>
      <c r="O370">
        <v>17.817952869221099</v>
      </c>
      <c r="P370">
        <v>171.568148510014</v>
      </c>
      <c r="Q370">
        <v>6.1084998125587001E-2</v>
      </c>
    </row>
    <row r="371" spans="1:17" x14ac:dyDescent="0.3">
      <c r="A371" t="s">
        <v>851</v>
      </c>
      <c r="B371" t="s">
        <v>852</v>
      </c>
      <c r="C371" t="s">
        <v>3123</v>
      </c>
      <c r="D371" t="s">
        <v>268</v>
      </c>
      <c r="E371">
        <v>17607.636684000001</v>
      </c>
      <c r="F371">
        <v>2523.6</v>
      </c>
      <c r="G371">
        <v>57.666520022249799</v>
      </c>
      <c r="H371">
        <v>-11.715750532107499</v>
      </c>
      <c r="I371">
        <v>59.049949067279798</v>
      </c>
      <c r="J371">
        <v>-8.7050999182833806</v>
      </c>
      <c r="K371">
        <v>2616.9098848383801</v>
      </c>
      <c r="L371">
        <v>2171.95154120499</v>
      </c>
      <c r="M371">
        <v>38.3416887963593</v>
      </c>
      <c r="N371">
        <v>0.45488461646969103</v>
      </c>
      <c r="O371">
        <v>17.887145347915599</v>
      </c>
      <c r="P371">
        <v>100.39704597792399</v>
      </c>
      <c r="Q371">
        <v>9.5572674345834996E-2</v>
      </c>
    </row>
    <row r="372" spans="1:17" x14ac:dyDescent="0.3">
      <c r="A372" t="s">
        <v>853</v>
      </c>
      <c r="B372" t="s">
        <v>854</v>
      </c>
      <c r="C372" t="s">
        <v>3126</v>
      </c>
      <c r="D372" t="s">
        <v>803</v>
      </c>
      <c r="E372">
        <v>17586.5128720049</v>
      </c>
      <c r="F372">
        <v>972.95</v>
      </c>
      <c r="G372">
        <v>4.3041217590823404</v>
      </c>
      <c r="H372">
        <v>1.0061304058691101</v>
      </c>
      <c r="I372">
        <v>33.851762127335398</v>
      </c>
      <c r="J372">
        <v>-0.52901463127955595</v>
      </c>
      <c r="K372">
        <v>951.605545044005</v>
      </c>
      <c r="L372">
        <v>855.12586133739205</v>
      </c>
      <c r="M372">
        <v>65.162673988421403</v>
      </c>
      <c r="N372">
        <v>0.49776688544360298</v>
      </c>
      <c r="O372">
        <v>9.3632766329204902</v>
      </c>
      <c r="P372">
        <v>61.606178888796599</v>
      </c>
      <c r="Q372">
        <v>0.192054047214753</v>
      </c>
    </row>
    <row r="373" spans="1:17" hidden="1" x14ac:dyDescent="0.3">
      <c r="A373" t="s">
        <v>855</v>
      </c>
      <c r="B373" t="s">
        <v>856</v>
      </c>
      <c r="C373" t="s">
        <v>3136</v>
      </c>
      <c r="D373" t="s">
        <v>208</v>
      </c>
      <c r="E373">
        <v>17582.128569820001</v>
      </c>
      <c r="F373">
        <v>15842.6</v>
      </c>
      <c r="G373">
        <v>195.69504768901999</v>
      </c>
      <c r="H373">
        <v>68.721400995747402</v>
      </c>
      <c r="I373">
        <v>135.59119521572899</v>
      </c>
      <c r="J373">
        <v>-19.702112054432401</v>
      </c>
      <c r="K373">
        <v>11563.9523088449</v>
      </c>
      <c r="L373">
        <v>8226.4683961431492</v>
      </c>
      <c r="M373">
        <v>53.3656840198705</v>
      </c>
      <c r="N373">
        <v>2.0406344386390498</v>
      </c>
      <c r="O373">
        <v>28.7111963945312</v>
      </c>
      <c r="P373">
        <v>222.705884749353</v>
      </c>
      <c r="Q373">
        <v>0.12852970631308799</v>
      </c>
    </row>
    <row r="374" spans="1:17" x14ac:dyDescent="0.3">
      <c r="A374" t="s">
        <v>857</v>
      </c>
      <c r="B374" t="s">
        <v>858</v>
      </c>
      <c r="C374" t="s">
        <v>3121</v>
      </c>
      <c r="D374" t="s">
        <v>494</v>
      </c>
      <c r="E374">
        <v>17549.105205399999</v>
      </c>
      <c r="F374">
        <v>413.45</v>
      </c>
      <c r="G374">
        <v>-52.0160606079235</v>
      </c>
      <c r="H374">
        <v>0.75652827554350099</v>
      </c>
      <c r="I374">
        <v>-1.7838672880728399</v>
      </c>
      <c r="J374">
        <v>-6.74848402041283</v>
      </c>
      <c r="K374">
        <v>442.78982733916598</v>
      </c>
      <c r="L374">
        <v>464.85825189032897</v>
      </c>
      <c r="M374">
        <v>35.590954128879197</v>
      </c>
      <c r="N374">
        <v>0.241459498103135</v>
      </c>
      <c r="O374">
        <v>58.512063090119</v>
      </c>
      <c r="P374">
        <v>35.878138556592603</v>
      </c>
      <c r="Q374">
        <v>2.6096447505176999E-2</v>
      </c>
    </row>
    <row r="375" spans="1:17" x14ac:dyDescent="0.3">
      <c r="A375" t="s">
        <v>859</v>
      </c>
      <c r="B375" t="s">
        <v>860</v>
      </c>
      <c r="C375" t="s">
        <v>3130</v>
      </c>
      <c r="D375" t="s">
        <v>117</v>
      </c>
      <c r="E375">
        <v>17510.6757645</v>
      </c>
      <c r="F375">
        <v>11992.65</v>
      </c>
      <c r="G375">
        <v>93.576185319950994</v>
      </c>
      <c r="H375">
        <v>-0.110210283106281</v>
      </c>
      <c r="I375">
        <v>46.434770295486601</v>
      </c>
      <c r="J375">
        <v>-0.34767632149549499</v>
      </c>
      <c r="K375">
        <v>12504.8003908221</v>
      </c>
      <c r="L375">
        <v>11196.670663155999</v>
      </c>
      <c r="M375">
        <v>33.952541590448199</v>
      </c>
      <c r="N375">
        <v>1.59046497103173</v>
      </c>
      <c r="O375">
        <v>30.9310285883437</v>
      </c>
      <c r="P375">
        <v>125.214084507042</v>
      </c>
    </row>
    <row r="376" spans="1:17" x14ac:dyDescent="0.3">
      <c r="A376" t="s">
        <v>861</v>
      </c>
      <c r="B376" t="s">
        <v>862</v>
      </c>
      <c r="C376" t="s">
        <v>3126</v>
      </c>
      <c r="D376" t="s">
        <v>215</v>
      </c>
      <c r="E376">
        <v>17471.604988660001</v>
      </c>
      <c r="F376">
        <v>1477.55</v>
      </c>
      <c r="G376">
        <v>-5.4939196651531903</v>
      </c>
      <c r="H376">
        <v>-13.542790372935601</v>
      </c>
      <c r="I376">
        <v>-35.721479224579397</v>
      </c>
      <c r="J376">
        <v>-8.0507578821686696</v>
      </c>
      <c r="K376">
        <v>1659.72550413617</v>
      </c>
      <c r="L376">
        <v>1762.2309736893401</v>
      </c>
      <c r="M376">
        <v>44.2271814846426</v>
      </c>
      <c r="N376">
        <v>0.77548503353907805</v>
      </c>
      <c r="O376">
        <v>64.349768197353697</v>
      </c>
      <c r="P376">
        <v>19.931006493506398</v>
      </c>
      <c r="Q376">
        <v>0.12646252092295901</v>
      </c>
    </row>
    <row r="377" spans="1:17" x14ac:dyDescent="0.3">
      <c r="A377" t="s">
        <v>863</v>
      </c>
      <c r="B377" t="s">
        <v>864</v>
      </c>
      <c r="C377" t="s">
        <v>3130</v>
      </c>
      <c r="D377" t="s">
        <v>549</v>
      </c>
      <c r="E377">
        <v>17399.909280650001</v>
      </c>
      <c r="F377">
        <v>1137.7</v>
      </c>
      <c r="G377">
        <v>-4.5463075047096098</v>
      </c>
      <c r="H377">
        <v>-12.018254679256</v>
      </c>
      <c r="I377">
        <v>-27.367986984320002</v>
      </c>
      <c r="J377">
        <v>-5.5073850303834497</v>
      </c>
      <c r="K377">
        <v>1265.62230768776</v>
      </c>
      <c r="L377">
        <v>1266.4639779064</v>
      </c>
      <c r="M377">
        <v>40.977018652886798</v>
      </c>
      <c r="N377">
        <v>0.50989602660069899</v>
      </c>
      <c r="O377">
        <v>49.424277050188898</v>
      </c>
      <c r="P377">
        <v>36.8661654135338</v>
      </c>
      <c r="Q377">
        <v>7.3263378540077001E-2</v>
      </c>
    </row>
    <row r="378" spans="1:17" hidden="1" x14ac:dyDescent="0.3">
      <c r="A378" t="s">
        <v>865</v>
      </c>
      <c r="B378" t="s">
        <v>866</v>
      </c>
      <c r="C378" t="s">
        <v>3121</v>
      </c>
      <c r="D378" t="s">
        <v>54</v>
      </c>
      <c r="E378">
        <v>17215.593745450002</v>
      </c>
      <c r="F378">
        <v>400.25</v>
      </c>
      <c r="G378">
        <v>4.1483040745165898</v>
      </c>
      <c r="H378">
        <v>1.0297232228177499E-2</v>
      </c>
      <c r="I378">
        <v>16.952764618325499</v>
      </c>
      <c r="J378">
        <v>-7.2712636865662104</v>
      </c>
      <c r="K378">
        <v>435.23236601519301</v>
      </c>
      <c r="M378">
        <v>24.654503701349899</v>
      </c>
      <c r="N378">
        <v>1.0160335147547801</v>
      </c>
      <c r="O378">
        <v>29.119300437226698</v>
      </c>
      <c r="P378">
        <v>37.071917808219098</v>
      </c>
    </row>
    <row r="379" spans="1:17" x14ac:dyDescent="0.3">
      <c r="A379" t="s">
        <v>867</v>
      </c>
      <c r="B379" t="s">
        <v>868</v>
      </c>
      <c r="C379" t="s">
        <v>3124</v>
      </c>
      <c r="D379" t="s">
        <v>46</v>
      </c>
      <c r="E379">
        <v>17209.429462650001</v>
      </c>
      <c r="F379">
        <v>1486.85</v>
      </c>
      <c r="G379">
        <v>91.847066767657097</v>
      </c>
      <c r="H379">
        <v>-3.54911632806993</v>
      </c>
      <c r="I379">
        <v>36.048169370149502</v>
      </c>
      <c r="J379">
        <v>0.61702593638356096</v>
      </c>
      <c r="K379">
        <v>1566.01129932809</v>
      </c>
      <c r="L379">
        <v>1328.8625618481301</v>
      </c>
      <c r="M379">
        <v>41.5249757117912</v>
      </c>
      <c r="N379">
        <v>1.03001764982439</v>
      </c>
      <c r="O379">
        <v>22.540942260483501</v>
      </c>
      <c r="P379">
        <v>144.86989459815501</v>
      </c>
      <c r="Q379">
        <v>0.20121230260855599</v>
      </c>
    </row>
    <row r="380" spans="1:17" x14ac:dyDescent="0.3">
      <c r="A380" t="s">
        <v>869</v>
      </c>
      <c r="B380" t="s">
        <v>870</v>
      </c>
      <c r="C380" t="s">
        <v>3121</v>
      </c>
      <c r="D380" t="s">
        <v>208</v>
      </c>
      <c r="E380">
        <v>17123.8359688399</v>
      </c>
      <c r="F380">
        <v>4125.2</v>
      </c>
      <c r="G380">
        <v>40.592405798129903</v>
      </c>
      <c r="H380">
        <v>-3.0234494161080598</v>
      </c>
      <c r="I380">
        <v>-4.30482386392866</v>
      </c>
      <c r="J380">
        <v>-1.1126203080293799</v>
      </c>
      <c r="K380">
        <v>3966.8770419570701</v>
      </c>
      <c r="L380">
        <v>3626.0592596199499</v>
      </c>
      <c r="M380">
        <v>65.258768467263806</v>
      </c>
      <c r="N380">
        <v>0.71111146246552204</v>
      </c>
      <c r="O380">
        <v>6.2251527198681398</v>
      </c>
      <c r="P380">
        <v>72.602510460250997</v>
      </c>
      <c r="Q380">
        <v>0.26459423782115898</v>
      </c>
    </row>
    <row r="381" spans="1:17" x14ac:dyDescent="0.3">
      <c r="A381" t="s">
        <v>871</v>
      </c>
      <c r="B381" t="s">
        <v>872</v>
      </c>
      <c r="C381" t="s">
        <v>3135</v>
      </c>
      <c r="D381" t="s">
        <v>491</v>
      </c>
      <c r="E381">
        <v>17013.9163644</v>
      </c>
      <c r="F381">
        <v>3430.95</v>
      </c>
      <c r="G381">
        <v>-29.453892073611701</v>
      </c>
      <c r="H381">
        <v>-3.70173515546028</v>
      </c>
      <c r="I381">
        <v>-3.6055499552567101</v>
      </c>
      <c r="J381">
        <v>-2.76285672108955</v>
      </c>
      <c r="K381">
        <v>3368.0491566140699</v>
      </c>
      <c r="L381">
        <v>3452.2064517418798</v>
      </c>
      <c r="M381">
        <v>58.463142638436203</v>
      </c>
      <c r="N381">
        <v>0.52503118124053705</v>
      </c>
      <c r="O381">
        <v>15.9868258062635</v>
      </c>
      <c r="P381">
        <v>19.297971105199998</v>
      </c>
      <c r="Q381">
        <v>-6.4956683849132002E-2</v>
      </c>
    </row>
    <row r="382" spans="1:17" x14ac:dyDescent="0.3">
      <c r="A382" t="s">
        <v>873</v>
      </c>
      <c r="B382" t="s">
        <v>874</v>
      </c>
      <c r="C382" t="s">
        <v>3131</v>
      </c>
      <c r="D382" t="s">
        <v>117</v>
      </c>
      <c r="E382">
        <v>17006.191158059999</v>
      </c>
      <c r="F382">
        <v>932.1</v>
      </c>
      <c r="G382">
        <v>33.088053050689403</v>
      </c>
      <c r="H382">
        <v>-11.124646515376501</v>
      </c>
      <c r="I382">
        <v>-4.3426405175757399</v>
      </c>
      <c r="J382">
        <v>-5.4571524385987296</v>
      </c>
      <c r="K382">
        <v>1018.69336101439</v>
      </c>
      <c r="L382">
        <v>929.77210268824899</v>
      </c>
      <c r="M382">
        <v>31.214901499861099</v>
      </c>
      <c r="N382">
        <v>0.57091629138945799</v>
      </c>
      <c r="O382">
        <v>40.971998712584401</v>
      </c>
      <c r="P382">
        <v>62.104347826086901</v>
      </c>
      <c r="Q382">
        <v>0.227842431149096</v>
      </c>
    </row>
    <row r="383" spans="1:17" x14ac:dyDescent="0.3">
      <c r="A383" t="s">
        <v>875</v>
      </c>
      <c r="B383" t="s">
        <v>876</v>
      </c>
      <c r="C383" t="s">
        <v>3129</v>
      </c>
      <c r="D383" t="s">
        <v>601</v>
      </c>
      <c r="E383">
        <v>16984.914411000002</v>
      </c>
      <c r="F383">
        <v>1321.5</v>
      </c>
      <c r="G383">
        <v>-41.885092940852203</v>
      </c>
      <c r="H383">
        <v>-7.1095476820418604</v>
      </c>
      <c r="I383">
        <v>-8.0248979712976904</v>
      </c>
      <c r="J383">
        <v>-3.3824057782458898</v>
      </c>
      <c r="K383">
        <v>1373.6541558118699</v>
      </c>
      <c r="L383">
        <v>1439.70426075257</v>
      </c>
      <c r="M383">
        <v>50.359313129464397</v>
      </c>
      <c r="N383">
        <v>0.79624305991092503</v>
      </c>
      <c r="O383">
        <v>30.476730987514099</v>
      </c>
      <c r="P383">
        <v>4.1371158392434904</v>
      </c>
      <c r="Q383">
        <v>-0.14822561684718599</v>
      </c>
    </row>
    <row r="384" spans="1:17" x14ac:dyDescent="0.3">
      <c r="A384" t="s">
        <v>877</v>
      </c>
      <c r="B384" t="s">
        <v>878</v>
      </c>
      <c r="C384" t="s">
        <v>3121</v>
      </c>
      <c r="D384" t="s">
        <v>139</v>
      </c>
      <c r="E384">
        <v>16870.730234204999</v>
      </c>
      <c r="F384">
        <v>64.55</v>
      </c>
      <c r="G384">
        <v>138.44249810159801</v>
      </c>
      <c r="H384">
        <v>8.6684616627424003</v>
      </c>
      <c r="I384">
        <v>4.2695048886955096</v>
      </c>
      <c r="J384">
        <v>-3.72122436631027</v>
      </c>
      <c r="K384">
        <v>62.077623565556998</v>
      </c>
      <c r="L384">
        <v>57.145518261753701</v>
      </c>
      <c r="M384">
        <v>62.546575560843998</v>
      </c>
      <c r="N384">
        <v>1.3534956576233099</v>
      </c>
      <c r="O384">
        <v>41.595662277304399</v>
      </c>
      <c r="P384">
        <v>167.28778467908899</v>
      </c>
      <c r="Q384">
        <v>0.13576915984757501</v>
      </c>
    </row>
    <row r="385" spans="1:17" x14ac:dyDescent="0.3">
      <c r="A385" t="s">
        <v>879</v>
      </c>
      <c r="B385" t="s">
        <v>880</v>
      </c>
      <c r="C385" t="s">
        <v>3130</v>
      </c>
      <c r="D385" t="s">
        <v>549</v>
      </c>
      <c r="E385">
        <v>16638.02285895</v>
      </c>
      <c r="F385">
        <v>1471.5</v>
      </c>
      <c r="G385">
        <v>-33.694296174393997</v>
      </c>
      <c r="H385">
        <v>-3.5445695561634398</v>
      </c>
      <c r="I385">
        <v>-24.071584992383901</v>
      </c>
      <c r="J385">
        <v>-5.5183186815227199</v>
      </c>
      <c r="K385">
        <v>1592.9238856678801</v>
      </c>
      <c r="L385">
        <v>1606.29400455008</v>
      </c>
      <c r="M385">
        <v>28.670395953585899</v>
      </c>
      <c r="N385">
        <v>0.33043602942333899</v>
      </c>
      <c r="O385">
        <v>29.252463472646902</v>
      </c>
      <c r="P385">
        <v>12.3025261390521</v>
      </c>
    </row>
    <row r="386" spans="1:17" x14ac:dyDescent="0.3">
      <c r="A386" t="s">
        <v>881</v>
      </c>
      <c r="B386" t="s">
        <v>882</v>
      </c>
      <c r="C386" t="s">
        <v>3125</v>
      </c>
      <c r="D386" t="s">
        <v>248</v>
      </c>
      <c r="E386">
        <v>16592.073520000002</v>
      </c>
      <c r="F386">
        <v>1633.85</v>
      </c>
      <c r="G386">
        <v>27.418979083030202</v>
      </c>
      <c r="H386">
        <v>14.8450890389175</v>
      </c>
      <c r="I386">
        <v>24.885645199568401</v>
      </c>
      <c r="J386">
        <v>-6.9753895774025896</v>
      </c>
      <c r="K386">
        <v>1474.9313998734999</v>
      </c>
      <c r="L386">
        <v>1314.57134049193</v>
      </c>
      <c r="M386">
        <v>62.329936954312302</v>
      </c>
      <c r="N386">
        <v>0.93749430999097705</v>
      </c>
      <c r="O386">
        <v>3.3632218379900198</v>
      </c>
      <c r="P386">
        <v>52.839101964452702</v>
      </c>
      <c r="Q386">
        <v>0.152962913392341</v>
      </c>
    </row>
    <row r="387" spans="1:17" hidden="1" x14ac:dyDescent="0.3">
      <c r="A387" t="s">
        <v>883</v>
      </c>
      <c r="B387" t="s">
        <v>884</v>
      </c>
      <c r="C387" t="s">
        <v>3136</v>
      </c>
      <c r="D387" t="s">
        <v>491</v>
      </c>
      <c r="E387">
        <v>16587.60397136</v>
      </c>
      <c r="F387">
        <v>3642.4</v>
      </c>
      <c r="G387">
        <v>25.835007264019399</v>
      </c>
      <c r="H387">
        <v>-2.4865615149542002</v>
      </c>
      <c r="I387">
        <v>36.475117852886399</v>
      </c>
      <c r="J387">
        <v>-4.8224843552992498</v>
      </c>
      <c r="K387">
        <v>3787.9804656574702</v>
      </c>
      <c r="L387">
        <v>3236.66827070215</v>
      </c>
      <c r="M387">
        <v>32.140890403009998</v>
      </c>
      <c r="N387">
        <v>0.68385907023070203</v>
      </c>
      <c r="O387">
        <v>28.3219855040632</v>
      </c>
      <c r="P387">
        <v>60.670489633877303</v>
      </c>
      <c r="Q387">
        <v>5.3640096296555001E-2</v>
      </c>
    </row>
    <row r="388" spans="1:17" x14ac:dyDescent="0.3">
      <c r="A388" t="s">
        <v>885</v>
      </c>
      <c r="B388" t="s">
        <v>886</v>
      </c>
      <c r="C388" t="s">
        <v>3129</v>
      </c>
      <c r="D388" t="s">
        <v>40</v>
      </c>
      <c r="E388">
        <v>16582.943927550001</v>
      </c>
      <c r="F388">
        <v>750.75</v>
      </c>
      <c r="G388">
        <v>-30.079450608017499</v>
      </c>
      <c r="H388">
        <v>-9.5677797816063102</v>
      </c>
      <c r="I388">
        <v>-19.542385033882901</v>
      </c>
      <c r="J388">
        <v>-11.228230472572401</v>
      </c>
      <c r="K388">
        <v>848.83670498290905</v>
      </c>
      <c r="L388">
        <v>859.03458008816096</v>
      </c>
      <c r="M388">
        <v>20.068474983355902</v>
      </c>
      <c r="N388">
        <v>1.74658123825376</v>
      </c>
      <c r="O388">
        <v>36.530136530136502</v>
      </c>
      <c r="P388">
        <v>5.56102362204724</v>
      </c>
    </row>
    <row r="389" spans="1:17" x14ac:dyDescent="0.3">
      <c r="A389" t="s">
        <v>887</v>
      </c>
      <c r="B389" t="s">
        <v>888</v>
      </c>
      <c r="C389" t="s">
        <v>3130</v>
      </c>
      <c r="D389" t="s">
        <v>310</v>
      </c>
      <c r="E389">
        <v>16530.426360000001</v>
      </c>
      <c r="F389">
        <v>1443.05</v>
      </c>
      <c r="G389">
        <v>51.611148862630003</v>
      </c>
      <c r="H389">
        <v>-13.2796486124134</v>
      </c>
      <c r="I389">
        <v>-3.9969730647312902</v>
      </c>
      <c r="J389">
        <v>-7.0227182337771401</v>
      </c>
      <c r="K389">
        <v>1611.6351947068999</v>
      </c>
      <c r="L389">
        <v>1507.6841277244</v>
      </c>
      <c r="M389">
        <v>46.323166585333396</v>
      </c>
      <c r="N389">
        <v>0.39629697631483501</v>
      </c>
      <c r="O389">
        <v>96.375731956619603</v>
      </c>
      <c r="P389">
        <v>114.277229192961</v>
      </c>
      <c r="Q389">
        <v>0.157220057490813</v>
      </c>
    </row>
    <row r="390" spans="1:17" x14ac:dyDescent="0.3">
      <c r="A390" t="s">
        <v>889</v>
      </c>
      <c r="B390" t="s">
        <v>890</v>
      </c>
      <c r="C390" t="s">
        <v>3130</v>
      </c>
      <c r="D390" t="s">
        <v>470</v>
      </c>
      <c r="E390">
        <v>16508.981263500002</v>
      </c>
      <c r="F390">
        <v>267</v>
      </c>
      <c r="G390">
        <v>5.5373635673481196</v>
      </c>
      <c r="H390">
        <v>-11.0549100490867</v>
      </c>
      <c r="I390">
        <v>-19.822628755519499</v>
      </c>
      <c r="J390">
        <v>-5.6374514112705798</v>
      </c>
      <c r="K390">
        <v>289.25967886559403</v>
      </c>
      <c r="L390">
        <v>280.34367733550903</v>
      </c>
      <c r="M390">
        <v>40.2721531608329</v>
      </c>
      <c r="N390">
        <v>0.37493982142445198</v>
      </c>
      <c r="O390">
        <v>33.295880149812703</v>
      </c>
      <c r="P390">
        <v>34.036144578313198</v>
      </c>
      <c r="Q390">
        <v>2.1728597589916E-2</v>
      </c>
    </row>
    <row r="391" spans="1:17" x14ac:dyDescent="0.3">
      <c r="A391" t="s">
        <v>891</v>
      </c>
      <c r="B391" t="s">
        <v>892</v>
      </c>
      <c r="C391" t="s">
        <v>3120</v>
      </c>
      <c r="D391" t="s">
        <v>21</v>
      </c>
      <c r="E391">
        <v>16499.503435449999</v>
      </c>
      <c r="F391">
        <v>725.8</v>
      </c>
      <c r="G391">
        <v>13.8837133325643</v>
      </c>
      <c r="H391">
        <v>6.0965018868593299</v>
      </c>
      <c r="I391">
        <v>10.888636784898701</v>
      </c>
      <c r="J391">
        <v>-0.43399970409944</v>
      </c>
      <c r="K391">
        <v>714.33246366517199</v>
      </c>
      <c r="L391">
        <v>670.31873915952895</v>
      </c>
      <c r="M391">
        <v>58.952475904086597</v>
      </c>
      <c r="N391">
        <v>0.63287589034298997</v>
      </c>
      <c r="O391">
        <v>15.6654725819785</v>
      </c>
      <c r="P391">
        <v>41.206225680933798</v>
      </c>
      <c r="Q391">
        <v>4.8466170765976001E-2</v>
      </c>
    </row>
    <row r="392" spans="1:17" x14ac:dyDescent="0.3">
      <c r="A392" t="s">
        <v>893</v>
      </c>
      <c r="B392" t="s">
        <v>894</v>
      </c>
      <c r="C392" t="s">
        <v>3121</v>
      </c>
      <c r="D392" t="s">
        <v>208</v>
      </c>
      <c r="E392">
        <v>16423.1776645299</v>
      </c>
      <c r="F392">
        <v>1301.75</v>
      </c>
      <c r="G392">
        <v>42.059073097484003</v>
      </c>
      <c r="H392">
        <v>5.9523962303852702</v>
      </c>
      <c r="I392">
        <v>36.378434623323002</v>
      </c>
      <c r="J392">
        <v>-2.7265382813793599</v>
      </c>
      <c r="K392">
        <v>1254.2049712998801</v>
      </c>
      <c r="L392">
        <v>1082.0951116722699</v>
      </c>
      <c r="M392">
        <v>47.898700266118396</v>
      </c>
      <c r="N392">
        <v>0.65163862672087003</v>
      </c>
      <c r="O392">
        <v>7.5475321682350698</v>
      </c>
      <c r="P392">
        <v>65.175739119401001</v>
      </c>
      <c r="Q392">
        <v>1.2118505381154001E-2</v>
      </c>
    </row>
    <row r="393" spans="1:17" x14ac:dyDescent="0.3">
      <c r="A393" t="s">
        <v>895</v>
      </c>
      <c r="B393" t="s">
        <v>896</v>
      </c>
      <c r="C393" t="s">
        <v>3130</v>
      </c>
      <c r="D393" t="s">
        <v>803</v>
      </c>
      <c r="E393">
        <v>16410.639892499999</v>
      </c>
      <c r="F393">
        <v>3940.65</v>
      </c>
      <c r="G393">
        <v>34.275491361509403</v>
      </c>
      <c r="H393">
        <v>-2.0436835543977501</v>
      </c>
      <c r="I393">
        <v>-19.820748765171</v>
      </c>
      <c r="J393">
        <v>-3.0147821740556502</v>
      </c>
      <c r="K393">
        <v>3902.8279298688199</v>
      </c>
      <c r="L393">
        <v>3705.0282613384002</v>
      </c>
      <c r="M393">
        <v>55.795114736005999</v>
      </c>
      <c r="N393">
        <v>0.94671924073395997</v>
      </c>
      <c r="O393">
        <v>39.266364686028901</v>
      </c>
      <c r="P393">
        <v>65.424091681883993</v>
      </c>
      <c r="Q393">
        <v>9.7129096783985E-2</v>
      </c>
    </row>
    <row r="394" spans="1:17" x14ac:dyDescent="0.3">
      <c r="A394" t="s">
        <v>897</v>
      </c>
      <c r="B394" t="s">
        <v>898</v>
      </c>
      <c r="C394" t="s">
        <v>3135</v>
      </c>
      <c r="D394" t="s">
        <v>414</v>
      </c>
      <c r="E394">
        <v>16346.535959250001</v>
      </c>
      <c r="F394">
        <v>1294.9000000000001</v>
      </c>
      <c r="G394">
        <v>90.209367326828996</v>
      </c>
      <c r="H394">
        <v>14.507239656114701</v>
      </c>
      <c r="I394">
        <v>128.079481210783</v>
      </c>
      <c r="J394">
        <v>-4.1602484197397303</v>
      </c>
      <c r="K394">
        <v>1158.0916748485499</v>
      </c>
      <c r="L394">
        <v>894.43475853673499</v>
      </c>
      <c r="M394">
        <v>58.188284967933903</v>
      </c>
      <c r="N394">
        <v>0.80476012028198596</v>
      </c>
      <c r="O394">
        <v>8.4214997297088399</v>
      </c>
      <c r="P394">
        <v>187.75555555555499</v>
      </c>
      <c r="Q394">
        <v>0.1235264968177</v>
      </c>
    </row>
    <row r="395" spans="1:17" hidden="1" x14ac:dyDescent="0.3">
      <c r="A395" t="s">
        <v>899</v>
      </c>
      <c r="B395" t="s">
        <v>900</v>
      </c>
      <c r="C395" t="s">
        <v>3133</v>
      </c>
      <c r="D395" t="s">
        <v>901</v>
      </c>
      <c r="E395">
        <v>16312.79396961</v>
      </c>
      <c r="F395">
        <v>1536.3</v>
      </c>
      <c r="G395">
        <v>-13.121466941709199</v>
      </c>
      <c r="H395">
        <v>-5.1574695626281999</v>
      </c>
      <c r="I395">
        <v>1.4752729898078201</v>
      </c>
      <c r="J395">
        <v>-7.6648861556864603</v>
      </c>
      <c r="K395">
        <v>1648.5857410819899</v>
      </c>
      <c r="M395">
        <v>36.697344891771003</v>
      </c>
      <c r="N395">
        <v>0.66671488431327697</v>
      </c>
      <c r="O395">
        <v>30.247998437805101</v>
      </c>
      <c r="P395">
        <v>24.735111435878601</v>
      </c>
    </row>
    <row r="396" spans="1:17" x14ac:dyDescent="0.3">
      <c r="A396" t="s">
        <v>902</v>
      </c>
      <c r="B396" t="s">
        <v>903</v>
      </c>
      <c r="C396" t="s">
        <v>3130</v>
      </c>
      <c r="D396" t="s">
        <v>257</v>
      </c>
      <c r="E396">
        <v>16299.694079999999</v>
      </c>
      <c r="F396">
        <v>15257.6</v>
      </c>
      <c r="G396">
        <v>-8.8083988615275999</v>
      </c>
      <c r="H396">
        <v>-6.98091366493178</v>
      </c>
      <c r="I396">
        <v>-12.7216570719822</v>
      </c>
      <c r="J396">
        <v>-4.5279239203358399</v>
      </c>
      <c r="K396">
        <v>16091.559048809901</v>
      </c>
      <c r="L396">
        <v>15636.708033346</v>
      </c>
      <c r="M396">
        <v>34.380615601888401</v>
      </c>
      <c r="N396">
        <v>0.91500912671900303</v>
      </c>
      <c r="O396">
        <v>25.838598468959699</v>
      </c>
      <c r="P396">
        <v>17.508972443431201</v>
      </c>
      <c r="Q396">
        <v>5.5035320225249998E-2</v>
      </c>
    </row>
    <row r="397" spans="1:17" x14ac:dyDescent="0.3">
      <c r="A397" t="s">
        <v>904</v>
      </c>
      <c r="B397" t="s">
        <v>905</v>
      </c>
      <c r="C397" t="s">
        <v>3130</v>
      </c>
      <c r="D397" t="s">
        <v>123</v>
      </c>
      <c r="E397">
        <v>16289.454828960001</v>
      </c>
      <c r="F397">
        <v>1763.4</v>
      </c>
      <c r="G397">
        <v>114.45955830882799</v>
      </c>
      <c r="H397">
        <v>1.13119372905641</v>
      </c>
      <c r="I397">
        <v>78.494349780479098</v>
      </c>
      <c r="J397">
        <v>-5.7902898636280797</v>
      </c>
      <c r="K397">
        <v>1757.35972771915</v>
      </c>
      <c r="L397">
        <v>1391.7954101494199</v>
      </c>
      <c r="M397">
        <v>55.065656595756799</v>
      </c>
      <c r="N397">
        <v>0.61685617555730299</v>
      </c>
      <c r="O397">
        <v>13.2868322558693</v>
      </c>
      <c r="P397">
        <v>156.28951384346999</v>
      </c>
      <c r="Q397">
        <v>0.206012862596824</v>
      </c>
    </row>
    <row r="398" spans="1:17" x14ac:dyDescent="0.3">
      <c r="A398" t="s">
        <v>906</v>
      </c>
      <c r="B398" t="s">
        <v>907</v>
      </c>
      <c r="C398" t="s">
        <v>3120</v>
      </c>
      <c r="D398" t="s">
        <v>21</v>
      </c>
      <c r="E398">
        <v>16197.0011294</v>
      </c>
      <c r="F398">
        <v>2873.5</v>
      </c>
      <c r="G398">
        <v>204.372719641576</v>
      </c>
      <c r="H398">
        <v>7.1801197213716899</v>
      </c>
      <c r="I398">
        <v>27.912146929492899</v>
      </c>
      <c r="J398">
        <v>0.72438129591824496</v>
      </c>
      <c r="K398">
        <v>2654.2139655144501</v>
      </c>
      <c r="L398">
        <v>2196.48091715082</v>
      </c>
      <c r="M398">
        <v>65.961442254914004</v>
      </c>
      <c r="N398">
        <v>1.1451447383615001</v>
      </c>
      <c r="O398">
        <v>3.7062815381938301</v>
      </c>
      <c r="P398">
        <v>233.73983739837399</v>
      </c>
    </row>
    <row r="399" spans="1:17" x14ac:dyDescent="0.3">
      <c r="A399" t="s">
        <v>908</v>
      </c>
      <c r="B399" t="s">
        <v>909</v>
      </c>
      <c r="C399" t="s">
        <v>3130</v>
      </c>
      <c r="D399" t="s">
        <v>257</v>
      </c>
      <c r="E399">
        <v>16180.039178499999</v>
      </c>
      <c r="F399">
        <v>1115</v>
      </c>
      <c r="G399">
        <v>76.315814299932697</v>
      </c>
      <c r="H399">
        <v>2.16174852018136</v>
      </c>
      <c r="I399">
        <v>-18.0584262837734</v>
      </c>
      <c r="J399">
        <v>-10.741326489115201</v>
      </c>
      <c r="K399">
        <v>1162.46618190498</v>
      </c>
      <c r="L399">
        <v>1087.1352113758701</v>
      </c>
      <c r="M399">
        <v>49.139596635500297</v>
      </c>
      <c r="N399">
        <v>1.1305491309397799</v>
      </c>
      <c r="O399">
        <v>30.044843049327302</v>
      </c>
      <c r="P399">
        <v>106.615398869637</v>
      </c>
      <c r="Q399">
        <v>0.178232728935834</v>
      </c>
    </row>
    <row r="400" spans="1:17" x14ac:dyDescent="0.3">
      <c r="A400" t="s">
        <v>910</v>
      </c>
      <c r="B400" t="s">
        <v>911</v>
      </c>
      <c r="C400" t="s">
        <v>3125</v>
      </c>
      <c r="D400" t="s">
        <v>51</v>
      </c>
      <c r="E400">
        <v>16142.875</v>
      </c>
      <c r="F400">
        <v>6457.15</v>
      </c>
      <c r="G400">
        <v>13.729135499478399</v>
      </c>
      <c r="H400">
        <v>-11.8422267254514</v>
      </c>
      <c r="I400">
        <v>-5.1308778859788404</v>
      </c>
      <c r="J400">
        <v>-9.6752748781521003</v>
      </c>
      <c r="K400">
        <v>7097.9816940515302</v>
      </c>
      <c r="L400">
        <v>6425.4173277656801</v>
      </c>
      <c r="M400">
        <v>31.8369400975043</v>
      </c>
      <c r="N400">
        <v>0.40452903967230103</v>
      </c>
      <c r="O400">
        <v>26.046320745220399</v>
      </c>
      <c r="P400">
        <v>40.351468254830699</v>
      </c>
      <c r="Q400">
        <v>8.1686125569815998E-2</v>
      </c>
    </row>
    <row r="401" spans="1:17" x14ac:dyDescent="0.3">
      <c r="A401" t="s">
        <v>912</v>
      </c>
      <c r="B401" t="s">
        <v>913</v>
      </c>
      <c r="C401" t="s">
        <v>3126</v>
      </c>
      <c r="D401" t="s">
        <v>215</v>
      </c>
      <c r="E401">
        <v>16085.260734269999</v>
      </c>
      <c r="F401">
        <v>661.7</v>
      </c>
      <c r="G401">
        <v>-3.8238413951240999</v>
      </c>
      <c r="H401">
        <v>-9.3593107705309002</v>
      </c>
      <c r="I401">
        <v>6.1228160149174098</v>
      </c>
      <c r="J401">
        <v>-5.6630989883087404</v>
      </c>
      <c r="K401">
        <v>694.93635098638902</v>
      </c>
      <c r="L401">
        <v>649.63444650046904</v>
      </c>
      <c r="M401">
        <v>41.521590530883799</v>
      </c>
      <c r="N401">
        <v>0.22621851937981899</v>
      </c>
      <c r="O401">
        <v>26.031434184675799</v>
      </c>
      <c r="P401">
        <v>31.931013857043101</v>
      </c>
      <c r="Q401">
        <v>2.5713352449055E-2</v>
      </c>
    </row>
    <row r="402" spans="1:17" x14ac:dyDescent="0.3">
      <c r="A402" t="s">
        <v>914</v>
      </c>
      <c r="B402" t="s">
        <v>915</v>
      </c>
      <c r="C402" t="s">
        <v>565</v>
      </c>
      <c r="D402" t="s">
        <v>565</v>
      </c>
      <c r="E402">
        <v>16062.682905359999</v>
      </c>
      <c r="F402">
        <v>31.44</v>
      </c>
      <c r="G402">
        <v>-36.463943362219702</v>
      </c>
      <c r="H402">
        <v>-4.3163110260428299</v>
      </c>
      <c r="I402">
        <v>-22.003430580312799</v>
      </c>
      <c r="J402">
        <v>-4.8095560014772696</v>
      </c>
      <c r="K402">
        <v>34.242761104633502</v>
      </c>
      <c r="L402">
        <v>36.6915436158014</v>
      </c>
      <c r="M402">
        <v>40.936078531831399</v>
      </c>
      <c r="N402">
        <v>0.74095596404555997</v>
      </c>
      <c r="O402">
        <v>68.256997455470696</v>
      </c>
      <c r="P402">
        <v>1.1908593498551601</v>
      </c>
      <c r="Q402">
        <v>-6.3543306897101998E-2</v>
      </c>
    </row>
    <row r="403" spans="1:17" x14ac:dyDescent="0.3">
      <c r="A403" t="s">
        <v>916</v>
      </c>
      <c r="B403" t="s">
        <v>917</v>
      </c>
      <c r="C403" t="s">
        <v>3121</v>
      </c>
      <c r="D403" t="s">
        <v>54</v>
      </c>
      <c r="E403">
        <v>16059.931374895999</v>
      </c>
      <c r="F403">
        <v>194.68</v>
      </c>
      <c r="G403">
        <v>-18.667600151052198</v>
      </c>
      <c r="H403">
        <v>3.6304924327518302</v>
      </c>
      <c r="I403">
        <v>-17.716847487655201</v>
      </c>
      <c r="J403">
        <v>-4.5151374318137503</v>
      </c>
      <c r="K403">
        <v>200.03283170685299</v>
      </c>
      <c r="L403">
        <v>207.22006593972</v>
      </c>
      <c r="M403">
        <v>50.042065390970002</v>
      </c>
      <c r="N403">
        <v>0.62584721846546298</v>
      </c>
      <c r="O403">
        <v>48.577152249845803</v>
      </c>
      <c r="P403">
        <v>9.3769312882746103</v>
      </c>
      <c r="Q403">
        <v>3.8151692009432997E-2</v>
      </c>
    </row>
    <row r="404" spans="1:17" hidden="1" x14ac:dyDescent="0.3">
      <c r="A404" t="s">
        <v>918</v>
      </c>
      <c r="B404" t="s">
        <v>919</v>
      </c>
      <c r="C404" t="s">
        <v>3125</v>
      </c>
      <c r="D404" t="s">
        <v>398</v>
      </c>
      <c r="E404">
        <v>15961.628919389999</v>
      </c>
      <c r="F404">
        <v>667.1</v>
      </c>
      <c r="G404">
        <v>-5.5149959136986997</v>
      </c>
      <c r="H404">
        <v>-6.7636967690468799</v>
      </c>
      <c r="I404">
        <v>21.5088720750216</v>
      </c>
      <c r="J404">
        <v>-5.5192238579285302</v>
      </c>
      <c r="K404">
        <v>654.980913602594</v>
      </c>
      <c r="M404">
        <v>55.698922873378699</v>
      </c>
      <c r="N404">
        <v>0.80214196061415199</v>
      </c>
      <c r="O404">
        <v>10.373257382701199</v>
      </c>
      <c r="P404">
        <v>41.905977451605999</v>
      </c>
    </row>
    <row r="405" spans="1:17" x14ac:dyDescent="0.3">
      <c r="A405" t="s">
        <v>920</v>
      </c>
      <c r="B405" t="s">
        <v>921</v>
      </c>
      <c r="C405" t="s">
        <v>3133</v>
      </c>
      <c r="D405" t="s">
        <v>707</v>
      </c>
      <c r="E405">
        <v>15949.318865900001</v>
      </c>
      <c r="F405">
        <v>387.65</v>
      </c>
      <c r="G405">
        <v>26.1308739110241</v>
      </c>
      <c r="H405">
        <v>-2.3924756298143102</v>
      </c>
      <c r="I405">
        <v>17.048291711676299</v>
      </c>
      <c r="J405">
        <v>-5.1339234077425804</v>
      </c>
      <c r="K405">
        <v>389.02465663275098</v>
      </c>
      <c r="L405">
        <v>360.91492502605797</v>
      </c>
      <c r="M405">
        <v>45.740607417262503</v>
      </c>
      <c r="N405">
        <v>0.53531295206668705</v>
      </c>
      <c r="O405">
        <v>22.3784341545208</v>
      </c>
      <c r="P405">
        <v>50.426852929763299</v>
      </c>
      <c r="Q405">
        <v>0.21626162941834801</v>
      </c>
    </row>
    <row r="406" spans="1:17" x14ac:dyDescent="0.3">
      <c r="A406" t="s">
        <v>922</v>
      </c>
      <c r="B406" t="s">
        <v>923</v>
      </c>
      <c r="C406" t="s">
        <v>3135</v>
      </c>
      <c r="D406" t="s">
        <v>491</v>
      </c>
      <c r="E406">
        <v>15924.944834279901</v>
      </c>
      <c r="F406">
        <v>5194.05</v>
      </c>
      <c r="G406">
        <v>-0.55192105145658399</v>
      </c>
      <c r="H406">
        <v>8.6513513617015398</v>
      </c>
      <c r="I406">
        <v>11.708665586036201</v>
      </c>
      <c r="J406">
        <v>4.6956700488183403</v>
      </c>
      <c r="K406">
        <v>5013.9829256051498</v>
      </c>
      <c r="L406">
        <v>4920.6038423196296</v>
      </c>
      <c r="M406">
        <v>67.641761156463303</v>
      </c>
      <c r="N406">
        <v>1.19339670110828</v>
      </c>
      <c r="O406">
        <v>14.724540580086799</v>
      </c>
      <c r="P406">
        <v>29.173091270828099</v>
      </c>
      <c r="Q406">
        <v>1.8443738943479001E-2</v>
      </c>
    </row>
    <row r="407" spans="1:17" x14ac:dyDescent="0.3">
      <c r="A407" t="s">
        <v>924</v>
      </c>
      <c r="B407" t="s">
        <v>925</v>
      </c>
      <c r="C407" t="s">
        <v>3130</v>
      </c>
      <c r="D407" t="s">
        <v>803</v>
      </c>
      <c r="E407">
        <v>15888.137779799999</v>
      </c>
      <c r="F407">
        <v>1179.75</v>
      </c>
      <c r="G407">
        <v>0.55705339666982201</v>
      </c>
      <c r="H407">
        <v>-7.0678402753656897</v>
      </c>
      <c r="I407">
        <v>-11.2274599005766</v>
      </c>
      <c r="J407">
        <v>-5.1297877584456497</v>
      </c>
      <c r="K407">
        <v>1200.70260509635</v>
      </c>
      <c r="L407">
        <v>1200.4768847211101</v>
      </c>
      <c r="M407">
        <v>59.863311636460097</v>
      </c>
      <c r="N407">
        <v>0.66626397392454095</v>
      </c>
      <c r="O407">
        <v>60.792540792540699</v>
      </c>
      <c r="P407">
        <v>51.075681905493603</v>
      </c>
      <c r="Q407">
        <v>0.22950100169271401</v>
      </c>
    </row>
    <row r="408" spans="1:17" x14ac:dyDescent="0.3">
      <c r="A408" t="s">
        <v>926</v>
      </c>
      <c r="B408" t="s">
        <v>927</v>
      </c>
      <c r="C408" t="s">
        <v>3135</v>
      </c>
      <c r="D408" t="s">
        <v>491</v>
      </c>
      <c r="E408">
        <v>15874.717957499999</v>
      </c>
      <c r="F408">
        <v>437.9</v>
      </c>
      <c r="G408">
        <v>-39.750735050600497</v>
      </c>
      <c r="H408">
        <v>-14.853137879459799</v>
      </c>
      <c r="I408">
        <v>-34.485158845259598</v>
      </c>
      <c r="J408">
        <v>-5.1314410761030702</v>
      </c>
      <c r="K408">
        <v>515.58740181672295</v>
      </c>
      <c r="L408">
        <v>593.83610386504495</v>
      </c>
      <c r="M408">
        <v>37.472382106048499</v>
      </c>
      <c r="N408">
        <v>1.9929961415898101</v>
      </c>
      <c r="O408">
        <v>75.667960721625903</v>
      </c>
      <c r="P408">
        <v>3.6204448651206702</v>
      </c>
      <c r="Q408">
        <v>-0.13551889883975199</v>
      </c>
    </row>
    <row r="409" spans="1:17" x14ac:dyDescent="0.3">
      <c r="A409" t="s">
        <v>928</v>
      </c>
      <c r="B409" t="s">
        <v>929</v>
      </c>
      <c r="C409" t="s">
        <v>3129</v>
      </c>
      <c r="D409" t="s">
        <v>930</v>
      </c>
      <c r="E409">
        <v>15858.7080262</v>
      </c>
      <c r="F409">
        <v>713.8</v>
      </c>
      <c r="G409">
        <v>-9.9738333756680007</v>
      </c>
      <c r="H409">
        <v>-19.832367699997199</v>
      </c>
      <c r="I409">
        <v>3.37626184668426</v>
      </c>
      <c r="J409">
        <v>-10.836398382369399</v>
      </c>
      <c r="K409">
        <v>815.69313411014502</v>
      </c>
      <c r="L409">
        <v>756.15234068535597</v>
      </c>
      <c r="M409">
        <v>24.771168222081599</v>
      </c>
      <c r="N409">
        <v>0.92827756880416501</v>
      </c>
      <c r="O409">
        <v>30.989072569347101</v>
      </c>
      <c r="P409">
        <v>14.740395434817501</v>
      </c>
      <c r="Q409">
        <v>-1.4785457197588E-2</v>
      </c>
    </row>
    <row r="410" spans="1:17" x14ac:dyDescent="0.3">
      <c r="A410" t="s">
        <v>931</v>
      </c>
      <c r="B410" t="s">
        <v>932</v>
      </c>
      <c r="C410" t="s">
        <v>3120</v>
      </c>
      <c r="D410" t="s">
        <v>21</v>
      </c>
      <c r="E410">
        <v>15741.34822722</v>
      </c>
      <c r="F410">
        <v>569.1</v>
      </c>
      <c r="G410">
        <v>-29.3297808428233</v>
      </c>
      <c r="H410">
        <v>-0.64835368736242804</v>
      </c>
      <c r="I410">
        <v>-15.9085249944377</v>
      </c>
      <c r="J410">
        <v>-2.5757737171081101</v>
      </c>
      <c r="K410">
        <v>585.58839492975699</v>
      </c>
      <c r="L410">
        <v>622.61613302944204</v>
      </c>
      <c r="M410">
        <v>55.829626585959602</v>
      </c>
      <c r="N410">
        <v>0.45399051345466401</v>
      </c>
      <c r="O410">
        <v>51.440871551572599</v>
      </c>
      <c r="P410">
        <v>6.1159798620175501</v>
      </c>
      <c r="Q410">
        <v>1.576200927299E-3</v>
      </c>
    </row>
    <row r="411" spans="1:17" x14ac:dyDescent="0.3">
      <c r="A411" t="s">
        <v>933</v>
      </c>
      <c r="B411" t="s">
        <v>934</v>
      </c>
      <c r="C411" t="s">
        <v>3132</v>
      </c>
      <c r="D411" t="s">
        <v>445</v>
      </c>
      <c r="E411">
        <v>15670.837427164999</v>
      </c>
      <c r="F411">
        <v>1097.6500000000001</v>
      </c>
      <c r="G411">
        <v>11.035152587635601</v>
      </c>
      <c r="H411">
        <v>-12.722186786278501</v>
      </c>
      <c r="I411">
        <v>3.9436521065396302</v>
      </c>
      <c r="J411">
        <v>-5.1366511764278</v>
      </c>
      <c r="K411">
        <v>1214.79944231332</v>
      </c>
      <c r="L411">
        <v>1153.0005370245001</v>
      </c>
      <c r="M411">
        <v>36.029072749969998</v>
      </c>
      <c r="N411">
        <v>0.85206083753956796</v>
      </c>
      <c r="O411">
        <v>40.636815013893298</v>
      </c>
      <c r="P411">
        <v>36.693648816936502</v>
      </c>
      <c r="Q411">
        <v>0.16308221347829599</v>
      </c>
    </row>
    <row r="412" spans="1:17" x14ac:dyDescent="0.3">
      <c r="A412" t="s">
        <v>935</v>
      </c>
      <c r="B412" t="s">
        <v>936</v>
      </c>
      <c r="C412" t="s">
        <v>3120</v>
      </c>
      <c r="D412" t="s">
        <v>241</v>
      </c>
      <c r="E412">
        <v>15662.89332322</v>
      </c>
      <c r="F412">
        <v>1119.8</v>
      </c>
      <c r="G412">
        <v>44.166000741486101</v>
      </c>
      <c r="H412">
        <v>-14.1329840784365</v>
      </c>
      <c r="I412">
        <v>21.028815822515799</v>
      </c>
      <c r="J412">
        <v>-13.249565169612101</v>
      </c>
      <c r="K412">
        <v>1209.52037372627</v>
      </c>
      <c r="L412">
        <v>1015.48523733681</v>
      </c>
      <c r="M412">
        <v>40.060223658803402</v>
      </c>
      <c r="N412">
        <v>1.0901415803271699</v>
      </c>
      <c r="O412">
        <v>38.238971244865098</v>
      </c>
      <c r="P412">
        <v>69.924127465857296</v>
      </c>
      <c r="Q412">
        <v>0.14396368879495799</v>
      </c>
    </row>
    <row r="413" spans="1:17" hidden="1" x14ac:dyDescent="0.3">
      <c r="A413" t="s">
        <v>937</v>
      </c>
      <c r="B413" t="s">
        <v>938</v>
      </c>
      <c r="C413" t="s">
        <v>3136</v>
      </c>
      <c r="D413" t="s">
        <v>601</v>
      </c>
      <c r="E413">
        <v>15629.609122010001</v>
      </c>
      <c r="F413">
        <v>627.85</v>
      </c>
      <c r="G413">
        <v>-53.043511380435802</v>
      </c>
      <c r="H413">
        <v>-17.432029536552498</v>
      </c>
      <c r="I413">
        <v>-28.581145939546001</v>
      </c>
      <c r="J413">
        <v>-9.6899320896176508</v>
      </c>
      <c r="K413">
        <v>752.11374791527601</v>
      </c>
      <c r="L413">
        <v>811.41236263012104</v>
      </c>
      <c r="M413">
        <v>9.3093293298321704</v>
      </c>
      <c r="N413">
        <v>1.6261554159282501</v>
      </c>
      <c r="O413">
        <v>51.150752568288603</v>
      </c>
      <c r="P413">
        <v>0.45600000000001101</v>
      </c>
      <c r="Q413">
        <v>-0.21333449620502901</v>
      </c>
    </row>
    <row r="414" spans="1:17" hidden="1" x14ac:dyDescent="0.3">
      <c r="A414" t="s">
        <v>939</v>
      </c>
      <c r="B414" t="s">
        <v>940</v>
      </c>
      <c r="C414" t="s">
        <v>3136</v>
      </c>
      <c r="D414" t="s">
        <v>166</v>
      </c>
      <c r="E414">
        <v>15611.264749800001</v>
      </c>
      <c r="F414">
        <v>258</v>
      </c>
      <c r="G414">
        <v>-25.328253060027301</v>
      </c>
      <c r="H414">
        <v>-2.30144366621386</v>
      </c>
      <c r="I414">
        <v>-3.5935465139710199</v>
      </c>
      <c r="J414">
        <v>-0.55698960908601802</v>
      </c>
      <c r="O414">
        <v>7.3062015503876099</v>
      </c>
      <c r="P414">
        <v>13.232389730085499</v>
      </c>
    </row>
    <row r="415" spans="1:17" x14ac:dyDescent="0.3">
      <c r="A415" t="s">
        <v>941</v>
      </c>
      <c r="B415" t="s">
        <v>942</v>
      </c>
      <c r="C415" t="s">
        <v>3126</v>
      </c>
      <c r="D415" t="s">
        <v>546</v>
      </c>
      <c r="E415">
        <v>15578.3559652</v>
      </c>
      <c r="F415">
        <v>562</v>
      </c>
      <c r="G415">
        <v>40.226634854634703</v>
      </c>
      <c r="H415">
        <v>2.73044347087338</v>
      </c>
      <c r="I415">
        <v>0.80917069826564902</v>
      </c>
      <c r="J415">
        <v>-0.91008418390337298</v>
      </c>
      <c r="K415">
        <v>574.15142215307901</v>
      </c>
      <c r="L415">
        <v>530.84950520291795</v>
      </c>
      <c r="M415">
        <v>55.558466113782103</v>
      </c>
      <c r="N415">
        <v>0.97058398219814102</v>
      </c>
      <c r="O415">
        <v>28.825622775800699</v>
      </c>
      <c r="P415">
        <v>70.251438957891494</v>
      </c>
      <c r="Q415">
        <v>0.20811926090851501</v>
      </c>
    </row>
    <row r="416" spans="1:17" x14ac:dyDescent="0.3">
      <c r="A416" t="s">
        <v>943</v>
      </c>
      <c r="B416" t="s">
        <v>944</v>
      </c>
      <c r="C416" t="s">
        <v>3121</v>
      </c>
      <c r="D416" t="s">
        <v>568</v>
      </c>
      <c r="E416">
        <v>15574.496204700001</v>
      </c>
      <c r="F416">
        <v>311.64999999999998</v>
      </c>
      <c r="G416">
        <v>-11.387398329282799</v>
      </c>
      <c r="H416">
        <v>-11.3624234553495</v>
      </c>
      <c r="I416">
        <v>-4.7170392761890696</v>
      </c>
      <c r="J416">
        <v>-3.4648224664897498</v>
      </c>
      <c r="K416">
        <v>339.00276099354897</v>
      </c>
      <c r="L416">
        <v>329.73480298129101</v>
      </c>
      <c r="M416">
        <v>22.797481227855599</v>
      </c>
      <c r="N416">
        <v>0.32870238856723899</v>
      </c>
      <c r="O416">
        <v>28.8785496550617</v>
      </c>
      <c r="P416">
        <v>10.1431348294751</v>
      </c>
      <c r="Q416">
        <v>-2.5877043130077999E-2</v>
      </c>
    </row>
    <row r="417" spans="1:17" x14ac:dyDescent="0.3">
      <c r="A417" t="s">
        <v>945</v>
      </c>
      <c r="B417" t="s">
        <v>946</v>
      </c>
      <c r="C417" t="s">
        <v>3132</v>
      </c>
      <c r="D417" t="s">
        <v>707</v>
      </c>
      <c r="E417">
        <v>15545.14867508</v>
      </c>
      <c r="F417">
        <v>3309.2</v>
      </c>
      <c r="G417">
        <v>10.70480929689</v>
      </c>
      <c r="H417">
        <v>17.960577607524101</v>
      </c>
      <c r="I417">
        <v>46.233073147987398</v>
      </c>
      <c r="J417">
        <v>-4.5604087025551099</v>
      </c>
      <c r="K417">
        <v>3014.85989184542</v>
      </c>
      <c r="L417">
        <v>2641.5086632011598</v>
      </c>
      <c r="M417">
        <v>59.3371151690991</v>
      </c>
      <c r="N417">
        <v>0.85517286609466103</v>
      </c>
      <c r="O417">
        <v>4.0432732986824496</v>
      </c>
      <c r="P417">
        <v>56.537369914853301</v>
      </c>
      <c r="Q417">
        <v>9.5800380688975006E-2</v>
      </c>
    </row>
    <row r="418" spans="1:17" hidden="1" x14ac:dyDescent="0.3">
      <c r="A418" t="s">
        <v>947</v>
      </c>
      <c r="B418" t="s">
        <v>948</v>
      </c>
      <c r="C418" t="s">
        <v>3136</v>
      </c>
      <c r="D418" t="s">
        <v>734</v>
      </c>
      <c r="E418">
        <v>15502.9956089399</v>
      </c>
      <c r="F418">
        <v>858.18</v>
      </c>
      <c r="G418">
        <v>-1.5070757987123899</v>
      </c>
      <c r="H418">
        <v>1.12493675720219</v>
      </c>
      <c r="I418">
        <v>3.48068279437177E-2</v>
      </c>
      <c r="J418">
        <v>1.33451840685308</v>
      </c>
      <c r="K418">
        <v>872.11735412238102</v>
      </c>
      <c r="L418">
        <v>838.83063332885001</v>
      </c>
      <c r="M418">
        <v>63.673105172010501</v>
      </c>
      <c r="N418">
        <v>0.95857234350634801</v>
      </c>
      <c r="O418">
        <v>9.4059521312545193</v>
      </c>
      <c r="P418">
        <v>21.2478277455177</v>
      </c>
      <c r="Q418">
        <v>-2.790653939747E-3</v>
      </c>
    </row>
    <row r="419" spans="1:17" x14ac:dyDescent="0.3">
      <c r="A419" t="s">
        <v>949</v>
      </c>
      <c r="B419" t="s">
        <v>950</v>
      </c>
      <c r="C419" t="s">
        <v>3131</v>
      </c>
      <c r="D419" t="s">
        <v>117</v>
      </c>
      <c r="E419">
        <v>15476.585378399999</v>
      </c>
      <c r="F419">
        <v>439.2</v>
      </c>
      <c r="G419">
        <v>62.521809421491</v>
      </c>
      <c r="H419">
        <v>-10.6661321396469</v>
      </c>
      <c r="I419">
        <v>76.542406795572205</v>
      </c>
      <c r="J419">
        <v>-8.0915946402155097</v>
      </c>
      <c r="K419">
        <v>431.58905175726301</v>
      </c>
      <c r="L419">
        <v>332.05351962667697</v>
      </c>
      <c r="M419">
        <v>52.232069873489699</v>
      </c>
      <c r="N419">
        <v>0.48600650639148302</v>
      </c>
      <c r="O419">
        <v>19.535519125682999</v>
      </c>
      <c r="P419">
        <v>143.66158113730901</v>
      </c>
      <c r="Q419">
        <v>0.17535015893582101</v>
      </c>
    </row>
    <row r="420" spans="1:17" x14ac:dyDescent="0.3">
      <c r="A420" t="s">
        <v>951</v>
      </c>
      <c r="B420" t="s">
        <v>952</v>
      </c>
      <c r="C420" t="s">
        <v>3124</v>
      </c>
      <c r="D420" t="s">
        <v>46</v>
      </c>
      <c r="E420">
        <v>15404.340619395</v>
      </c>
      <c r="F420">
        <v>1592.65</v>
      </c>
      <c r="G420">
        <v>27.277375106164701</v>
      </c>
      <c r="H420">
        <v>-0.72410969001674697</v>
      </c>
      <c r="I420">
        <v>-3.8270980505073502</v>
      </c>
      <c r="J420">
        <v>-2.40600179935775</v>
      </c>
      <c r="K420">
        <v>1600.12839135288</v>
      </c>
      <c r="L420">
        <v>1525.0330449573801</v>
      </c>
      <c r="M420">
        <v>54.787089615389597</v>
      </c>
      <c r="N420">
        <v>0.76009210091391899</v>
      </c>
      <c r="O420">
        <v>16.7864879289234</v>
      </c>
      <c r="P420">
        <v>55.38806771062</v>
      </c>
      <c r="Q420">
        <v>-4.5883764223450002E-2</v>
      </c>
    </row>
    <row r="421" spans="1:17" x14ac:dyDescent="0.3">
      <c r="A421" t="s">
        <v>953</v>
      </c>
      <c r="B421" t="s">
        <v>954</v>
      </c>
      <c r="C421" t="s">
        <v>3135</v>
      </c>
      <c r="D421" t="s">
        <v>955</v>
      </c>
      <c r="E421">
        <v>15357.783754889901</v>
      </c>
      <c r="F421">
        <v>864.9</v>
      </c>
      <c r="G421">
        <v>31.947098351363</v>
      </c>
      <c r="H421">
        <v>7.6720230429370604</v>
      </c>
      <c r="I421">
        <v>31.537020197782201</v>
      </c>
      <c r="J421">
        <v>3.98956708026402</v>
      </c>
      <c r="K421">
        <v>806.763462463868</v>
      </c>
      <c r="L421">
        <v>730.91434382955197</v>
      </c>
      <c r="M421">
        <v>68.882631059411594</v>
      </c>
      <c r="N421">
        <v>1.1760736207615501</v>
      </c>
      <c r="O421">
        <v>1.2255752110070499</v>
      </c>
      <c r="P421">
        <v>67.616279069767401</v>
      </c>
      <c r="Q421">
        <v>6.0646362335266997E-2</v>
      </c>
    </row>
    <row r="422" spans="1:17" x14ac:dyDescent="0.3">
      <c r="A422" t="s">
        <v>956</v>
      </c>
      <c r="B422" t="s">
        <v>957</v>
      </c>
      <c r="C422" t="s">
        <v>3120</v>
      </c>
      <c r="D422" t="s">
        <v>21</v>
      </c>
      <c r="E422">
        <v>15340.86542376</v>
      </c>
      <c r="F422">
        <v>552.6</v>
      </c>
      <c r="G422">
        <v>-34.207005751191403</v>
      </c>
      <c r="H422">
        <v>-9.4037938221019708</v>
      </c>
      <c r="I422">
        <v>-4.7710965856924199</v>
      </c>
      <c r="J422">
        <v>-5.6684004234456902</v>
      </c>
      <c r="K422">
        <v>601.88167545527699</v>
      </c>
      <c r="L422">
        <v>625.15338036253104</v>
      </c>
      <c r="M422">
        <v>35.225576328956102</v>
      </c>
      <c r="N422">
        <v>0.80052765750951105</v>
      </c>
      <c r="O422">
        <v>57.437567861020597</v>
      </c>
      <c r="P422">
        <v>17.674616695059601</v>
      </c>
      <c r="Q422">
        <v>5.8433570648284E-2</v>
      </c>
    </row>
    <row r="423" spans="1:17" hidden="1" x14ac:dyDescent="0.3">
      <c r="A423" t="s">
        <v>958</v>
      </c>
      <c r="B423" t="s">
        <v>959</v>
      </c>
      <c r="C423" t="s">
        <v>3136</v>
      </c>
      <c r="D423" t="s">
        <v>46</v>
      </c>
      <c r="E423">
        <v>15190.8100346799</v>
      </c>
      <c r="F423">
        <v>1457.2</v>
      </c>
      <c r="G423">
        <v>410.54840207994198</v>
      </c>
      <c r="H423">
        <v>-3.4494152901108901</v>
      </c>
      <c r="I423">
        <v>-31.697229591541699</v>
      </c>
      <c r="J423">
        <v>-4.2578247200621702</v>
      </c>
      <c r="K423">
        <v>1590.14000548694</v>
      </c>
      <c r="L423">
        <v>1520.2161414935299</v>
      </c>
      <c r="M423">
        <v>43.426470313800301</v>
      </c>
      <c r="N423">
        <v>0.88592340989470497</v>
      </c>
      <c r="O423">
        <v>108.464864122975</v>
      </c>
      <c r="P423">
        <v>443.52853412905603</v>
      </c>
      <c r="Q423">
        <v>0.26246345618802902</v>
      </c>
    </row>
    <row r="424" spans="1:17" x14ac:dyDescent="0.3">
      <c r="A424" t="s">
        <v>960</v>
      </c>
      <c r="B424" t="s">
        <v>961</v>
      </c>
      <c r="C424" t="s">
        <v>3123</v>
      </c>
      <c r="D424" t="s">
        <v>40</v>
      </c>
      <c r="E424">
        <v>15097.783398060001</v>
      </c>
      <c r="F424">
        <v>411.15</v>
      </c>
      <c r="G424">
        <v>-28.108361248435202</v>
      </c>
      <c r="H424">
        <v>-19.987466091094699</v>
      </c>
      <c r="I424">
        <v>-7.8722658542727801</v>
      </c>
      <c r="J424">
        <v>-8.75840514604403</v>
      </c>
      <c r="K424">
        <v>492.984515022133</v>
      </c>
      <c r="L424">
        <v>476.88093849212402</v>
      </c>
      <c r="M424">
        <v>22.937758359700599</v>
      </c>
      <c r="N424">
        <v>1.3195637442683801</v>
      </c>
      <c r="O424">
        <v>44.922777575094202</v>
      </c>
      <c r="P424">
        <v>12.0910577971646</v>
      </c>
      <c r="Q424">
        <v>0.11230119962322201</v>
      </c>
    </row>
    <row r="425" spans="1:17" x14ac:dyDescent="0.3">
      <c r="A425" t="s">
        <v>962</v>
      </c>
      <c r="B425" t="s">
        <v>963</v>
      </c>
      <c r="C425" t="s">
        <v>3125</v>
      </c>
      <c r="D425" t="s">
        <v>51</v>
      </c>
      <c r="E425">
        <v>15024.09177288</v>
      </c>
      <c r="F425">
        <v>1976.55</v>
      </c>
      <c r="G425">
        <v>35.543660722454497</v>
      </c>
      <c r="H425">
        <v>5.1559978808537803</v>
      </c>
      <c r="I425">
        <v>47.226085171685703</v>
      </c>
      <c r="J425">
        <v>-3.2138041097857699</v>
      </c>
      <c r="K425">
        <v>1922.1988753353801</v>
      </c>
      <c r="L425">
        <v>1633.7591422932601</v>
      </c>
      <c r="M425">
        <v>50.796564218116103</v>
      </c>
      <c r="N425">
        <v>0.251738257614116</v>
      </c>
      <c r="O425">
        <v>10.1287597075712</v>
      </c>
      <c r="P425">
        <v>67.788624787775902</v>
      </c>
      <c r="Q425">
        <v>0.10365743339553</v>
      </c>
    </row>
    <row r="426" spans="1:17" x14ac:dyDescent="0.3">
      <c r="A426" t="s">
        <v>964</v>
      </c>
      <c r="B426" t="s">
        <v>965</v>
      </c>
      <c r="C426" t="s">
        <v>3132</v>
      </c>
      <c r="D426" t="s">
        <v>966</v>
      </c>
      <c r="E426">
        <v>14949.872444013001</v>
      </c>
      <c r="F426">
        <v>191.23</v>
      </c>
      <c r="G426">
        <v>-1.9815726340866999</v>
      </c>
      <c r="H426">
        <v>16.473730635083101</v>
      </c>
      <c r="I426">
        <v>-12.4987062868252</v>
      </c>
      <c r="J426">
        <v>-2.9864825572419198</v>
      </c>
      <c r="K426">
        <v>188.591995940869</v>
      </c>
      <c r="L426">
        <v>193.17720603292901</v>
      </c>
      <c r="M426">
        <v>51.756137333451498</v>
      </c>
      <c r="N426">
        <v>1.0107561744084601</v>
      </c>
      <c r="O426">
        <v>24.222140877477401</v>
      </c>
      <c r="P426">
        <v>21.415873015873</v>
      </c>
      <c r="Q426">
        <v>1.1898743204327E-2</v>
      </c>
    </row>
    <row r="427" spans="1:17" x14ac:dyDescent="0.3">
      <c r="A427" t="s">
        <v>967</v>
      </c>
      <c r="B427" t="s">
        <v>968</v>
      </c>
      <c r="C427" t="s">
        <v>3127</v>
      </c>
      <c r="D427" t="s">
        <v>117</v>
      </c>
      <c r="E427">
        <v>14945.365714</v>
      </c>
      <c r="F427">
        <v>1030</v>
      </c>
      <c r="G427">
        <v>148.25974572231399</v>
      </c>
      <c r="H427">
        <v>1.75743694991915</v>
      </c>
      <c r="I427">
        <v>98.612670216657804</v>
      </c>
      <c r="J427">
        <v>-2.3890313358490398</v>
      </c>
      <c r="K427">
        <v>972.92883637461102</v>
      </c>
      <c r="L427">
        <v>792.77818369169404</v>
      </c>
      <c r="M427">
        <v>71.481534404879795</v>
      </c>
      <c r="N427">
        <v>0.68057320339087901</v>
      </c>
      <c r="O427">
        <v>30.854368932038799</v>
      </c>
      <c r="P427">
        <v>175.03337783711601</v>
      </c>
      <c r="Q427">
        <v>0.20340965504801101</v>
      </c>
    </row>
    <row r="428" spans="1:17" x14ac:dyDescent="0.3">
      <c r="A428" t="s">
        <v>969</v>
      </c>
      <c r="B428" t="s">
        <v>970</v>
      </c>
      <c r="C428" t="s">
        <v>3130</v>
      </c>
      <c r="D428" t="s">
        <v>971</v>
      </c>
      <c r="E428">
        <v>14940.4325436</v>
      </c>
      <c r="F428">
        <v>1255.4000000000001</v>
      </c>
      <c r="G428">
        <v>31.576783939747202</v>
      </c>
      <c r="H428">
        <v>-3.47304769996048</v>
      </c>
      <c r="I428">
        <v>-17.6208600503352</v>
      </c>
      <c r="J428">
        <v>-4.2168960086647198</v>
      </c>
      <c r="K428">
        <v>1303.0628392362901</v>
      </c>
      <c r="L428">
        <v>1260.54776401561</v>
      </c>
      <c r="M428">
        <v>48.326306918464503</v>
      </c>
      <c r="N428">
        <v>0.653752273785972</v>
      </c>
      <c r="O428">
        <v>35.016727736179597</v>
      </c>
      <c r="P428">
        <v>60.948717948717899</v>
      </c>
      <c r="Q428">
        <v>0.18966535273569199</v>
      </c>
    </row>
    <row r="429" spans="1:17" hidden="1" x14ac:dyDescent="0.3">
      <c r="A429" t="s">
        <v>972</v>
      </c>
      <c r="B429" t="s">
        <v>973</v>
      </c>
      <c r="C429" t="s">
        <v>3136</v>
      </c>
      <c r="D429" t="s">
        <v>974</v>
      </c>
      <c r="E429">
        <v>14896.806054000001</v>
      </c>
      <c r="F429">
        <v>1471.15</v>
      </c>
      <c r="G429">
        <v>4729.0887109223204</v>
      </c>
      <c r="H429">
        <v>96.738188683454297</v>
      </c>
      <c r="I429">
        <v>598.89566873704496</v>
      </c>
      <c r="J429">
        <v>13.095482844919401</v>
      </c>
      <c r="K429">
        <v>841.595020620377</v>
      </c>
      <c r="L429">
        <v>423.842946181142</v>
      </c>
      <c r="M429">
        <v>95.193182845153899</v>
      </c>
      <c r="N429">
        <v>4.30779088024088</v>
      </c>
      <c r="O429">
        <v>0</v>
      </c>
      <c r="P429">
        <v>4994.0096952908498</v>
      </c>
    </row>
    <row r="430" spans="1:17" x14ac:dyDescent="0.3">
      <c r="A430" t="s">
        <v>975</v>
      </c>
      <c r="B430" t="s">
        <v>976</v>
      </c>
      <c r="C430" t="s">
        <v>3135</v>
      </c>
      <c r="D430" t="s">
        <v>292</v>
      </c>
      <c r="E430">
        <v>14887.125101760001</v>
      </c>
      <c r="F430">
        <v>394.4</v>
      </c>
      <c r="G430">
        <v>32.757327814658503</v>
      </c>
      <c r="H430">
        <v>-10.7202196763162</v>
      </c>
      <c r="I430">
        <v>54.328485927919701</v>
      </c>
      <c r="J430">
        <v>-3.6421771100573301</v>
      </c>
      <c r="K430">
        <v>437.34218611821899</v>
      </c>
      <c r="L430">
        <v>364.41583595218401</v>
      </c>
      <c r="M430">
        <v>40.211608560896103</v>
      </c>
      <c r="N430">
        <v>0.41318175341406999</v>
      </c>
      <c r="O430">
        <v>48.174442190669303</v>
      </c>
      <c r="P430">
        <v>88.708133971291801</v>
      </c>
      <c r="Q430">
        <v>0.13004713614989999</v>
      </c>
    </row>
    <row r="431" spans="1:17" x14ac:dyDescent="0.3">
      <c r="A431" t="s">
        <v>977</v>
      </c>
      <c r="B431" t="s">
        <v>978</v>
      </c>
      <c r="C431" t="s">
        <v>3121</v>
      </c>
      <c r="D431" t="s">
        <v>54</v>
      </c>
      <c r="E431">
        <v>14829.265167845</v>
      </c>
      <c r="F431">
        <v>929.45</v>
      </c>
      <c r="G431">
        <v>-67.224979953753007</v>
      </c>
      <c r="H431">
        <v>-10.360570611438201</v>
      </c>
      <c r="I431">
        <v>-38.0332732409599</v>
      </c>
      <c r="J431">
        <v>-2.6137079500907099</v>
      </c>
      <c r="K431">
        <v>1029.4211474547001</v>
      </c>
      <c r="L431">
        <v>1237.76445102863</v>
      </c>
      <c r="M431">
        <v>55.188130150890203</v>
      </c>
      <c r="N431">
        <v>0.85811402775930501</v>
      </c>
      <c r="O431">
        <v>93.232556888482407</v>
      </c>
      <c r="P431">
        <v>8.0755813953488502</v>
      </c>
      <c r="Q431">
        <v>5.4205396887262003E-2</v>
      </c>
    </row>
    <row r="432" spans="1:17" x14ac:dyDescent="0.3">
      <c r="A432" t="s">
        <v>979</v>
      </c>
      <c r="B432" t="s">
        <v>980</v>
      </c>
      <c r="C432" t="s">
        <v>3121</v>
      </c>
      <c r="D432" t="s">
        <v>981</v>
      </c>
      <c r="E432">
        <v>14802.279468549999</v>
      </c>
      <c r="F432">
        <v>166.46</v>
      </c>
      <c r="G432">
        <v>-7.1284764413383703</v>
      </c>
      <c r="H432">
        <v>-12.5282522986445</v>
      </c>
      <c r="I432">
        <v>-1.98950617841789</v>
      </c>
      <c r="J432">
        <v>-2.8995644333835999</v>
      </c>
      <c r="K432">
        <v>182.51826611214801</v>
      </c>
      <c r="L432">
        <v>175.66792588057899</v>
      </c>
      <c r="M432">
        <v>45.101249715955298</v>
      </c>
      <c r="N432">
        <v>0.25842582566736799</v>
      </c>
      <c r="O432">
        <v>46.822059353598398</v>
      </c>
      <c r="P432">
        <v>27.8494623655914</v>
      </c>
      <c r="Q432">
        <v>-7.9285340344690994E-2</v>
      </c>
    </row>
    <row r="433" spans="1:17" x14ac:dyDescent="0.3">
      <c r="A433" t="s">
        <v>982</v>
      </c>
      <c r="B433" t="s">
        <v>983</v>
      </c>
      <c r="C433" t="s">
        <v>3130</v>
      </c>
      <c r="D433" t="s">
        <v>46</v>
      </c>
      <c r="E433">
        <v>14705.9661054399</v>
      </c>
      <c r="F433">
        <v>800.05</v>
      </c>
      <c r="G433">
        <v>6.3425897516904</v>
      </c>
      <c r="H433">
        <v>4.9994190188267797</v>
      </c>
      <c r="I433">
        <v>49.478969922287298</v>
      </c>
      <c r="J433">
        <v>9.6525871831158305</v>
      </c>
      <c r="K433">
        <v>731.39986550167396</v>
      </c>
      <c r="L433">
        <v>661.04375875289099</v>
      </c>
      <c r="M433">
        <v>73.862264354148195</v>
      </c>
      <c r="N433">
        <v>1.4348180549310301</v>
      </c>
      <c r="O433">
        <v>3.3310418098869001</v>
      </c>
      <c r="P433">
        <v>78.582589285714207</v>
      </c>
      <c r="Q433">
        <v>0.10250634276569499</v>
      </c>
    </row>
    <row r="434" spans="1:17" x14ac:dyDescent="0.3">
      <c r="A434" t="s">
        <v>984</v>
      </c>
      <c r="B434" t="s">
        <v>985</v>
      </c>
      <c r="C434" t="s">
        <v>3130</v>
      </c>
      <c r="D434" t="s">
        <v>257</v>
      </c>
      <c r="E434">
        <v>14696.482400000001</v>
      </c>
      <c r="F434">
        <v>4655.5</v>
      </c>
      <c r="G434">
        <v>36.3978664042994</v>
      </c>
      <c r="H434">
        <v>2.6769930541942202</v>
      </c>
      <c r="I434">
        <v>-3.21208413887762</v>
      </c>
      <c r="J434">
        <v>3.3590141295263498</v>
      </c>
      <c r="K434">
        <v>4260.63972526214</v>
      </c>
      <c r="L434">
        <v>4035.58808362029</v>
      </c>
      <c r="M434">
        <v>76.558664727586304</v>
      </c>
      <c r="N434">
        <v>2.3188148522910801</v>
      </c>
      <c r="O434">
        <v>7.3998496402104896</v>
      </c>
      <c r="P434">
        <v>61.565157036265802</v>
      </c>
      <c r="Q434">
        <v>0.176669622666836</v>
      </c>
    </row>
    <row r="435" spans="1:17" x14ac:dyDescent="0.3">
      <c r="A435" t="s">
        <v>986</v>
      </c>
      <c r="B435" t="s">
        <v>987</v>
      </c>
      <c r="C435" t="s">
        <v>3138</v>
      </c>
      <c r="D435" t="s">
        <v>988</v>
      </c>
      <c r="E435">
        <v>14539.481338719999</v>
      </c>
      <c r="F435">
        <v>1480.7</v>
      </c>
      <c r="G435">
        <v>-33.504033165583003</v>
      </c>
      <c r="H435">
        <v>-3.61529235577708</v>
      </c>
      <c r="I435">
        <v>5.0277139989231596</v>
      </c>
      <c r="J435">
        <v>-2.68128376617668</v>
      </c>
      <c r="K435">
        <v>1528.17752613321</v>
      </c>
      <c r="L435">
        <v>1509.9229279579599</v>
      </c>
      <c r="M435">
        <v>50.033085899036003</v>
      </c>
      <c r="N435">
        <v>0.789389861710459</v>
      </c>
      <c r="O435">
        <v>23.617208077260699</v>
      </c>
      <c r="P435">
        <v>22.961302109284102</v>
      </c>
      <c r="Q435">
        <v>-3.4238565724663002E-2</v>
      </c>
    </row>
    <row r="436" spans="1:17" hidden="1" x14ac:dyDescent="0.3">
      <c r="A436" t="s">
        <v>989</v>
      </c>
      <c r="B436" t="s">
        <v>990</v>
      </c>
      <c r="C436" t="s">
        <v>3136</v>
      </c>
      <c r="D436" t="s">
        <v>163</v>
      </c>
      <c r="E436">
        <v>14536.280926035</v>
      </c>
      <c r="F436">
        <v>922.45</v>
      </c>
      <c r="G436">
        <v>351.779881184548</v>
      </c>
      <c r="H436">
        <v>10.9685846542392</v>
      </c>
      <c r="I436">
        <v>36.504295117619002</v>
      </c>
      <c r="J436">
        <v>2.7537865834156801</v>
      </c>
      <c r="K436">
        <v>835.23114969433095</v>
      </c>
      <c r="L436">
        <v>646.368364721749</v>
      </c>
      <c r="M436">
        <v>61.3790310260121</v>
      </c>
      <c r="N436">
        <v>0.59446584308027595</v>
      </c>
      <c r="O436">
        <v>13.2852729145211</v>
      </c>
      <c r="P436">
        <v>419.39752252252202</v>
      </c>
      <c r="Q436">
        <v>0.27888578653149299</v>
      </c>
    </row>
    <row r="437" spans="1:17" x14ac:dyDescent="0.3">
      <c r="A437" t="s">
        <v>991</v>
      </c>
      <c r="B437" t="s">
        <v>992</v>
      </c>
      <c r="C437" t="s">
        <v>3131</v>
      </c>
      <c r="D437" t="s">
        <v>993</v>
      </c>
      <c r="E437">
        <v>14483.91113232</v>
      </c>
      <c r="F437">
        <v>2128.8000000000002</v>
      </c>
      <c r="G437">
        <v>66.869494408056298</v>
      </c>
      <c r="H437">
        <v>1.0328960165382499</v>
      </c>
      <c r="I437">
        <v>81.391383490882603</v>
      </c>
      <c r="J437">
        <v>-4.8867137546505699</v>
      </c>
      <c r="K437">
        <v>2185.4660949795798</v>
      </c>
      <c r="L437">
        <v>1708.4362222383099</v>
      </c>
      <c r="M437">
        <v>48.397008871662401</v>
      </c>
      <c r="N437">
        <v>0.65094592928069805</v>
      </c>
      <c r="O437">
        <v>26.832018038331402</v>
      </c>
      <c r="P437">
        <v>191.616438356164</v>
      </c>
      <c r="Q437">
        <v>0.232008557026088</v>
      </c>
    </row>
    <row r="438" spans="1:17" x14ac:dyDescent="0.3">
      <c r="A438" t="s">
        <v>994</v>
      </c>
      <c r="B438" t="s">
        <v>995</v>
      </c>
      <c r="C438" t="s">
        <v>3130</v>
      </c>
      <c r="D438" t="s">
        <v>257</v>
      </c>
      <c r="E438">
        <v>14419.149377</v>
      </c>
      <c r="F438">
        <v>828.5</v>
      </c>
      <c r="G438">
        <v>2.1254091644139401</v>
      </c>
      <c r="H438">
        <v>-5.4980815835134704</v>
      </c>
      <c r="I438">
        <v>-13.0088205225479</v>
      </c>
      <c r="J438">
        <v>-5.2831784905172903</v>
      </c>
      <c r="K438">
        <v>849.82093600122596</v>
      </c>
      <c r="L438">
        <v>840.05465405571101</v>
      </c>
      <c r="M438">
        <v>57.0237411014541</v>
      </c>
      <c r="N438">
        <v>0.66898336905660005</v>
      </c>
      <c r="O438">
        <v>27.942063971031899</v>
      </c>
      <c r="P438">
        <v>30.595838587641801</v>
      </c>
      <c r="Q438">
        <v>0.143166645054942</v>
      </c>
    </row>
    <row r="439" spans="1:17" x14ac:dyDescent="0.3">
      <c r="A439" t="s">
        <v>996</v>
      </c>
      <c r="B439" t="s">
        <v>997</v>
      </c>
      <c r="C439" t="s">
        <v>565</v>
      </c>
      <c r="D439" t="s">
        <v>565</v>
      </c>
      <c r="E439">
        <v>14305.317328464</v>
      </c>
      <c r="F439">
        <v>148.9</v>
      </c>
      <c r="G439">
        <v>-27.8559032396461</v>
      </c>
      <c r="H439">
        <v>-3.1982990969818399</v>
      </c>
      <c r="I439">
        <v>-1.99880535511002</v>
      </c>
      <c r="J439">
        <v>-4.4037671098571902</v>
      </c>
      <c r="K439">
        <v>160.55796910128899</v>
      </c>
      <c r="L439">
        <v>157.64541001187001</v>
      </c>
      <c r="M439">
        <v>46.011873490035697</v>
      </c>
      <c r="N439">
        <v>0.30511841114754501</v>
      </c>
      <c r="O439">
        <v>43.015446608462</v>
      </c>
      <c r="P439">
        <v>21.402364451691799</v>
      </c>
      <c r="Q439">
        <v>-8.9187234202979995E-3</v>
      </c>
    </row>
    <row r="440" spans="1:17" x14ac:dyDescent="0.3">
      <c r="A440" t="s">
        <v>998</v>
      </c>
      <c r="B440" t="s">
        <v>999</v>
      </c>
      <c r="C440" t="s">
        <v>3125</v>
      </c>
      <c r="D440" t="s">
        <v>51</v>
      </c>
      <c r="E440">
        <v>14302.016261999999</v>
      </c>
      <c r="F440">
        <v>6210</v>
      </c>
      <c r="G440">
        <v>1.36801399354161</v>
      </c>
      <c r="H440">
        <v>-6.1659013659883399</v>
      </c>
      <c r="I440">
        <v>8.95959462108652</v>
      </c>
      <c r="J440">
        <v>-5.2018889483308302</v>
      </c>
      <c r="K440">
        <v>6578.0046392834001</v>
      </c>
      <c r="L440">
        <v>6175.1190656893896</v>
      </c>
      <c r="M440">
        <v>41.4198190065649</v>
      </c>
      <c r="N440">
        <v>0.80763970505984095</v>
      </c>
      <c r="O440">
        <v>22.383252818035398</v>
      </c>
      <c r="P440">
        <v>32.295203197867998</v>
      </c>
      <c r="Q440">
        <v>1.0849342240491E-2</v>
      </c>
    </row>
    <row r="441" spans="1:17" x14ac:dyDescent="0.3">
      <c r="A441" t="s">
        <v>1000</v>
      </c>
      <c r="B441" t="s">
        <v>1001</v>
      </c>
      <c r="C441" t="s">
        <v>3125</v>
      </c>
      <c r="D441" t="s">
        <v>51</v>
      </c>
      <c r="E441">
        <v>14299.582005029901</v>
      </c>
      <c r="F441">
        <v>315.55</v>
      </c>
      <c r="G441">
        <v>98.762658358689606</v>
      </c>
      <c r="H441">
        <v>13.702009776977</v>
      </c>
      <c r="I441">
        <v>86.023218513751004</v>
      </c>
      <c r="J441">
        <v>-4.1580575908363002</v>
      </c>
      <c r="K441">
        <v>283.68311405132698</v>
      </c>
      <c r="L441">
        <v>219.56098647205999</v>
      </c>
      <c r="M441">
        <v>71.447941949195695</v>
      </c>
      <c r="N441">
        <v>1.0755595963856699</v>
      </c>
      <c r="O441">
        <v>4.1990175883378198</v>
      </c>
      <c r="P441">
        <v>142.730769230769</v>
      </c>
      <c r="Q441">
        <v>0.20282631001208301</v>
      </c>
    </row>
    <row r="442" spans="1:17" x14ac:dyDescent="0.3">
      <c r="A442" t="s">
        <v>1002</v>
      </c>
      <c r="B442" t="s">
        <v>1003</v>
      </c>
      <c r="C442" t="s">
        <v>3123</v>
      </c>
      <c r="D442" t="s">
        <v>1004</v>
      </c>
      <c r="E442">
        <v>14254.260566700001</v>
      </c>
      <c r="F442">
        <v>741.4</v>
      </c>
      <c r="G442">
        <v>23.017187631315199</v>
      </c>
      <c r="H442">
        <v>-2.1377571493928098</v>
      </c>
      <c r="I442">
        <v>30.802415350177402</v>
      </c>
      <c r="J442">
        <v>-2.9300501041589899</v>
      </c>
      <c r="K442">
        <v>744.66492736433395</v>
      </c>
      <c r="L442">
        <v>684.72138666889703</v>
      </c>
      <c r="M442">
        <v>59.600668815032599</v>
      </c>
      <c r="N442">
        <v>0.31853120997156198</v>
      </c>
      <c r="O442">
        <v>18.2492581602373</v>
      </c>
      <c r="P442">
        <v>55.739943283268502</v>
      </c>
      <c r="Q442">
        <v>1.5856997404762999E-2</v>
      </c>
    </row>
    <row r="443" spans="1:17" x14ac:dyDescent="0.3">
      <c r="A443" t="s">
        <v>1005</v>
      </c>
      <c r="B443" t="s">
        <v>1006</v>
      </c>
      <c r="C443" t="s">
        <v>3124</v>
      </c>
      <c r="D443" t="s">
        <v>398</v>
      </c>
      <c r="E443">
        <v>14050.451332889999</v>
      </c>
      <c r="F443">
        <v>292.35000000000002</v>
      </c>
      <c r="G443">
        <v>3.2008298351264801</v>
      </c>
      <c r="H443">
        <v>-5.5498251831163401</v>
      </c>
      <c r="I443">
        <v>-25.801138664206501</v>
      </c>
      <c r="J443">
        <v>-2.4323038756595898</v>
      </c>
      <c r="K443">
        <v>302.63945498758397</v>
      </c>
      <c r="L443">
        <v>315.64650934662802</v>
      </c>
      <c r="M443">
        <v>63.225149512412202</v>
      </c>
      <c r="N443">
        <v>0.73323401110649</v>
      </c>
      <c r="O443">
        <v>41.260475457499503</v>
      </c>
      <c r="P443">
        <v>26.640675763482701</v>
      </c>
      <c r="Q443">
        <v>7.3275931397077998E-2</v>
      </c>
    </row>
    <row r="444" spans="1:17" hidden="1" x14ac:dyDescent="0.3">
      <c r="A444" t="s">
        <v>1007</v>
      </c>
      <c r="B444" t="s">
        <v>1008</v>
      </c>
      <c r="C444" t="s">
        <v>3136</v>
      </c>
      <c r="D444" t="s">
        <v>43</v>
      </c>
      <c r="E444">
        <v>14037.043815834</v>
      </c>
      <c r="F444">
        <v>76.83</v>
      </c>
      <c r="G444">
        <v>-18.569311428449002</v>
      </c>
      <c r="H444">
        <v>-5.8520785976934704</v>
      </c>
      <c r="I444">
        <v>-1.71313539789736</v>
      </c>
      <c r="J444">
        <v>-1.9133756750919599</v>
      </c>
      <c r="O444">
        <v>5.4275673565013598</v>
      </c>
      <c r="P444">
        <v>11.0099696575639</v>
      </c>
    </row>
    <row r="445" spans="1:17" x14ac:dyDescent="0.3">
      <c r="A445" t="s">
        <v>1009</v>
      </c>
      <c r="B445" t="s">
        <v>1010</v>
      </c>
      <c r="C445" t="s">
        <v>3125</v>
      </c>
      <c r="D445" t="s">
        <v>51</v>
      </c>
      <c r="E445">
        <v>13937.413013579901</v>
      </c>
      <c r="F445">
        <v>575.04999999999995</v>
      </c>
      <c r="G445">
        <v>29.78417255215</v>
      </c>
      <c r="H445">
        <v>-0.25033388087091801</v>
      </c>
      <c r="I445">
        <v>25.585999684493601</v>
      </c>
      <c r="J445">
        <v>1.1385995189279501</v>
      </c>
      <c r="K445">
        <v>570.89305821052699</v>
      </c>
      <c r="L445">
        <v>521.59994005185104</v>
      </c>
      <c r="M445">
        <v>60.713378832543498</v>
      </c>
      <c r="N445">
        <v>0.45645668505670201</v>
      </c>
      <c r="O445">
        <v>25.380401704199599</v>
      </c>
      <c r="P445">
        <v>57.353947188397797</v>
      </c>
      <c r="Q445">
        <v>6.8515985042836E-2</v>
      </c>
    </row>
    <row r="446" spans="1:17" hidden="1" x14ac:dyDescent="0.3">
      <c r="A446" t="s">
        <v>1011</v>
      </c>
      <c r="B446" t="s">
        <v>1012</v>
      </c>
      <c r="C446" t="s">
        <v>3136</v>
      </c>
      <c r="D446" t="s">
        <v>62</v>
      </c>
      <c r="E446">
        <v>13894.702571394</v>
      </c>
      <c r="F446">
        <v>34.590000000000003</v>
      </c>
      <c r="G446">
        <v>43.1368096380155</v>
      </c>
      <c r="H446">
        <v>-20.238384613939498</v>
      </c>
      <c r="I446">
        <v>31.209960913002401</v>
      </c>
      <c r="J446">
        <v>-5.5064692719202597</v>
      </c>
      <c r="K446">
        <v>38.862889767923001</v>
      </c>
      <c r="L446">
        <v>32.353492143125102</v>
      </c>
      <c r="M446">
        <v>31.645500190849599</v>
      </c>
      <c r="N446">
        <v>0.39086489519252399</v>
      </c>
      <c r="O446">
        <v>55.073720728534198</v>
      </c>
      <c r="P446">
        <v>78.298969072164894</v>
      </c>
      <c r="Q446">
        <v>9.5421609679555E-2</v>
      </c>
    </row>
    <row r="447" spans="1:17" x14ac:dyDescent="0.3">
      <c r="A447" t="s">
        <v>1013</v>
      </c>
      <c r="B447" t="s">
        <v>1014</v>
      </c>
      <c r="C447" t="s">
        <v>3133</v>
      </c>
      <c r="D447" t="s">
        <v>108</v>
      </c>
      <c r="E447">
        <v>13846.01786136</v>
      </c>
      <c r="F447">
        <v>2309.4</v>
      </c>
      <c r="G447">
        <v>-33.208165468763603</v>
      </c>
      <c r="H447">
        <v>-8.9302041831715204</v>
      </c>
      <c r="I447">
        <v>-14.900284557244699</v>
      </c>
      <c r="J447">
        <v>-3.39110070338142</v>
      </c>
      <c r="K447">
        <v>2601.7175403946399</v>
      </c>
      <c r="L447">
        <v>2717.0578040093801</v>
      </c>
      <c r="M447">
        <v>39.769249881725202</v>
      </c>
      <c r="N447">
        <v>0.69754317074971395</v>
      </c>
      <c r="O447">
        <v>38.494847146444897</v>
      </c>
      <c r="P447">
        <v>3.5605381165919301</v>
      </c>
      <c r="Q447">
        <v>-9.6709416277242E-2</v>
      </c>
    </row>
    <row r="448" spans="1:17" x14ac:dyDescent="0.3">
      <c r="A448" t="s">
        <v>1015</v>
      </c>
      <c r="B448" t="s">
        <v>1016</v>
      </c>
      <c r="C448" t="s">
        <v>3135</v>
      </c>
      <c r="D448" t="s">
        <v>491</v>
      </c>
      <c r="E448">
        <v>13700.118818024999</v>
      </c>
      <c r="F448">
        <v>1289.25</v>
      </c>
      <c r="G448">
        <v>-26.4285361611086</v>
      </c>
      <c r="H448">
        <v>-14.466991428661601</v>
      </c>
      <c r="I448">
        <v>-11.6433710006482</v>
      </c>
      <c r="J448">
        <v>-4.1522758720822299</v>
      </c>
      <c r="K448">
        <v>1464.2082075579401</v>
      </c>
      <c r="L448">
        <v>1464.2123625818699</v>
      </c>
      <c r="M448">
        <v>25.741008294357002</v>
      </c>
      <c r="N448">
        <v>0.69436810700220897</v>
      </c>
      <c r="O448">
        <v>31.083963544696498</v>
      </c>
      <c r="P448">
        <v>3.7208366854384498</v>
      </c>
      <c r="Q448">
        <v>-0.15139686945297301</v>
      </c>
    </row>
    <row r="449" spans="1:17" x14ac:dyDescent="0.3">
      <c r="A449" t="s">
        <v>1017</v>
      </c>
      <c r="B449" t="s">
        <v>1018</v>
      </c>
      <c r="C449" t="s">
        <v>3122</v>
      </c>
      <c r="D449" t="s">
        <v>27</v>
      </c>
      <c r="E449">
        <v>13498.775954934999</v>
      </c>
      <c r="F449">
        <v>66.819999999999993</v>
      </c>
      <c r="G449">
        <v>-46.605945518273401</v>
      </c>
      <c r="H449">
        <v>-8.4472516491072795</v>
      </c>
      <c r="I449">
        <v>-17.703887622053799</v>
      </c>
      <c r="J449">
        <v>-4.6621981632900802</v>
      </c>
      <c r="K449">
        <v>76.616834203550397</v>
      </c>
      <c r="L449">
        <v>82.742189662180294</v>
      </c>
      <c r="M449">
        <v>47.306707997326697</v>
      </c>
      <c r="N449">
        <v>0.34645345563994601</v>
      </c>
      <c r="O449">
        <v>66.716551930559703</v>
      </c>
      <c r="P449">
        <v>2.7209838585703099</v>
      </c>
      <c r="Q449">
        <v>-2.4138059712770998E-2</v>
      </c>
    </row>
    <row r="450" spans="1:17" hidden="1" x14ac:dyDescent="0.3">
      <c r="A450" t="s">
        <v>1019</v>
      </c>
      <c r="B450" t="s">
        <v>1020</v>
      </c>
      <c r="C450" t="s">
        <v>3136</v>
      </c>
      <c r="D450" t="s">
        <v>139</v>
      </c>
      <c r="E450">
        <v>13426.049888484</v>
      </c>
      <c r="F450">
        <v>28.68</v>
      </c>
      <c r="G450">
        <v>-24.5483930748312</v>
      </c>
      <c r="H450">
        <v>-9.9574776115657393</v>
      </c>
      <c r="I450">
        <v>-7.6922170442795803</v>
      </c>
      <c r="J450">
        <v>-6.8537515264006998</v>
      </c>
      <c r="O450">
        <v>14.6094839609483</v>
      </c>
      <c r="P450">
        <v>6.14359733530718</v>
      </c>
    </row>
    <row r="451" spans="1:17" x14ac:dyDescent="0.3">
      <c r="A451" t="s">
        <v>1021</v>
      </c>
      <c r="B451" t="s">
        <v>1022</v>
      </c>
      <c r="C451" t="s">
        <v>3135</v>
      </c>
      <c r="D451" t="s">
        <v>491</v>
      </c>
      <c r="E451">
        <v>13415.809544989999</v>
      </c>
      <c r="F451">
        <v>713.45</v>
      </c>
      <c r="G451">
        <v>4.1887410185733902</v>
      </c>
      <c r="H451">
        <v>-10.5501434305404</v>
      </c>
      <c r="I451">
        <v>-0.29631126227452798</v>
      </c>
      <c r="J451">
        <v>-2.9772651745215</v>
      </c>
      <c r="K451">
        <v>769.34496096779696</v>
      </c>
      <c r="L451">
        <v>740.52390069083401</v>
      </c>
      <c r="M451">
        <v>47.263925359451697</v>
      </c>
      <c r="N451">
        <v>0.68642857358642895</v>
      </c>
      <c r="O451">
        <v>29.875954867194601</v>
      </c>
      <c r="P451">
        <v>36.872901678657001</v>
      </c>
      <c r="Q451">
        <v>9.1977743419322994E-2</v>
      </c>
    </row>
    <row r="452" spans="1:17" x14ac:dyDescent="0.3">
      <c r="A452" t="s">
        <v>1023</v>
      </c>
      <c r="B452" t="s">
        <v>1024</v>
      </c>
      <c r="C452" t="s">
        <v>3125</v>
      </c>
      <c r="D452" t="s">
        <v>51</v>
      </c>
      <c r="E452">
        <v>13388.55316643</v>
      </c>
      <c r="F452">
        <v>1092.6500000000001</v>
      </c>
      <c r="G452">
        <v>43.782029909709202</v>
      </c>
      <c r="H452">
        <v>2.3447363197247402</v>
      </c>
      <c r="I452">
        <v>25.826611113600201</v>
      </c>
      <c r="J452">
        <v>-6.6835675883275796</v>
      </c>
      <c r="K452">
        <v>1080.40286633699</v>
      </c>
      <c r="L452">
        <v>946.66414401596001</v>
      </c>
      <c r="M452">
        <v>55.148158372047099</v>
      </c>
      <c r="N452">
        <v>0.35063029865194001</v>
      </c>
      <c r="O452">
        <v>22.1891731112432</v>
      </c>
      <c r="P452">
        <v>74.935959013768795</v>
      </c>
      <c r="Q452">
        <v>5.6172536721294998E-2</v>
      </c>
    </row>
    <row r="453" spans="1:17" x14ac:dyDescent="0.3">
      <c r="A453" t="s">
        <v>1025</v>
      </c>
      <c r="B453" t="s">
        <v>1026</v>
      </c>
      <c r="C453" t="s">
        <v>3130</v>
      </c>
      <c r="D453" t="s">
        <v>163</v>
      </c>
      <c r="E453">
        <v>13355.16183395</v>
      </c>
      <c r="F453">
        <v>595.15</v>
      </c>
      <c r="G453">
        <v>5.4587300082945802</v>
      </c>
      <c r="H453">
        <v>-3.7619606256169398</v>
      </c>
      <c r="I453">
        <v>-3.2148037195879402</v>
      </c>
      <c r="J453">
        <v>-2.5657928548723401</v>
      </c>
      <c r="K453">
        <v>603.95778377935801</v>
      </c>
      <c r="L453">
        <v>572.117851821052</v>
      </c>
      <c r="M453">
        <v>60.059833455185903</v>
      </c>
      <c r="N453">
        <v>0.59114070774912197</v>
      </c>
      <c r="O453">
        <v>24.187179702595898</v>
      </c>
      <c r="P453">
        <v>50.613691003416399</v>
      </c>
      <c r="Q453">
        <v>0.18173338393857699</v>
      </c>
    </row>
    <row r="454" spans="1:17" x14ac:dyDescent="0.3">
      <c r="A454" t="s">
        <v>1027</v>
      </c>
      <c r="B454" t="s">
        <v>1028</v>
      </c>
      <c r="C454" t="s">
        <v>565</v>
      </c>
      <c r="D454" t="s">
        <v>565</v>
      </c>
      <c r="E454">
        <v>13166.128644</v>
      </c>
      <c r="F454">
        <v>439.45</v>
      </c>
      <c r="G454">
        <v>-16.804689120126</v>
      </c>
      <c r="H454">
        <v>0.65600267552711</v>
      </c>
      <c r="I454">
        <v>-9.9040547777469303</v>
      </c>
      <c r="J454">
        <v>-6.5011106871738704</v>
      </c>
      <c r="K454">
        <v>467.62956765535802</v>
      </c>
      <c r="L454">
        <v>460.48277371477502</v>
      </c>
      <c r="M454">
        <v>48.158055818823101</v>
      </c>
      <c r="N454">
        <v>0.59512494234934799</v>
      </c>
      <c r="O454">
        <v>34.713846854022002</v>
      </c>
      <c r="P454">
        <v>17.217924779941299</v>
      </c>
      <c r="Q454">
        <v>1.024606012546E-3</v>
      </c>
    </row>
    <row r="455" spans="1:17" x14ac:dyDescent="0.3">
      <c r="A455" t="s">
        <v>1029</v>
      </c>
      <c r="B455" t="s">
        <v>1030</v>
      </c>
      <c r="C455" t="s">
        <v>3121</v>
      </c>
      <c r="D455" t="s">
        <v>568</v>
      </c>
      <c r="E455">
        <v>13082.466834000001</v>
      </c>
      <c r="F455">
        <v>1653</v>
      </c>
      <c r="G455">
        <v>-8.0739419680460198</v>
      </c>
      <c r="H455">
        <v>-2.3592709574491399</v>
      </c>
      <c r="I455">
        <v>-3.98313452655835</v>
      </c>
      <c r="J455">
        <v>-4.3413820870449999</v>
      </c>
      <c r="K455">
        <v>1702.56246296155</v>
      </c>
      <c r="L455">
        <v>1679.9610642227301</v>
      </c>
      <c r="M455">
        <v>45.757009359806901</v>
      </c>
      <c r="N455">
        <v>0.51268895321783803</v>
      </c>
      <c r="O455">
        <v>19.7186932849364</v>
      </c>
      <c r="P455">
        <v>26.472838561591399</v>
      </c>
      <c r="Q455">
        <v>-0.10380959808592199</v>
      </c>
    </row>
    <row r="456" spans="1:17" x14ac:dyDescent="0.3">
      <c r="A456" t="s">
        <v>1031</v>
      </c>
      <c r="B456" t="s">
        <v>1032</v>
      </c>
      <c r="C456" t="s">
        <v>3125</v>
      </c>
      <c r="D456" t="s">
        <v>51</v>
      </c>
      <c r="E456">
        <v>13034.61704343</v>
      </c>
      <c r="F456">
        <v>1417.45</v>
      </c>
      <c r="G456">
        <v>163.52590579694601</v>
      </c>
      <c r="H456">
        <v>-3.1247129580025499</v>
      </c>
      <c r="I456">
        <v>61.436002899477401</v>
      </c>
      <c r="J456">
        <v>3.2960746848484899</v>
      </c>
      <c r="K456">
        <v>1445.2898833208801</v>
      </c>
      <c r="L456">
        <v>1125.7655982010101</v>
      </c>
      <c r="M456">
        <v>40.665257916085899</v>
      </c>
      <c r="N456">
        <v>0.96916533469893895</v>
      </c>
      <c r="O456">
        <v>18.169953084764899</v>
      </c>
      <c r="P456">
        <v>194.07676348547699</v>
      </c>
      <c r="Q456">
        <v>0.135865753491341</v>
      </c>
    </row>
    <row r="457" spans="1:17" x14ac:dyDescent="0.3">
      <c r="A457" t="s">
        <v>1033</v>
      </c>
      <c r="B457" t="s">
        <v>1034</v>
      </c>
      <c r="C457" t="s">
        <v>3131</v>
      </c>
      <c r="D457" t="s">
        <v>117</v>
      </c>
      <c r="E457">
        <v>12970.861492100001</v>
      </c>
      <c r="F457">
        <v>44.26</v>
      </c>
      <c r="G457">
        <v>-21.084118175589602</v>
      </c>
      <c r="H457">
        <v>-1.6048481498246701</v>
      </c>
      <c r="I457">
        <v>-35.972878789048899</v>
      </c>
      <c r="J457">
        <v>-1.7976763214955001</v>
      </c>
      <c r="K457">
        <v>48.574497216981896</v>
      </c>
      <c r="L457">
        <v>52.859383025580897</v>
      </c>
      <c r="M457">
        <v>35.854736449391702</v>
      </c>
      <c r="N457">
        <v>0.77828407137919198</v>
      </c>
      <c r="O457">
        <v>66.516041572525907</v>
      </c>
      <c r="P457">
        <v>6.7792521109770698</v>
      </c>
    </row>
    <row r="458" spans="1:17" x14ac:dyDescent="0.3">
      <c r="A458" t="s">
        <v>1035</v>
      </c>
      <c r="B458" t="s">
        <v>1036</v>
      </c>
      <c r="C458" t="s">
        <v>3130</v>
      </c>
      <c r="D458" t="s">
        <v>85</v>
      </c>
      <c r="E458">
        <v>12944.333392335</v>
      </c>
      <c r="F458">
        <v>2312.15</v>
      </c>
      <c r="G458">
        <v>-3.14879444176781</v>
      </c>
      <c r="H458">
        <v>1.1525939026656</v>
      </c>
      <c r="I458">
        <v>-26.301774186464399</v>
      </c>
      <c r="J458">
        <v>0.95734789685565203</v>
      </c>
      <c r="K458">
        <v>2416.0330399183799</v>
      </c>
      <c r="L458">
        <v>2535.4237081617498</v>
      </c>
      <c r="M458">
        <v>54.502280569651099</v>
      </c>
      <c r="N458">
        <v>1.11757565665827</v>
      </c>
      <c r="O458">
        <v>58.077979369850503</v>
      </c>
      <c r="P458">
        <v>32.047401484865802</v>
      </c>
      <c r="Q458">
        <v>0.11437276671341499</v>
      </c>
    </row>
    <row r="459" spans="1:17" hidden="1" x14ac:dyDescent="0.3">
      <c r="A459" t="s">
        <v>1037</v>
      </c>
      <c r="B459" t="s">
        <v>1038</v>
      </c>
      <c r="C459" t="s">
        <v>3136</v>
      </c>
      <c r="D459" t="s">
        <v>1039</v>
      </c>
      <c r="E459">
        <v>12906.893384999599</v>
      </c>
      <c r="F459">
        <v>100</v>
      </c>
      <c r="G459">
        <v>-22.365582706482002</v>
      </c>
      <c r="M459">
        <v>50</v>
      </c>
      <c r="N459">
        <v>1</v>
      </c>
      <c r="O459">
        <v>0</v>
      </c>
      <c r="P459">
        <v>0</v>
      </c>
    </row>
    <row r="460" spans="1:17" x14ac:dyDescent="0.3">
      <c r="A460" t="s">
        <v>1040</v>
      </c>
      <c r="B460" t="s">
        <v>1041</v>
      </c>
      <c r="C460" t="s">
        <v>3121</v>
      </c>
      <c r="D460" t="s">
        <v>24</v>
      </c>
      <c r="E460">
        <v>12872.87769152</v>
      </c>
      <c r="F460">
        <v>173.8</v>
      </c>
      <c r="G460">
        <v>-4.455134945288</v>
      </c>
      <c r="H460">
        <v>1.67364890912471</v>
      </c>
      <c r="I460">
        <v>14.767409933066199</v>
      </c>
      <c r="J460">
        <v>-3.0474244002646298</v>
      </c>
      <c r="K460">
        <v>168.82552396959801</v>
      </c>
      <c r="L460">
        <v>159.276966459031</v>
      </c>
      <c r="M460">
        <v>55.458025365106899</v>
      </c>
      <c r="N460">
        <v>0.61515995774685395</v>
      </c>
      <c r="O460">
        <v>4.8561565017261197</v>
      </c>
      <c r="P460">
        <v>38.5964912280701</v>
      </c>
      <c r="Q460">
        <v>-4.8816672837100002E-4</v>
      </c>
    </row>
    <row r="461" spans="1:17" hidden="1" x14ac:dyDescent="0.3">
      <c r="A461" t="s">
        <v>1042</v>
      </c>
      <c r="B461" t="s">
        <v>1043</v>
      </c>
      <c r="C461" t="s">
        <v>3136</v>
      </c>
      <c r="D461" t="s">
        <v>123</v>
      </c>
      <c r="E461">
        <v>12831.85011318</v>
      </c>
      <c r="F461">
        <v>422.3</v>
      </c>
      <c r="G461">
        <v>56.916947541872801</v>
      </c>
      <c r="H461">
        <v>4.2621634013607004</v>
      </c>
      <c r="I461">
        <v>22.907804818671998</v>
      </c>
      <c r="J461">
        <v>-2.3624292775065099</v>
      </c>
      <c r="K461">
        <v>407.60696571968799</v>
      </c>
      <c r="L461">
        <v>349.72490733830398</v>
      </c>
      <c r="M461">
        <v>60.124269377198999</v>
      </c>
      <c r="N461">
        <v>0.50532923907367999</v>
      </c>
      <c r="O461">
        <v>12.8463177835661</v>
      </c>
      <c r="P461">
        <v>106.50366748166201</v>
      </c>
      <c r="Q461">
        <v>0.18340286251419299</v>
      </c>
    </row>
    <row r="462" spans="1:17" x14ac:dyDescent="0.3">
      <c r="A462" t="s">
        <v>1044</v>
      </c>
      <c r="B462" t="s">
        <v>1045</v>
      </c>
      <c r="C462" t="s">
        <v>3121</v>
      </c>
      <c r="D462" t="s">
        <v>494</v>
      </c>
      <c r="E462">
        <v>12749.9159854399</v>
      </c>
      <c r="F462">
        <v>133.4</v>
      </c>
      <c r="G462">
        <v>36.0667213315227</v>
      </c>
      <c r="H462">
        <v>-3.0688377627012202</v>
      </c>
      <c r="I462">
        <v>56.777697946940698</v>
      </c>
      <c r="J462">
        <v>-0.88024665406584202</v>
      </c>
      <c r="K462">
        <v>134.20032064918999</v>
      </c>
      <c r="L462">
        <v>110.36133637884799</v>
      </c>
      <c r="M462">
        <v>43.629420927341698</v>
      </c>
      <c r="N462">
        <v>0.31682621001278399</v>
      </c>
      <c r="O462">
        <v>26.499250374812501</v>
      </c>
      <c r="P462">
        <v>93.3333333333333</v>
      </c>
      <c r="Q462">
        <v>6.6457202263676005E-2</v>
      </c>
    </row>
    <row r="463" spans="1:17" x14ac:dyDescent="0.3">
      <c r="A463" t="s">
        <v>1046</v>
      </c>
      <c r="B463" t="s">
        <v>1047</v>
      </c>
      <c r="C463" t="s">
        <v>3122</v>
      </c>
      <c r="D463" t="s">
        <v>1048</v>
      </c>
      <c r="E463">
        <v>12736.440681795</v>
      </c>
      <c r="F463">
        <v>396.85</v>
      </c>
      <c r="G463">
        <v>13.7984248419825</v>
      </c>
      <c r="H463">
        <v>-12.054027533642699</v>
      </c>
      <c r="I463">
        <v>-13.0359125596539</v>
      </c>
      <c r="J463">
        <v>-5.57810919874143</v>
      </c>
      <c r="K463">
        <v>416.13785917771099</v>
      </c>
      <c r="L463">
        <v>408.88994977205903</v>
      </c>
      <c r="M463">
        <v>57.576121435265001</v>
      </c>
      <c r="N463">
        <v>0.65283878692960695</v>
      </c>
      <c r="O463">
        <v>55.675948091218302</v>
      </c>
      <c r="P463">
        <v>44.968036529680298</v>
      </c>
      <c r="Q463">
        <v>0.10594023098512199</v>
      </c>
    </row>
    <row r="464" spans="1:17" x14ac:dyDescent="0.3">
      <c r="A464" t="s">
        <v>1049</v>
      </c>
      <c r="B464" t="s">
        <v>1050</v>
      </c>
      <c r="C464" t="s">
        <v>3121</v>
      </c>
      <c r="D464" t="s">
        <v>54</v>
      </c>
      <c r="E464">
        <v>12710.063890664</v>
      </c>
      <c r="F464">
        <v>150.16</v>
      </c>
      <c r="G464">
        <v>-23.2500711553269</v>
      </c>
      <c r="H464">
        <v>2.0904892767780101</v>
      </c>
      <c r="I464">
        <v>-20.094162079798298</v>
      </c>
      <c r="J464">
        <v>-5.3554556068867196</v>
      </c>
      <c r="K464">
        <v>169.945815543149</v>
      </c>
      <c r="L464">
        <v>180.435017202974</v>
      </c>
      <c r="M464">
        <v>37.831606282815002</v>
      </c>
      <c r="N464">
        <v>1.3932752258176599</v>
      </c>
      <c r="O464">
        <v>53.436334576451699</v>
      </c>
      <c r="P464">
        <v>8.5363209251897398</v>
      </c>
      <c r="Q464">
        <v>-3.8054454426544003E-2</v>
      </c>
    </row>
    <row r="465" spans="1:17" x14ac:dyDescent="0.3">
      <c r="A465" t="s">
        <v>1051</v>
      </c>
      <c r="B465" t="s">
        <v>1052</v>
      </c>
      <c r="C465" t="s">
        <v>3121</v>
      </c>
      <c r="D465" t="s">
        <v>208</v>
      </c>
      <c r="E465">
        <v>12696.944355199999</v>
      </c>
      <c r="F465">
        <v>3066.4</v>
      </c>
      <c r="G465">
        <v>106.91511117717199</v>
      </c>
      <c r="H465">
        <v>16.083859428030902</v>
      </c>
      <c r="I465">
        <v>71.7237811979534</v>
      </c>
      <c r="J465">
        <v>-1.5845752479081501</v>
      </c>
      <c r="K465">
        <v>2730.6162489870499</v>
      </c>
      <c r="L465">
        <v>2124.1013966881401</v>
      </c>
      <c r="M465">
        <v>59.311828930589698</v>
      </c>
      <c r="N465">
        <v>1.01288122548024</v>
      </c>
      <c r="O465">
        <v>21.810592225410801</v>
      </c>
      <c r="P465">
        <v>170.16740088105701</v>
      </c>
      <c r="Q465">
        <v>0.18038349096158801</v>
      </c>
    </row>
    <row r="466" spans="1:17" x14ac:dyDescent="0.3">
      <c r="A466" t="s">
        <v>1053</v>
      </c>
      <c r="B466" t="s">
        <v>1054</v>
      </c>
      <c r="C466" t="s">
        <v>3126</v>
      </c>
      <c r="D466" t="s">
        <v>257</v>
      </c>
      <c r="E466">
        <v>12442.475703225</v>
      </c>
      <c r="F466">
        <v>5215.75</v>
      </c>
      <c r="G466">
        <v>-18.112924169652601</v>
      </c>
      <c r="H466">
        <v>-2.5849670811456802</v>
      </c>
      <c r="I466">
        <v>13.968539469369601</v>
      </c>
      <c r="J466">
        <v>5.7345594188935802</v>
      </c>
      <c r="K466">
        <v>5427.1181534482603</v>
      </c>
      <c r="L466">
        <v>5198.2493854807999</v>
      </c>
      <c r="M466">
        <v>61.9332199318291</v>
      </c>
      <c r="N466">
        <v>0.640102072148516</v>
      </c>
      <c r="O466">
        <v>36.533576187508899</v>
      </c>
      <c r="P466">
        <v>37.908012850173797</v>
      </c>
      <c r="Q466">
        <v>9.8613909623748996E-2</v>
      </c>
    </row>
    <row r="467" spans="1:17" hidden="1" x14ac:dyDescent="0.3">
      <c r="A467" t="s">
        <v>1055</v>
      </c>
      <c r="B467" t="s">
        <v>1056</v>
      </c>
      <c r="C467" t="s">
        <v>3136</v>
      </c>
      <c r="D467" t="s">
        <v>438</v>
      </c>
      <c r="E467">
        <v>12417.472261319999</v>
      </c>
      <c r="F467">
        <v>2038.8</v>
      </c>
      <c r="G467">
        <v>-51.302494522445699</v>
      </c>
      <c r="H467">
        <v>-13.389819028758</v>
      </c>
      <c r="I467">
        <v>-34.446318491893997</v>
      </c>
      <c r="J467">
        <v>-10.064448708000601</v>
      </c>
      <c r="K467">
        <v>2248.0311094151398</v>
      </c>
      <c r="M467">
        <v>42.433259199319103</v>
      </c>
      <c r="O467">
        <v>52.050225622915399</v>
      </c>
      <c r="P467">
        <v>6.5677024802027901</v>
      </c>
    </row>
    <row r="468" spans="1:17" x14ac:dyDescent="0.3">
      <c r="A468" t="s">
        <v>1057</v>
      </c>
      <c r="B468" t="s">
        <v>1058</v>
      </c>
      <c r="C468" t="s">
        <v>3138</v>
      </c>
      <c r="D468" t="s">
        <v>1059</v>
      </c>
      <c r="E468">
        <v>12416.184144936</v>
      </c>
      <c r="F468">
        <v>80.52</v>
      </c>
      <c r="G468">
        <v>-25.2365115363976</v>
      </c>
      <c r="H468">
        <v>1.2578733746486901</v>
      </c>
      <c r="I468">
        <v>-5.67059700451063</v>
      </c>
      <c r="J468">
        <v>-9.0988126851318594</v>
      </c>
      <c r="K468">
        <v>83.386922866830801</v>
      </c>
      <c r="L468">
        <v>85.543696302486794</v>
      </c>
      <c r="M468">
        <v>43.738154264224299</v>
      </c>
      <c r="N468">
        <v>1.1545699874692099</v>
      </c>
      <c r="O468">
        <v>68.529557873820096</v>
      </c>
      <c r="P468">
        <v>11.7557251908396</v>
      </c>
      <c r="Q468">
        <v>1.2543298196986999E-2</v>
      </c>
    </row>
    <row r="469" spans="1:17" x14ac:dyDescent="0.3">
      <c r="A469" t="s">
        <v>1060</v>
      </c>
      <c r="B469" t="s">
        <v>1061</v>
      </c>
      <c r="C469" t="s">
        <v>3130</v>
      </c>
      <c r="D469" t="s">
        <v>117</v>
      </c>
      <c r="E469">
        <v>12410.82308688</v>
      </c>
      <c r="F469">
        <v>185.52</v>
      </c>
      <c r="G469">
        <v>18.190520028573602</v>
      </c>
      <c r="H469">
        <v>0.94237133388535899</v>
      </c>
      <c r="I469">
        <v>-2.21319286746709</v>
      </c>
      <c r="J469">
        <v>-4.2182941287356801</v>
      </c>
      <c r="K469">
        <v>192.28074993229001</v>
      </c>
      <c r="L469">
        <v>182.51907868654399</v>
      </c>
      <c r="M469">
        <v>42.800852650244401</v>
      </c>
      <c r="N469">
        <v>0.46153513877157498</v>
      </c>
      <c r="O469">
        <v>31.9480379473911</v>
      </c>
      <c r="P469">
        <v>44.104396457977302</v>
      </c>
      <c r="Q469">
        <v>0.130982252559629</v>
      </c>
    </row>
    <row r="470" spans="1:17" x14ac:dyDescent="0.3">
      <c r="A470" t="s">
        <v>1062</v>
      </c>
      <c r="B470" t="s">
        <v>1063</v>
      </c>
      <c r="C470" t="s">
        <v>3128</v>
      </c>
      <c r="D470" t="s">
        <v>69</v>
      </c>
      <c r="E470">
        <v>12352.245551505001</v>
      </c>
      <c r="F470">
        <v>345.85</v>
      </c>
      <c r="G470">
        <v>-27.2342390123546</v>
      </c>
      <c r="H470">
        <v>-0.62638887947155797</v>
      </c>
      <c r="I470">
        <v>3.9021719384322</v>
      </c>
      <c r="J470">
        <v>-1.8498065345168</v>
      </c>
      <c r="K470">
        <v>346.49290457148101</v>
      </c>
      <c r="L470">
        <v>345.24147794069199</v>
      </c>
      <c r="M470">
        <v>56.261111286236897</v>
      </c>
      <c r="N470">
        <v>0.19219788108450001</v>
      </c>
      <c r="O470">
        <v>15.078791383547699</v>
      </c>
      <c r="P470">
        <v>18.726398901476099</v>
      </c>
      <c r="Q470">
        <v>-9.9207452215746006E-2</v>
      </c>
    </row>
    <row r="471" spans="1:17" x14ac:dyDescent="0.3">
      <c r="A471" t="s">
        <v>1064</v>
      </c>
      <c r="B471" t="s">
        <v>1065</v>
      </c>
      <c r="C471" t="s">
        <v>3123</v>
      </c>
      <c r="D471" t="s">
        <v>371</v>
      </c>
      <c r="E471">
        <v>12315.325658960001</v>
      </c>
      <c r="F471">
        <v>354.65</v>
      </c>
      <c r="G471">
        <v>46.5153696744703</v>
      </c>
      <c r="H471">
        <v>-1.8208796797440601</v>
      </c>
      <c r="I471">
        <v>66.109272249789399</v>
      </c>
      <c r="J471">
        <v>-5.1197596388259603</v>
      </c>
      <c r="K471">
        <v>374.82819558257597</v>
      </c>
      <c r="L471">
        <v>304.98935633203502</v>
      </c>
      <c r="M471">
        <v>42.483794908271797</v>
      </c>
      <c r="N471">
        <v>0.592955841077763</v>
      </c>
      <c r="O471">
        <v>26.307627238122102</v>
      </c>
      <c r="P471">
        <v>121.65624999999901</v>
      </c>
      <c r="Q471">
        <v>0.18021501169899301</v>
      </c>
    </row>
    <row r="472" spans="1:17" x14ac:dyDescent="0.3">
      <c r="A472" t="s">
        <v>1066</v>
      </c>
      <c r="B472" t="s">
        <v>1067</v>
      </c>
      <c r="C472" t="s">
        <v>3129</v>
      </c>
      <c r="D472" t="s">
        <v>438</v>
      </c>
      <c r="E472">
        <v>12303.382791624999</v>
      </c>
      <c r="F472">
        <v>2516.75</v>
      </c>
      <c r="G472">
        <v>-9.2341560615418796</v>
      </c>
      <c r="H472">
        <v>10.7993049245399</v>
      </c>
      <c r="I472">
        <v>17.345783580592499</v>
      </c>
      <c r="J472">
        <v>2.3524546957903301</v>
      </c>
      <c r="K472">
        <v>2362.0231262401799</v>
      </c>
      <c r="L472">
        <v>2187.83162133634</v>
      </c>
      <c r="M472">
        <v>81.642144418575</v>
      </c>
      <c r="N472">
        <v>0.721251262893714</v>
      </c>
      <c r="O472">
        <v>7.2812158537796696</v>
      </c>
      <c r="P472">
        <v>52.659832585223803</v>
      </c>
      <c r="Q472">
        <v>0.20272808437620801</v>
      </c>
    </row>
    <row r="473" spans="1:17" x14ac:dyDescent="0.3">
      <c r="A473" t="s">
        <v>1068</v>
      </c>
      <c r="B473" t="s">
        <v>1069</v>
      </c>
      <c r="C473" t="s">
        <v>3126</v>
      </c>
      <c r="D473" t="s">
        <v>232</v>
      </c>
      <c r="E473">
        <v>12246.035556715</v>
      </c>
      <c r="F473">
        <v>1491.95</v>
      </c>
      <c r="G473">
        <v>0.56524578608170695</v>
      </c>
      <c r="H473">
        <v>-16.158482259121499</v>
      </c>
      <c r="I473">
        <v>-23.026545110251401</v>
      </c>
      <c r="J473">
        <v>-5.5569462358286996</v>
      </c>
      <c r="K473">
        <v>1589.2757465621901</v>
      </c>
      <c r="L473">
        <v>1605.53000334376</v>
      </c>
      <c r="M473">
        <v>49.083485750033098</v>
      </c>
      <c r="N473">
        <v>0.62973626392768001</v>
      </c>
      <c r="O473">
        <v>48.929253661315698</v>
      </c>
      <c r="P473">
        <v>26.710263705465199</v>
      </c>
      <c r="Q473">
        <v>5.7196311853094997E-2</v>
      </c>
    </row>
    <row r="474" spans="1:17" x14ac:dyDescent="0.3">
      <c r="A474" t="s">
        <v>1070</v>
      </c>
      <c r="B474" t="s">
        <v>1071</v>
      </c>
      <c r="C474" t="s">
        <v>3123</v>
      </c>
      <c r="D474" t="s">
        <v>120</v>
      </c>
      <c r="E474">
        <v>12180.7831652</v>
      </c>
      <c r="F474">
        <v>1916.35</v>
      </c>
      <c r="G474">
        <v>1.0827375821126699</v>
      </c>
      <c r="H474">
        <v>3.9766568877399799</v>
      </c>
      <c r="I474">
        <v>4.4455521558681497</v>
      </c>
      <c r="J474">
        <v>-5.55184858981871</v>
      </c>
      <c r="K474">
        <v>1976.63754933378</v>
      </c>
      <c r="L474">
        <v>1911.2910993591299</v>
      </c>
      <c r="M474">
        <v>46.892649124316002</v>
      </c>
      <c r="N474">
        <v>1.0546329627665501</v>
      </c>
      <c r="O474">
        <v>29.621415712161099</v>
      </c>
      <c r="P474">
        <v>33.066000069437202</v>
      </c>
      <c r="Q474">
        <v>-4.6017279256339999E-2</v>
      </c>
    </row>
    <row r="475" spans="1:17" hidden="1" x14ac:dyDescent="0.3">
      <c r="A475" t="s">
        <v>1072</v>
      </c>
      <c r="B475" t="s">
        <v>1073</v>
      </c>
      <c r="C475" t="s">
        <v>3136</v>
      </c>
      <c r="D475" t="s">
        <v>163</v>
      </c>
      <c r="E475">
        <v>12069.37910713</v>
      </c>
      <c r="F475">
        <v>10018.1</v>
      </c>
      <c r="G475">
        <v>154.31636603412699</v>
      </c>
      <c r="H475">
        <v>-13.415507971111699</v>
      </c>
      <c r="I475">
        <v>25.480394579299698</v>
      </c>
      <c r="J475">
        <v>-10.102263863583</v>
      </c>
      <c r="K475">
        <v>11358.230383956699</v>
      </c>
      <c r="L475">
        <v>9007.8351163280895</v>
      </c>
      <c r="M475">
        <v>19.459390269386699</v>
      </c>
      <c r="N475">
        <v>0.78746535511773397</v>
      </c>
      <c r="O475">
        <v>38.748864555155102</v>
      </c>
      <c r="P475">
        <v>187.03512692682301</v>
      </c>
      <c r="Q475">
        <v>0.21972540448900599</v>
      </c>
    </row>
    <row r="476" spans="1:17" x14ac:dyDescent="0.3">
      <c r="A476" t="s">
        <v>1074</v>
      </c>
      <c r="B476" t="s">
        <v>1075</v>
      </c>
      <c r="C476" t="s">
        <v>3125</v>
      </c>
      <c r="D476" t="s">
        <v>248</v>
      </c>
      <c r="E476">
        <v>11853.189713689901</v>
      </c>
      <c r="F476">
        <v>1219.6500000000001</v>
      </c>
      <c r="G476">
        <v>67.788767153199899</v>
      </c>
      <c r="H476">
        <v>30.975191727694298</v>
      </c>
      <c r="I476">
        <v>51.601246422098797</v>
      </c>
      <c r="J476">
        <v>12.337165269445901</v>
      </c>
      <c r="K476">
        <v>985.62043312459195</v>
      </c>
      <c r="L476">
        <v>827.56685002973904</v>
      </c>
      <c r="M476">
        <v>62.772617800258899</v>
      </c>
      <c r="N476">
        <v>1.61543493260135</v>
      </c>
      <c r="O476">
        <v>2.4843192719222702</v>
      </c>
      <c r="P476">
        <v>104.948748109561</v>
      </c>
      <c r="Q476">
        <v>7.2449497782722999E-2</v>
      </c>
    </row>
    <row r="477" spans="1:17" x14ac:dyDescent="0.3">
      <c r="A477" t="s">
        <v>1076</v>
      </c>
      <c r="B477" t="s">
        <v>1077</v>
      </c>
      <c r="C477" t="s">
        <v>3121</v>
      </c>
      <c r="D477" t="s">
        <v>568</v>
      </c>
      <c r="E477">
        <v>11802.003593834999</v>
      </c>
      <c r="F477">
        <v>161.83000000000001</v>
      </c>
      <c r="G477">
        <v>-25.719971041533899</v>
      </c>
      <c r="H477">
        <v>11.148358411648299</v>
      </c>
      <c r="I477">
        <v>-9.5532845294731707</v>
      </c>
      <c r="J477">
        <v>15.621486881934601</v>
      </c>
      <c r="K477">
        <v>150.35134071575999</v>
      </c>
      <c r="L477">
        <v>159.08412253311201</v>
      </c>
      <c r="M477">
        <v>71.456184696530798</v>
      </c>
      <c r="N477">
        <v>1.53316159900312</v>
      </c>
      <c r="O477">
        <v>29.331630894860901</v>
      </c>
      <c r="P477">
        <v>23.827377764174699</v>
      </c>
      <c r="Q477">
        <v>-4.0362397403125999E-2</v>
      </c>
    </row>
    <row r="478" spans="1:17" hidden="1" x14ac:dyDescent="0.3">
      <c r="A478" t="s">
        <v>1078</v>
      </c>
      <c r="B478" t="s">
        <v>1079</v>
      </c>
      <c r="C478" t="s">
        <v>3136</v>
      </c>
      <c r="D478" t="s">
        <v>273</v>
      </c>
      <c r="E478">
        <v>11798.240260099999</v>
      </c>
      <c r="F478">
        <v>850.3</v>
      </c>
      <c r="G478">
        <v>-11.011470605905799</v>
      </c>
      <c r="H478">
        <v>0.69598536026620905</v>
      </c>
      <c r="I478">
        <v>15.1861220678595</v>
      </c>
      <c r="J478">
        <v>-3.5914789432582599</v>
      </c>
      <c r="K478">
        <v>873.86908575006396</v>
      </c>
      <c r="L478">
        <v>838.86222873930899</v>
      </c>
      <c r="M478">
        <v>52.024012231163098</v>
      </c>
      <c r="N478">
        <v>0.43737918077415799</v>
      </c>
      <c r="O478">
        <v>20.545689756556499</v>
      </c>
      <c r="P478">
        <v>31.391485745190401</v>
      </c>
      <c r="Q478">
        <v>-8.2642946938643005E-2</v>
      </c>
    </row>
    <row r="479" spans="1:17" x14ac:dyDescent="0.3">
      <c r="A479" t="s">
        <v>1080</v>
      </c>
      <c r="B479" t="s">
        <v>1081</v>
      </c>
      <c r="C479" t="s">
        <v>3126</v>
      </c>
      <c r="D479" t="s">
        <v>419</v>
      </c>
      <c r="E479">
        <v>11785.538805119901</v>
      </c>
      <c r="F479">
        <v>2913.6</v>
      </c>
      <c r="G479">
        <v>16.9744459879225</v>
      </c>
      <c r="H479">
        <v>1.05956780391983</v>
      </c>
      <c r="I479">
        <v>16.957072244669799</v>
      </c>
      <c r="J479">
        <v>2.7999818169610599E-2</v>
      </c>
      <c r="K479">
        <v>2846.9883438895999</v>
      </c>
      <c r="L479">
        <v>2680.9955411713499</v>
      </c>
      <c r="M479">
        <v>62.585463684914103</v>
      </c>
      <c r="N479">
        <v>0.38953034334197001</v>
      </c>
      <c r="O479">
        <v>11.9920373421197</v>
      </c>
      <c r="P479">
        <v>39.972616559775098</v>
      </c>
      <c r="Q479">
        <v>9.9235567769569002E-2</v>
      </c>
    </row>
    <row r="480" spans="1:17" x14ac:dyDescent="0.3">
      <c r="A480" t="s">
        <v>1082</v>
      </c>
      <c r="B480" t="s">
        <v>1083</v>
      </c>
      <c r="C480" t="s">
        <v>3119</v>
      </c>
      <c r="D480" t="s">
        <v>188</v>
      </c>
      <c r="E480">
        <v>11729.8611375</v>
      </c>
      <c r="F480">
        <v>1187.5</v>
      </c>
      <c r="G480">
        <v>-6.7544256213435601</v>
      </c>
      <c r="H480">
        <v>-23.280106403335001</v>
      </c>
      <c r="I480">
        <v>-14.5097515167288</v>
      </c>
      <c r="J480">
        <v>-6.0264718380981899</v>
      </c>
      <c r="K480">
        <v>1524.113078975</v>
      </c>
      <c r="L480">
        <v>1529.9526474899901</v>
      </c>
      <c r="M480">
        <v>29.209131623229901</v>
      </c>
      <c r="N480">
        <v>1.6875911354586199</v>
      </c>
      <c r="O480">
        <v>67.410526315789397</v>
      </c>
      <c r="P480">
        <v>16.6904141895543</v>
      </c>
      <c r="Q480">
        <v>8.3350796644929993E-3</v>
      </c>
    </row>
    <row r="481" spans="1:17" x14ac:dyDescent="0.3">
      <c r="A481" t="s">
        <v>1084</v>
      </c>
      <c r="B481" t="s">
        <v>1085</v>
      </c>
      <c r="C481" t="s">
        <v>3130</v>
      </c>
      <c r="D481" t="s">
        <v>117</v>
      </c>
      <c r="E481">
        <v>11723.425124699999</v>
      </c>
      <c r="F481">
        <v>392.9</v>
      </c>
      <c r="G481">
        <v>-2.1575362019692799</v>
      </c>
      <c r="H481">
        <v>-1.4265666975867399</v>
      </c>
      <c r="I481">
        <v>6.3323240385586903</v>
      </c>
      <c r="J481">
        <v>-0.165120942220537</v>
      </c>
      <c r="K481">
        <v>387.63808240262898</v>
      </c>
      <c r="L481">
        <v>358.33714944844399</v>
      </c>
      <c r="M481">
        <v>40.901613581937397</v>
      </c>
      <c r="N481">
        <v>0.33639946589873099</v>
      </c>
      <c r="O481">
        <v>14.7874777297022</v>
      </c>
      <c r="P481">
        <v>43.893059879143003</v>
      </c>
      <c r="Q481">
        <v>0.16497849095120401</v>
      </c>
    </row>
    <row r="482" spans="1:17" x14ac:dyDescent="0.3">
      <c r="A482" t="s">
        <v>1086</v>
      </c>
      <c r="B482" t="s">
        <v>1087</v>
      </c>
      <c r="C482" t="s">
        <v>3129</v>
      </c>
      <c r="D482" t="s">
        <v>105</v>
      </c>
      <c r="E482">
        <v>11587.5383055</v>
      </c>
      <c r="F482">
        <v>838.45</v>
      </c>
      <c r="G482">
        <v>45.240614195067103</v>
      </c>
      <c r="H482">
        <v>-10.0474838900807</v>
      </c>
      <c r="I482">
        <v>9.8842074171057206</v>
      </c>
      <c r="J482">
        <v>-6.7066167188464902</v>
      </c>
      <c r="K482">
        <v>840.88842339018095</v>
      </c>
      <c r="L482">
        <v>722.69592191387301</v>
      </c>
      <c r="M482">
        <v>42.697248506176102</v>
      </c>
      <c r="N482">
        <v>0.84084852947657496</v>
      </c>
      <c r="O482">
        <v>16.882342417556099</v>
      </c>
      <c r="P482">
        <v>91.843038553941199</v>
      </c>
    </row>
    <row r="483" spans="1:17" hidden="1" x14ac:dyDescent="0.3">
      <c r="A483" t="s">
        <v>1088</v>
      </c>
      <c r="B483" t="s">
        <v>1089</v>
      </c>
      <c r="C483" t="s">
        <v>3136</v>
      </c>
      <c r="D483" t="s">
        <v>75</v>
      </c>
      <c r="E483">
        <v>11516.9498752</v>
      </c>
      <c r="F483">
        <v>85.98</v>
      </c>
      <c r="G483">
        <v>-34.4514722770341</v>
      </c>
      <c r="H483">
        <v>-2.8185264386893101</v>
      </c>
      <c r="I483">
        <v>-18.0602610290629</v>
      </c>
      <c r="J483">
        <v>-5.3694282747215398</v>
      </c>
      <c r="K483">
        <v>89.512102306699006</v>
      </c>
      <c r="L483">
        <v>94.3876630257991</v>
      </c>
      <c r="M483">
        <v>13.715137464591701</v>
      </c>
      <c r="N483">
        <v>0.75891543363286496</v>
      </c>
      <c r="O483">
        <v>20.958362409862701</v>
      </c>
      <c r="P483">
        <v>0.20979020979021701</v>
      </c>
    </row>
    <row r="484" spans="1:17" x14ac:dyDescent="0.3">
      <c r="A484" t="s">
        <v>1090</v>
      </c>
      <c r="B484" t="s">
        <v>1091</v>
      </c>
      <c r="C484" t="s">
        <v>3134</v>
      </c>
      <c r="D484" t="s">
        <v>438</v>
      </c>
      <c r="E484">
        <v>11487.775262064901</v>
      </c>
      <c r="F484">
        <v>1726.15</v>
      </c>
      <c r="G484">
        <v>58.567518666531903</v>
      </c>
      <c r="H484">
        <v>2.1744821082194399</v>
      </c>
      <c r="I484">
        <v>25.857937240798599</v>
      </c>
      <c r="J484">
        <v>6.2105229056431801</v>
      </c>
      <c r="K484">
        <v>1662.40963763115</v>
      </c>
      <c r="L484">
        <v>1563.6307469896001</v>
      </c>
      <c r="M484">
        <v>69.5348398311951</v>
      </c>
      <c r="N484">
        <v>1.24771095372021</v>
      </c>
      <c r="O484">
        <v>37.879095096022901</v>
      </c>
      <c r="P484">
        <v>92.141077503373793</v>
      </c>
      <c r="Q484">
        <v>0.16249775330449701</v>
      </c>
    </row>
    <row r="485" spans="1:17" x14ac:dyDescent="0.3">
      <c r="A485" t="s">
        <v>1092</v>
      </c>
      <c r="B485" t="s">
        <v>1093</v>
      </c>
      <c r="C485" t="s">
        <v>3132</v>
      </c>
      <c r="D485" t="s">
        <v>94</v>
      </c>
      <c r="E485">
        <v>11463</v>
      </c>
      <c r="F485">
        <v>76.42</v>
      </c>
      <c r="G485">
        <v>28.0674881596597</v>
      </c>
      <c r="H485">
        <v>-3.4209448552159798</v>
      </c>
      <c r="I485">
        <v>-1.3949652590366</v>
      </c>
      <c r="J485">
        <v>-5.9564402194680204</v>
      </c>
      <c r="K485">
        <v>81.963524394597101</v>
      </c>
      <c r="L485">
        <v>80.273352453929206</v>
      </c>
      <c r="M485">
        <v>49.083853736907301</v>
      </c>
      <c r="N485">
        <v>1.4879957846057501</v>
      </c>
      <c r="O485">
        <v>72.467940329756601</v>
      </c>
      <c r="P485">
        <v>53.146292585170301</v>
      </c>
      <c r="Q485">
        <v>6.2301046658389002E-2</v>
      </c>
    </row>
    <row r="486" spans="1:17" x14ac:dyDescent="0.3">
      <c r="A486" t="s">
        <v>1094</v>
      </c>
      <c r="B486" t="s">
        <v>1095</v>
      </c>
      <c r="C486" t="s">
        <v>3126</v>
      </c>
      <c r="D486" t="s">
        <v>215</v>
      </c>
      <c r="E486">
        <v>11460.53317481</v>
      </c>
      <c r="F486">
        <v>487.1</v>
      </c>
      <c r="G486">
        <v>22.5184149139819</v>
      </c>
      <c r="H486">
        <v>-2.5273147669989</v>
      </c>
      <c r="I486">
        <v>8.2458478780164199</v>
      </c>
      <c r="J486">
        <v>-5.2554487440759603</v>
      </c>
      <c r="K486">
        <v>520.05220526060805</v>
      </c>
      <c r="L486">
        <v>479.275246118116</v>
      </c>
      <c r="M486">
        <v>42.473586329325201</v>
      </c>
      <c r="N486">
        <v>0.40208683273051998</v>
      </c>
      <c r="O486">
        <v>33.853418189283502</v>
      </c>
      <c r="P486">
        <v>45.402985074626798</v>
      </c>
      <c r="Q486">
        <v>0.120159527409035</v>
      </c>
    </row>
    <row r="487" spans="1:17" x14ac:dyDescent="0.3">
      <c r="A487" t="s">
        <v>1096</v>
      </c>
      <c r="B487" t="s">
        <v>1097</v>
      </c>
      <c r="C487" t="s">
        <v>3130</v>
      </c>
      <c r="D487" t="s">
        <v>292</v>
      </c>
      <c r="E487">
        <v>11424.41358753</v>
      </c>
      <c r="F487">
        <v>4917.45</v>
      </c>
      <c r="G487">
        <v>217.76583697188499</v>
      </c>
      <c r="H487">
        <v>28.768555027535701</v>
      </c>
      <c r="I487">
        <v>199.31640537465199</v>
      </c>
      <c r="J487">
        <v>5.9646342845650899</v>
      </c>
      <c r="K487">
        <v>3867.4101264333899</v>
      </c>
      <c r="L487">
        <v>2805.3152593258001</v>
      </c>
      <c r="M487">
        <v>79.1339460680543</v>
      </c>
      <c r="N487">
        <v>1.7423116435591199</v>
      </c>
      <c r="O487">
        <v>1.06864330089782</v>
      </c>
      <c r="P487">
        <v>278.99421965317902</v>
      </c>
      <c r="Q487">
        <v>0.16778920913329301</v>
      </c>
    </row>
    <row r="488" spans="1:17" x14ac:dyDescent="0.3">
      <c r="A488" t="s">
        <v>1098</v>
      </c>
      <c r="B488" t="s">
        <v>1099</v>
      </c>
      <c r="C488" t="s">
        <v>3130</v>
      </c>
      <c r="D488" t="s">
        <v>257</v>
      </c>
      <c r="E488">
        <v>11418.8211370399</v>
      </c>
      <c r="F488">
        <v>1701.4</v>
      </c>
      <c r="G488">
        <v>45.906596108669703</v>
      </c>
      <c r="H488">
        <v>-5.5636528366495597</v>
      </c>
      <c r="I488">
        <v>10.409516846467801</v>
      </c>
      <c r="J488">
        <v>-10.3860237628238</v>
      </c>
      <c r="K488">
        <v>1886.74231995542</v>
      </c>
      <c r="L488">
        <v>1628.28311266691</v>
      </c>
      <c r="M488">
        <v>31.135766670681001</v>
      </c>
      <c r="N488">
        <v>2.2542182170122902</v>
      </c>
      <c r="O488">
        <v>36.881391794992297</v>
      </c>
      <c r="P488">
        <v>76.502930649929894</v>
      </c>
      <c r="Q488">
        <v>0.114469092500994</v>
      </c>
    </row>
    <row r="489" spans="1:17" x14ac:dyDescent="0.3">
      <c r="A489" t="s">
        <v>1100</v>
      </c>
      <c r="B489" t="s">
        <v>1101</v>
      </c>
      <c r="C489" t="s">
        <v>3124</v>
      </c>
      <c r="D489" t="s">
        <v>300</v>
      </c>
      <c r="E489">
        <v>11397.68333054</v>
      </c>
      <c r="F489">
        <v>479.95</v>
      </c>
      <c r="G489">
        <v>17.4188937752421</v>
      </c>
      <c r="H489">
        <v>-15.507771644124</v>
      </c>
      <c r="I489">
        <v>-42.124567795845799</v>
      </c>
      <c r="J489">
        <v>-6.3153530891722696</v>
      </c>
      <c r="K489">
        <v>579.01166787970499</v>
      </c>
      <c r="L489">
        <v>595.34033525376901</v>
      </c>
      <c r="M489">
        <v>34.884332801567297</v>
      </c>
      <c r="N489">
        <v>0.73053298118833798</v>
      </c>
      <c r="O489">
        <v>72.517970621939696</v>
      </c>
      <c r="P489">
        <v>47.450076804915497</v>
      </c>
      <c r="Q489">
        <v>1.6096130113593999E-2</v>
      </c>
    </row>
    <row r="490" spans="1:17" x14ac:dyDescent="0.3">
      <c r="A490" t="s">
        <v>1102</v>
      </c>
      <c r="B490" t="s">
        <v>1103</v>
      </c>
      <c r="C490" t="s">
        <v>3138</v>
      </c>
      <c r="D490" t="s">
        <v>621</v>
      </c>
      <c r="E490">
        <v>11380.234088159999</v>
      </c>
      <c r="F490">
        <v>117.17</v>
      </c>
      <c r="G490">
        <v>-76.560266052846302</v>
      </c>
      <c r="H490">
        <v>-5.9136748156247503</v>
      </c>
      <c r="I490">
        <v>-26.845425474184701</v>
      </c>
      <c r="J490">
        <v>-2.2576199686751002</v>
      </c>
      <c r="K490">
        <v>126.108799604231</v>
      </c>
      <c r="L490">
        <v>151.635563993256</v>
      </c>
      <c r="M490">
        <v>46.468266173351402</v>
      </c>
      <c r="N490">
        <v>0.78466057185132798</v>
      </c>
      <c r="O490">
        <v>155.782196808056</v>
      </c>
      <c r="P490">
        <v>2.4571528506470699</v>
      </c>
      <c r="Q490">
        <v>-0.13773584064946101</v>
      </c>
    </row>
    <row r="491" spans="1:17" x14ac:dyDescent="0.3">
      <c r="A491" t="s">
        <v>1104</v>
      </c>
      <c r="B491" t="s">
        <v>1105</v>
      </c>
      <c r="C491" t="s">
        <v>3121</v>
      </c>
      <c r="D491" t="s">
        <v>568</v>
      </c>
      <c r="E491">
        <v>11241.537003125</v>
      </c>
      <c r="F491">
        <v>844.25</v>
      </c>
      <c r="G491">
        <v>-10.8693530464741</v>
      </c>
      <c r="H491">
        <v>-1.7580125332027099</v>
      </c>
      <c r="I491">
        <v>8.2709167742044301</v>
      </c>
      <c r="J491">
        <v>-0.48819375881153199</v>
      </c>
      <c r="K491">
        <v>852.88908764162795</v>
      </c>
      <c r="L491">
        <v>823.59554637831798</v>
      </c>
      <c r="M491">
        <v>52.733147928257601</v>
      </c>
      <c r="N491">
        <v>0.43810931682374199</v>
      </c>
      <c r="O491">
        <v>12.7331951436185</v>
      </c>
      <c r="P491">
        <v>24.154411764705799</v>
      </c>
      <c r="Q491">
        <v>2.9939281438028001E-2</v>
      </c>
    </row>
    <row r="492" spans="1:17" x14ac:dyDescent="0.3">
      <c r="A492" t="s">
        <v>1106</v>
      </c>
      <c r="B492" t="s">
        <v>1107</v>
      </c>
      <c r="C492" t="s">
        <v>3135</v>
      </c>
      <c r="D492" t="s">
        <v>491</v>
      </c>
      <c r="E492">
        <v>11227.349836089999</v>
      </c>
      <c r="F492">
        <v>710.35</v>
      </c>
      <c r="G492">
        <v>44.677333225322698</v>
      </c>
      <c r="H492">
        <v>-0.92069842560196702</v>
      </c>
      <c r="I492">
        <v>34.959250630773198</v>
      </c>
      <c r="J492">
        <v>1.4631480206879801</v>
      </c>
      <c r="K492">
        <v>703.05546761432504</v>
      </c>
      <c r="L492">
        <v>615.82497251349901</v>
      </c>
      <c r="M492">
        <v>61.394544458019901</v>
      </c>
      <c r="N492">
        <v>0.18011835211938401</v>
      </c>
      <c r="O492">
        <v>17.829239107482199</v>
      </c>
      <c r="P492">
        <v>69.130952380952394</v>
      </c>
      <c r="Q492">
        <v>6.8288721605939996E-3</v>
      </c>
    </row>
    <row r="493" spans="1:17" x14ac:dyDescent="0.3">
      <c r="A493" t="s">
        <v>1108</v>
      </c>
      <c r="B493" t="s">
        <v>1109</v>
      </c>
      <c r="C493" t="s">
        <v>3138</v>
      </c>
      <c r="D493" t="s">
        <v>1059</v>
      </c>
      <c r="E493">
        <v>11173.120123950001</v>
      </c>
      <c r="F493">
        <v>874.05</v>
      </c>
      <c r="G493">
        <v>122.672264223711</v>
      </c>
      <c r="H493">
        <v>6.6166207889662196</v>
      </c>
      <c r="I493">
        <v>99.570368077706405</v>
      </c>
      <c r="J493">
        <v>-11.798655945319901</v>
      </c>
      <c r="K493">
        <v>809.25584154963701</v>
      </c>
      <c r="L493">
        <v>619.26774159736703</v>
      </c>
      <c r="M493">
        <v>49.3015834072079</v>
      </c>
      <c r="N493">
        <v>0.75686318273603703</v>
      </c>
      <c r="O493">
        <v>8.6894342428922702</v>
      </c>
      <c r="P493">
        <v>160.17264473879999</v>
      </c>
      <c r="Q493">
        <v>0.196922545355875</v>
      </c>
    </row>
    <row r="494" spans="1:17" x14ac:dyDescent="0.3">
      <c r="A494" t="s">
        <v>1110</v>
      </c>
      <c r="B494" t="s">
        <v>1111</v>
      </c>
      <c r="C494" t="s">
        <v>3133</v>
      </c>
      <c r="D494" t="s">
        <v>505</v>
      </c>
      <c r="E494">
        <v>11149.3951586</v>
      </c>
      <c r="F494">
        <v>705.1</v>
      </c>
      <c r="G494">
        <v>-42.828075656284597</v>
      </c>
      <c r="H494">
        <v>-11.922159800425399</v>
      </c>
      <c r="I494">
        <v>-23.711262824422199</v>
      </c>
      <c r="J494">
        <v>-3.1258119136215599</v>
      </c>
      <c r="K494">
        <v>795.86407450197601</v>
      </c>
      <c r="L494">
        <v>821.71560105567596</v>
      </c>
      <c r="M494">
        <v>40.020310527753203</v>
      </c>
      <c r="N494">
        <v>0.96709823964819897</v>
      </c>
      <c r="O494">
        <v>35.7254290171606</v>
      </c>
      <c r="P494">
        <v>4.5444436207279804</v>
      </c>
      <c r="Q494">
        <v>9.26883881724E-4</v>
      </c>
    </row>
    <row r="495" spans="1:17" x14ac:dyDescent="0.3">
      <c r="A495" t="s">
        <v>1112</v>
      </c>
      <c r="B495" t="s">
        <v>1113</v>
      </c>
      <c r="C495" t="s">
        <v>3127</v>
      </c>
      <c r="D495" t="s">
        <v>166</v>
      </c>
      <c r="E495">
        <v>11109.456758566999</v>
      </c>
      <c r="F495">
        <v>16.21</v>
      </c>
      <c r="G495">
        <v>-2.2915086324079499</v>
      </c>
      <c r="H495">
        <v>-12.157010599345201</v>
      </c>
      <c r="I495">
        <v>-24.661526376678399</v>
      </c>
      <c r="J495">
        <v>-6.07757278162451</v>
      </c>
      <c r="K495">
        <v>18.1611110794538</v>
      </c>
      <c r="L495">
        <v>17.4557178324158</v>
      </c>
      <c r="M495">
        <v>24.014989739431901</v>
      </c>
      <c r="N495">
        <v>0.78897626134909205</v>
      </c>
      <c r="O495">
        <v>48.056755089450903</v>
      </c>
      <c r="P495">
        <v>32.326530612244902</v>
      </c>
      <c r="Q495">
        <v>0.114881200716132</v>
      </c>
    </row>
    <row r="496" spans="1:17" x14ac:dyDescent="0.3">
      <c r="A496" t="s">
        <v>1114</v>
      </c>
      <c r="B496" t="s">
        <v>1115</v>
      </c>
      <c r="C496" t="s">
        <v>3128</v>
      </c>
      <c r="D496" t="s">
        <v>69</v>
      </c>
      <c r="E496">
        <v>11103.61671183</v>
      </c>
      <c r="F496">
        <v>358.3</v>
      </c>
      <c r="G496">
        <v>32.728017641798303</v>
      </c>
      <c r="H496">
        <v>-1.04643033057478</v>
      </c>
      <c r="I496">
        <v>62.312607375591902</v>
      </c>
      <c r="J496">
        <v>-2.46849743586499</v>
      </c>
      <c r="K496">
        <v>357.3732646025</v>
      </c>
      <c r="L496">
        <v>309.342482836155</v>
      </c>
      <c r="M496">
        <v>52.823394699917401</v>
      </c>
      <c r="N496">
        <v>0.46780336239944798</v>
      </c>
      <c r="O496">
        <v>7.4518559866034</v>
      </c>
      <c r="P496">
        <v>107.64995653433699</v>
      </c>
      <c r="Q496">
        <v>6.7800268800863997E-2</v>
      </c>
    </row>
    <row r="497" spans="1:17" hidden="1" x14ac:dyDescent="0.3">
      <c r="A497" t="s">
        <v>1116</v>
      </c>
      <c r="B497" t="s">
        <v>1117</v>
      </c>
      <c r="C497" t="s">
        <v>3136</v>
      </c>
      <c r="D497" t="s">
        <v>51</v>
      </c>
      <c r="E497">
        <v>11030.05579446</v>
      </c>
      <c r="F497">
        <v>4789.3</v>
      </c>
      <c r="G497">
        <v>-24.694531416587001</v>
      </c>
      <c r="H497">
        <v>1.56535610298706</v>
      </c>
      <c r="I497">
        <v>-7.8383553860353503</v>
      </c>
      <c r="J497">
        <v>-3.9849407568942601</v>
      </c>
      <c r="M497">
        <v>34.900259276362398</v>
      </c>
      <c r="O497">
        <v>12.2293445806276</v>
      </c>
      <c r="P497">
        <v>13.718227255998301</v>
      </c>
    </row>
    <row r="498" spans="1:17" x14ac:dyDescent="0.3">
      <c r="A498" t="s">
        <v>1118</v>
      </c>
      <c r="B498" t="s">
        <v>1119</v>
      </c>
      <c r="C498" t="s">
        <v>3131</v>
      </c>
      <c r="D498" t="s">
        <v>126</v>
      </c>
      <c r="E498">
        <v>10945.56</v>
      </c>
      <c r="F498">
        <v>344.2</v>
      </c>
      <c r="G498">
        <v>-38.002837608442803</v>
      </c>
      <c r="H498">
        <v>-8.8263541673246202</v>
      </c>
      <c r="I498">
        <v>-20.068175448426299</v>
      </c>
      <c r="J498">
        <v>-4.1494966965366302</v>
      </c>
      <c r="K498">
        <v>352.57630950368201</v>
      </c>
      <c r="L498">
        <v>364.59484636722198</v>
      </c>
      <c r="M498">
        <v>52.492737898544704</v>
      </c>
      <c r="N498">
        <v>0.71346103146103002</v>
      </c>
      <c r="O498">
        <v>47.007553747820999</v>
      </c>
      <c r="P498">
        <v>11.463730569948099</v>
      </c>
      <c r="Q498">
        <v>0.14692723926578899</v>
      </c>
    </row>
    <row r="499" spans="1:17" x14ac:dyDescent="0.3">
      <c r="A499" t="s">
        <v>1120</v>
      </c>
      <c r="B499" t="s">
        <v>1121</v>
      </c>
      <c r="C499" t="s">
        <v>3125</v>
      </c>
      <c r="D499" t="s">
        <v>248</v>
      </c>
      <c r="E499">
        <v>10858.93443816</v>
      </c>
      <c r="F499">
        <v>2118.1</v>
      </c>
      <c r="G499">
        <v>4.0768254360723404</v>
      </c>
      <c r="H499">
        <v>-3.5147098588967198</v>
      </c>
      <c r="I499">
        <v>1.6087059495532601</v>
      </c>
      <c r="J499">
        <v>-1.08934627339962</v>
      </c>
      <c r="K499">
        <v>2126.56110282292</v>
      </c>
      <c r="L499">
        <v>1975.1299865973101</v>
      </c>
      <c r="M499">
        <v>56.8649089807435</v>
      </c>
      <c r="N499">
        <v>1.31194537713705</v>
      </c>
      <c r="O499">
        <v>9.4518672395071199</v>
      </c>
      <c r="P499">
        <v>46.075862068965499</v>
      </c>
      <c r="Q499">
        <v>-7.8912508526493993E-2</v>
      </c>
    </row>
    <row r="500" spans="1:17" x14ac:dyDescent="0.3">
      <c r="A500" t="s">
        <v>1122</v>
      </c>
      <c r="B500" t="s">
        <v>1123</v>
      </c>
      <c r="C500" t="s">
        <v>3135</v>
      </c>
      <c r="D500" t="s">
        <v>491</v>
      </c>
      <c r="E500">
        <v>10841.972535299999</v>
      </c>
      <c r="F500">
        <v>817.75</v>
      </c>
      <c r="G500">
        <v>-32.061347711175301</v>
      </c>
      <c r="H500">
        <v>0.58544839402813897</v>
      </c>
      <c r="I500">
        <v>-5.1288751593281097</v>
      </c>
      <c r="J500">
        <v>-3.35477711140254</v>
      </c>
      <c r="K500">
        <v>870.88509094135497</v>
      </c>
      <c r="L500">
        <v>884.28239102273005</v>
      </c>
      <c r="M500">
        <v>39.807569891646096</v>
      </c>
      <c r="N500">
        <v>0.131446951186803</v>
      </c>
      <c r="O500">
        <v>30.969122592479302</v>
      </c>
      <c r="P500">
        <v>7.3796861663712097</v>
      </c>
      <c r="Q500">
        <v>-3.3213327289747997E-2</v>
      </c>
    </row>
    <row r="501" spans="1:17" x14ac:dyDescent="0.3">
      <c r="A501" t="s">
        <v>1124</v>
      </c>
      <c r="B501" t="s">
        <v>1125</v>
      </c>
      <c r="C501" t="s">
        <v>3120</v>
      </c>
      <c r="D501" t="s">
        <v>21</v>
      </c>
      <c r="E501">
        <v>10830.0177693899</v>
      </c>
      <c r="F501">
        <v>723.15</v>
      </c>
      <c r="G501">
        <v>-35.38055834851</v>
      </c>
      <c r="H501">
        <v>-6.9783152767293499</v>
      </c>
      <c r="I501">
        <v>-15.4140973879467</v>
      </c>
      <c r="J501">
        <v>-5.2920639631936499</v>
      </c>
      <c r="K501">
        <v>774.82929008849806</v>
      </c>
      <c r="L501">
        <v>810.90369608114599</v>
      </c>
      <c r="M501">
        <v>31.624665825556502</v>
      </c>
      <c r="N501">
        <v>1.1325179145254001</v>
      </c>
      <c r="O501">
        <v>32.8908248634446</v>
      </c>
      <c r="P501">
        <v>0.71727019498606304</v>
      </c>
      <c r="Q501">
        <v>-0.146757680251418</v>
      </c>
    </row>
    <row r="502" spans="1:17" x14ac:dyDescent="0.3">
      <c r="A502" t="s">
        <v>1126</v>
      </c>
      <c r="B502" t="s">
        <v>1127</v>
      </c>
      <c r="C502" t="s">
        <v>3123</v>
      </c>
      <c r="D502" t="s">
        <v>955</v>
      </c>
      <c r="E502">
        <v>10823.986109310001</v>
      </c>
      <c r="F502">
        <v>536.1</v>
      </c>
      <c r="G502">
        <v>-7.8754599088311998</v>
      </c>
      <c r="H502">
        <v>-16.387064135263799</v>
      </c>
      <c r="I502">
        <v>35.495327674411598</v>
      </c>
      <c r="J502">
        <v>-7.8199828356792596</v>
      </c>
      <c r="K502">
        <v>582.67503181244001</v>
      </c>
      <c r="L502">
        <v>504.892966535212</v>
      </c>
      <c r="M502">
        <v>37.5298803500011</v>
      </c>
      <c r="N502">
        <v>0.42525715875890902</v>
      </c>
      <c r="O502">
        <v>29.043088975937302</v>
      </c>
      <c r="P502">
        <v>56.0698689956332</v>
      </c>
      <c r="Q502">
        <v>4.7145945125828002E-2</v>
      </c>
    </row>
    <row r="503" spans="1:17" hidden="1" x14ac:dyDescent="0.3">
      <c r="A503" t="s">
        <v>1128</v>
      </c>
      <c r="B503" t="s">
        <v>1129</v>
      </c>
      <c r="C503" t="s">
        <v>3136</v>
      </c>
      <c r="D503" t="s">
        <v>273</v>
      </c>
      <c r="E503">
        <v>10823.228685599999</v>
      </c>
      <c r="F503">
        <v>559.4</v>
      </c>
      <c r="G503">
        <v>-16.488796485227098</v>
      </c>
      <c r="H503">
        <v>1.60938986797677</v>
      </c>
      <c r="I503">
        <v>22.573020341814299</v>
      </c>
      <c r="J503">
        <v>-9.2911270063010694</v>
      </c>
      <c r="K503">
        <v>560.45568540498095</v>
      </c>
      <c r="L503">
        <v>514.08520132604497</v>
      </c>
      <c r="M503">
        <v>41.435946410982197</v>
      </c>
      <c r="N503">
        <v>1.4631286889034001</v>
      </c>
      <c r="O503">
        <v>15.1233464426171</v>
      </c>
      <c r="P503">
        <v>40.853581770112001</v>
      </c>
    </row>
    <row r="504" spans="1:17" x14ac:dyDescent="0.3">
      <c r="A504" t="s">
        <v>1130</v>
      </c>
      <c r="B504" t="s">
        <v>1131</v>
      </c>
      <c r="C504" t="s">
        <v>3123</v>
      </c>
      <c r="D504" t="s">
        <v>120</v>
      </c>
      <c r="E504">
        <v>10774.755903310001</v>
      </c>
      <c r="F504">
        <v>1754.9</v>
      </c>
      <c r="G504">
        <v>24.426554474613699</v>
      </c>
      <c r="H504">
        <v>1.77782942451631</v>
      </c>
      <c r="I504">
        <v>39.111302871228503</v>
      </c>
      <c r="J504">
        <v>0.92094081677953599</v>
      </c>
      <c r="K504">
        <v>1739.10139568565</v>
      </c>
      <c r="L504">
        <v>1487.35630534902</v>
      </c>
      <c r="M504">
        <v>57.466734660430397</v>
      </c>
      <c r="N504">
        <v>0.47089500870454298</v>
      </c>
      <c r="O504">
        <v>25.363268562311202</v>
      </c>
      <c r="P504">
        <v>81.986933526910704</v>
      </c>
      <c r="Q504">
        <v>0.168301347970611</v>
      </c>
    </row>
    <row r="505" spans="1:17" hidden="1" x14ac:dyDescent="0.3">
      <c r="A505" t="s">
        <v>1132</v>
      </c>
      <c r="B505" t="s">
        <v>1133</v>
      </c>
      <c r="C505" t="s">
        <v>3136</v>
      </c>
      <c r="D505" t="s">
        <v>88</v>
      </c>
      <c r="E505">
        <v>10739.31106392</v>
      </c>
      <c r="F505">
        <v>9396.9</v>
      </c>
      <c r="G505">
        <v>-1.9025443699331599</v>
      </c>
      <c r="H505">
        <v>-15.954041168241501</v>
      </c>
      <c r="I505">
        <v>18.292024097556801</v>
      </c>
      <c r="J505">
        <v>-12.9212667617349</v>
      </c>
      <c r="K505">
        <v>10491.6652316289</v>
      </c>
      <c r="L505">
        <v>9260.7758040880399</v>
      </c>
      <c r="M505">
        <v>33.033774232893599</v>
      </c>
      <c r="N505">
        <v>0.69201357219278603</v>
      </c>
      <c r="O505">
        <v>36.087433089635901</v>
      </c>
      <c r="P505">
        <v>39.583488064645401</v>
      </c>
      <c r="Q505">
        <v>0.10057333775916601</v>
      </c>
    </row>
    <row r="506" spans="1:17" hidden="1" x14ac:dyDescent="0.3">
      <c r="A506" t="s">
        <v>1134</v>
      </c>
      <c r="B506" t="s">
        <v>1135</v>
      </c>
      <c r="C506" t="s">
        <v>3136</v>
      </c>
      <c r="D506" t="s">
        <v>734</v>
      </c>
      <c r="E506">
        <v>10739.054693185</v>
      </c>
      <c r="F506">
        <v>113.85</v>
      </c>
      <c r="G506">
        <v>22.389662048762698</v>
      </c>
      <c r="H506">
        <v>-0.84709001879356105</v>
      </c>
      <c r="I506">
        <v>-2.9418391083627702</v>
      </c>
      <c r="J506">
        <v>-1.7263974000161699</v>
      </c>
      <c r="K506">
        <v>113.691414347744</v>
      </c>
      <c r="L506">
        <v>107.857553734269</v>
      </c>
      <c r="M506">
        <v>54.041415573722702</v>
      </c>
      <c r="N506">
        <v>0.661686252932849</v>
      </c>
      <c r="O506">
        <v>8.9152393500219596</v>
      </c>
      <c r="P506">
        <v>46.884272997032603</v>
      </c>
      <c r="Q506">
        <v>2.1133606920337E-2</v>
      </c>
    </row>
    <row r="507" spans="1:17" x14ac:dyDescent="0.3">
      <c r="A507" t="s">
        <v>1136</v>
      </c>
      <c r="B507" t="s">
        <v>1137</v>
      </c>
      <c r="C507" t="s">
        <v>3121</v>
      </c>
      <c r="D507" t="s">
        <v>24</v>
      </c>
      <c r="E507">
        <v>10708.999452675</v>
      </c>
      <c r="F507">
        <v>97.25</v>
      </c>
      <c r="G507">
        <v>-36.462459121149301</v>
      </c>
      <c r="H507">
        <v>1.21921616081696</v>
      </c>
      <c r="I507">
        <v>-31.470579115976001</v>
      </c>
      <c r="J507">
        <v>-4.70856633528392</v>
      </c>
      <c r="K507">
        <v>100.658295090244</v>
      </c>
      <c r="L507">
        <v>109.134293697662</v>
      </c>
      <c r="M507">
        <v>50.043766306627496</v>
      </c>
      <c r="N507">
        <v>0.92710575831217001</v>
      </c>
      <c r="O507">
        <v>56.812339331619498</v>
      </c>
      <c r="P507">
        <v>10.373396890250801</v>
      </c>
      <c r="Q507">
        <v>0.10512213175686599</v>
      </c>
    </row>
    <row r="508" spans="1:17" x14ac:dyDescent="0.3">
      <c r="A508" t="s">
        <v>1138</v>
      </c>
      <c r="B508" t="s">
        <v>1139</v>
      </c>
      <c r="C508" t="s">
        <v>3130</v>
      </c>
      <c r="D508" t="s">
        <v>69</v>
      </c>
      <c r="E508">
        <v>10692.643838280001</v>
      </c>
      <c r="F508">
        <v>517.79999999999995</v>
      </c>
      <c r="G508">
        <v>-50.737418368399297</v>
      </c>
      <c r="H508">
        <v>-11.9010881715044</v>
      </c>
      <c r="I508">
        <v>-28.432895809601</v>
      </c>
      <c r="J508">
        <v>-6.3803621541813298</v>
      </c>
      <c r="K508">
        <v>573.75325884675897</v>
      </c>
      <c r="L508">
        <v>616.731038013324</v>
      </c>
      <c r="M508">
        <v>33.971544886513698</v>
      </c>
      <c r="N508">
        <v>0.73363850502101302</v>
      </c>
      <c r="O508">
        <v>59.134801081498601</v>
      </c>
      <c r="P508">
        <v>5.6734693877550999</v>
      </c>
      <c r="Q508">
        <v>3.4724405505185997E-2</v>
      </c>
    </row>
    <row r="509" spans="1:17" x14ac:dyDescent="0.3">
      <c r="A509" t="s">
        <v>1140</v>
      </c>
      <c r="B509" t="s">
        <v>1141</v>
      </c>
      <c r="C509" t="s">
        <v>3130</v>
      </c>
      <c r="D509" t="s">
        <v>257</v>
      </c>
      <c r="E509">
        <v>10690.452738</v>
      </c>
      <c r="F509">
        <v>5242.8500000000004</v>
      </c>
      <c r="G509">
        <v>16.955199085367799</v>
      </c>
      <c r="H509">
        <v>-4.2015633463773598</v>
      </c>
      <c r="I509">
        <v>-4.7454390412510001</v>
      </c>
      <c r="J509">
        <v>-4.8176720534630499</v>
      </c>
      <c r="K509">
        <v>5362.9463096189502</v>
      </c>
      <c r="L509">
        <v>4794.89233791476</v>
      </c>
      <c r="M509">
        <v>43.994831045607398</v>
      </c>
      <c r="N509">
        <v>0.49751835652024701</v>
      </c>
      <c r="O509">
        <v>14.422499213214101</v>
      </c>
      <c r="P509">
        <v>74.065405046480706</v>
      </c>
      <c r="Q509">
        <v>0.18146508790544799</v>
      </c>
    </row>
    <row r="510" spans="1:17" hidden="1" x14ac:dyDescent="0.3">
      <c r="A510" t="s">
        <v>1142</v>
      </c>
      <c r="B510" t="s">
        <v>1143</v>
      </c>
      <c r="C510" t="s">
        <v>3136</v>
      </c>
      <c r="D510" t="s">
        <v>734</v>
      </c>
      <c r="E510">
        <v>10625.948094249999</v>
      </c>
      <c r="F510">
        <v>534.97</v>
      </c>
      <c r="G510">
        <v>-2.6908477952923699</v>
      </c>
      <c r="H510">
        <v>0.66874011479113704</v>
      </c>
      <c r="I510">
        <v>0.69654516143641299</v>
      </c>
      <c r="J510">
        <v>-0.49572073429186903</v>
      </c>
      <c r="K510">
        <v>528.44173842965802</v>
      </c>
      <c r="L510">
        <v>511.771365707661</v>
      </c>
      <c r="M510">
        <v>77.9215973242584</v>
      </c>
      <c r="N510">
        <v>0.83507488752395098</v>
      </c>
      <c r="O510">
        <v>4.4507168626277904</v>
      </c>
      <c r="P510">
        <v>20.4263557166332</v>
      </c>
      <c r="Q510">
        <v>-1.3416788414562999E-2</v>
      </c>
    </row>
    <row r="511" spans="1:17" hidden="1" x14ac:dyDescent="0.3">
      <c r="A511" t="s">
        <v>1144</v>
      </c>
      <c r="B511" t="s">
        <v>1145</v>
      </c>
      <c r="C511" t="s">
        <v>3125</v>
      </c>
      <c r="D511" t="s">
        <v>51</v>
      </c>
      <c r="E511">
        <v>10578.44993348</v>
      </c>
      <c r="F511">
        <v>672.1</v>
      </c>
      <c r="G511">
        <v>-41.976257745728503</v>
      </c>
      <c r="H511">
        <v>-27.115872324554701</v>
      </c>
      <c r="I511">
        <v>-21.1012434106242</v>
      </c>
      <c r="J511">
        <v>9.1910089587869006</v>
      </c>
      <c r="K511">
        <v>795.02162957764597</v>
      </c>
      <c r="M511">
        <v>47.0860234537124</v>
      </c>
      <c r="N511">
        <v>2.0146319879533299</v>
      </c>
      <c r="O511">
        <v>74.959083469721705</v>
      </c>
      <c r="P511">
        <v>26.7993585510801</v>
      </c>
    </row>
    <row r="512" spans="1:17" hidden="1" x14ac:dyDescent="0.3">
      <c r="A512" t="s">
        <v>1146</v>
      </c>
      <c r="B512" t="s">
        <v>1147</v>
      </c>
      <c r="C512" t="s">
        <v>3136</v>
      </c>
      <c r="D512" t="s">
        <v>411</v>
      </c>
      <c r="E512">
        <v>10570.312999439901</v>
      </c>
      <c r="F512">
        <v>9353.0499999999993</v>
      </c>
      <c r="G512">
        <v>-6.2190249874278098</v>
      </c>
      <c r="H512">
        <v>-9.2385493291651706</v>
      </c>
      <c r="I512">
        <v>4.32683216053747</v>
      </c>
      <c r="J512">
        <v>-3.9364793356970198</v>
      </c>
      <c r="K512">
        <v>9590.9183969829301</v>
      </c>
      <c r="L512">
        <v>8868.9946251211295</v>
      </c>
      <c r="M512">
        <v>33.995163236765102</v>
      </c>
      <c r="N512">
        <v>0.35414428994251201</v>
      </c>
      <c r="O512">
        <v>22.942783370130599</v>
      </c>
      <c r="P512">
        <v>28.1415262364707</v>
      </c>
      <c r="Q512">
        <v>0.176822005462447</v>
      </c>
    </row>
    <row r="513" spans="1:17" x14ac:dyDescent="0.3">
      <c r="A513" t="s">
        <v>1148</v>
      </c>
      <c r="B513" t="s">
        <v>1149</v>
      </c>
      <c r="C513" t="s">
        <v>3130</v>
      </c>
      <c r="D513" t="s">
        <v>257</v>
      </c>
      <c r="E513">
        <v>10475.43460595</v>
      </c>
      <c r="F513">
        <v>1615.55</v>
      </c>
      <c r="G513">
        <v>155.86570981052401</v>
      </c>
      <c r="H513">
        <v>17.187332142338398</v>
      </c>
      <c r="I513">
        <v>39.8065366566534</v>
      </c>
      <c r="J513">
        <v>-2.1152046398225299</v>
      </c>
      <c r="K513">
        <v>1473.37630586932</v>
      </c>
      <c r="L513">
        <v>1198.4757845075401</v>
      </c>
      <c r="M513">
        <v>59.192374525246201</v>
      </c>
      <c r="N513">
        <v>0.86900893110512201</v>
      </c>
      <c r="O513">
        <v>7.3844820649314498</v>
      </c>
      <c r="P513">
        <v>188.002495766111</v>
      </c>
    </row>
    <row r="514" spans="1:17" x14ac:dyDescent="0.3">
      <c r="A514" t="s">
        <v>1150</v>
      </c>
      <c r="B514" t="s">
        <v>1151</v>
      </c>
      <c r="C514" t="s">
        <v>3140</v>
      </c>
      <c r="D514" t="s">
        <v>1152</v>
      </c>
      <c r="E514">
        <v>10449.85761684</v>
      </c>
      <c r="F514">
        <v>1693.65</v>
      </c>
      <c r="G514">
        <v>159.79185169585</v>
      </c>
      <c r="H514">
        <v>-0.29380857191613002</v>
      </c>
      <c r="I514">
        <v>69.698786568780704</v>
      </c>
      <c r="J514">
        <v>-3.5722352087729301</v>
      </c>
      <c r="K514">
        <v>1606.5966261076201</v>
      </c>
      <c r="L514">
        <v>1231.62077052984</v>
      </c>
      <c r="M514">
        <v>44.735891899631703</v>
      </c>
      <c r="N514">
        <v>0.60465439667176801</v>
      </c>
      <c r="O514">
        <v>12.5173441974433</v>
      </c>
      <c r="P514">
        <v>194.471007563244</v>
      </c>
      <c r="Q514">
        <v>0.18533618298155</v>
      </c>
    </row>
    <row r="515" spans="1:17" hidden="1" x14ac:dyDescent="0.3">
      <c r="A515" t="s">
        <v>1153</v>
      </c>
      <c r="B515" t="s">
        <v>1154</v>
      </c>
      <c r="C515" t="s">
        <v>3136</v>
      </c>
      <c r="D515" t="s">
        <v>232</v>
      </c>
      <c r="E515">
        <v>10429.2620551</v>
      </c>
      <c r="F515">
        <v>13100</v>
      </c>
      <c r="G515">
        <v>48.4364043334282</v>
      </c>
      <c r="H515">
        <v>-3.7024475545520601</v>
      </c>
      <c r="I515">
        <v>4.0782592740943402</v>
      </c>
      <c r="J515">
        <v>-5.5698886258074998</v>
      </c>
      <c r="K515">
        <v>12977.9599850912</v>
      </c>
      <c r="L515">
        <v>11311.794775864801</v>
      </c>
      <c r="M515">
        <v>50.8859450721773</v>
      </c>
      <c r="N515">
        <v>0.37183759563659902</v>
      </c>
      <c r="O515">
        <v>14.3511450381679</v>
      </c>
      <c r="P515">
        <v>103.25833979829299</v>
      </c>
      <c r="Q515">
        <v>0.15813388835310599</v>
      </c>
    </row>
    <row r="516" spans="1:17" x14ac:dyDescent="0.3">
      <c r="A516" t="s">
        <v>1155</v>
      </c>
      <c r="B516" t="s">
        <v>1156</v>
      </c>
      <c r="C516" t="s">
        <v>3132</v>
      </c>
      <c r="D516" t="s">
        <v>458</v>
      </c>
      <c r="E516">
        <v>10390.112717059999</v>
      </c>
      <c r="F516">
        <v>223.06</v>
      </c>
      <c r="G516">
        <v>38.398381257481901</v>
      </c>
      <c r="H516">
        <v>2.4997978792322502</v>
      </c>
      <c r="I516">
        <v>-19.4190940553205</v>
      </c>
      <c r="J516">
        <v>2.5904770698831601</v>
      </c>
      <c r="K516">
        <v>230.60675639067799</v>
      </c>
      <c r="L516">
        <v>230.10954690277299</v>
      </c>
      <c r="M516">
        <v>58.740623194652599</v>
      </c>
      <c r="N516">
        <v>2.7135222225567799</v>
      </c>
      <c r="O516">
        <v>72.240652739173299</v>
      </c>
      <c r="P516">
        <v>66.4005967922416</v>
      </c>
      <c r="Q516">
        <v>6.2283181907482998E-2</v>
      </c>
    </row>
    <row r="517" spans="1:17" x14ac:dyDescent="0.3">
      <c r="A517" t="s">
        <v>1157</v>
      </c>
      <c r="B517" t="s">
        <v>1158</v>
      </c>
      <c r="C517" t="s">
        <v>3121</v>
      </c>
      <c r="D517" t="s">
        <v>494</v>
      </c>
      <c r="E517">
        <v>10381.66453</v>
      </c>
      <c r="F517">
        <v>520.70000000000005</v>
      </c>
      <c r="G517">
        <v>114.450790232687</v>
      </c>
      <c r="H517">
        <v>13.0510830689507</v>
      </c>
      <c r="I517">
        <v>45.330686023953803</v>
      </c>
      <c r="J517">
        <v>-2.18472348485846</v>
      </c>
      <c r="K517">
        <v>489.53502703796698</v>
      </c>
      <c r="L517">
        <v>394.39184568699602</v>
      </c>
      <c r="M517">
        <v>50.081898952902698</v>
      </c>
      <c r="N517">
        <v>0.88354268181356099</v>
      </c>
      <c r="O517">
        <v>6.5872863453043804</v>
      </c>
      <c r="P517">
        <v>142.298743601675</v>
      </c>
      <c r="Q517">
        <v>0.33502494087113899</v>
      </c>
    </row>
    <row r="518" spans="1:17" x14ac:dyDescent="0.3">
      <c r="A518" t="s">
        <v>1159</v>
      </c>
      <c r="B518" t="s">
        <v>1160</v>
      </c>
      <c r="C518" t="s">
        <v>3130</v>
      </c>
      <c r="D518" t="s">
        <v>300</v>
      </c>
      <c r="E518">
        <v>10370.192361989901</v>
      </c>
      <c r="F518">
        <v>1754.3</v>
      </c>
      <c r="G518">
        <v>110.57168666621099</v>
      </c>
      <c r="H518">
        <v>8.5854573548826494</v>
      </c>
      <c r="I518">
        <v>20.640235577692</v>
      </c>
      <c r="J518">
        <v>-4.1013174268238899</v>
      </c>
      <c r="K518">
        <v>1553.8099946403099</v>
      </c>
      <c r="L518">
        <v>1408.28593423862</v>
      </c>
      <c r="M518">
        <v>75.766334387643795</v>
      </c>
      <c r="N518">
        <v>1.3902269048998199</v>
      </c>
      <c r="O518">
        <v>18.565809724676502</v>
      </c>
      <c r="P518">
        <v>173.085305105853</v>
      </c>
    </row>
    <row r="519" spans="1:17" x14ac:dyDescent="0.3">
      <c r="A519" t="s">
        <v>1161</v>
      </c>
      <c r="B519" t="s">
        <v>1162</v>
      </c>
      <c r="C519" t="s">
        <v>3124</v>
      </c>
      <c r="D519" t="s">
        <v>46</v>
      </c>
      <c r="E519">
        <v>10288.747680138</v>
      </c>
      <c r="F519">
        <v>183.06</v>
      </c>
      <c r="G519">
        <v>5.15792826530478</v>
      </c>
      <c r="H519">
        <v>-0.15338122975566201</v>
      </c>
      <c r="I519">
        <v>-37.721959906813503</v>
      </c>
      <c r="J519">
        <v>-3.4845926546382402</v>
      </c>
      <c r="K519">
        <v>195.716468033257</v>
      </c>
      <c r="L519">
        <v>207.864059823796</v>
      </c>
      <c r="M519">
        <v>47.497217248686702</v>
      </c>
      <c r="N519">
        <v>0.511697965973959</v>
      </c>
      <c r="O519">
        <v>66.01114388725</v>
      </c>
      <c r="P519">
        <v>27.924528301886799</v>
      </c>
      <c r="Q519">
        <v>9.9464425918647001E-2</v>
      </c>
    </row>
    <row r="520" spans="1:17" x14ac:dyDescent="0.3">
      <c r="A520" t="s">
        <v>1163</v>
      </c>
      <c r="B520" t="s">
        <v>1164</v>
      </c>
      <c r="C520" t="s">
        <v>3130</v>
      </c>
      <c r="D520" t="s">
        <v>1165</v>
      </c>
      <c r="E520">
        <v>10260.3598575</v>
      </c>
      <c r="F520">
        <v>1130.45</v>
      </c>
      <c r="G520">
        <v>-2.09854722587137</v>
      </c>
      <c r="H520">
        <v>1.3078852811996999</v>
      </c>
      <c r="I520">
        <v>-15.5770279965349</v>
      </c>
      <c r="J520">
        <v>-7.9709640351442497</v>
      </c>
      <c r="K520">
        <v>1157.1871739639701</v>
      </c>
      <c r="L520">
        <v>1175.5085681554799</v>
      </c>
      <c r="M520">
        <v>40.624816666754398</v>
      </c>
      <c r="N520">
        <v>1.0614312473679</v>
      </c>
      <c r="O520">
        <v>33.300897872528601</v>
      </c>
      <c r="P520">
        <v>41.032998565279698</v>
      </c>
    </row>
    <row r="521" spans="1:17" x14ac:dyDescent="0.3">
      <c r="A521" t="s">
        <v>1166</v>
      </c>
      <c r="B521" t="s">
        <v>1167</v>
      </c>
      <c r="C521" t="s">
        <v>3121</v>
      </c>
      <c r="D521" t="s">
        <v>411</v>
      </c>
      <c r="E521">
        <v>10257.057566629999</v>
      </c>
      <c r="F521">
        <v>331.7</v>
      </c>
      <c r="G521">
        <v>157.66818681652299</v>
      </c>
      <c r="H521">
        <v>-15.3894287282757</v>
      </c>
      <c r="I521">
        <v>69.576367934784898</v>
      </c>
      <c r="J521">
        <v>-3.8010970079519102</v>
      </c>
      <c r="K521">
        <v>343.51623173210902</v>
      </c>
      <c r="L521">
        <v>251.60487225057801</v>
      </c>
      <c r="M521">
        <v>45.391673182309802</v>
      </c>
      <c r="N521">
        <v>0.613007018137807</v>
      </c>
      <c r="O521">
        <v>35.348206210431101</v>
      </c>
      <c r="P521">
        <v>207.12962962962899</v>
      </c>
      <c r="Q521">
        <v>0.13137243284446301</v>
      </c>
    </row>
    <row r="522" spans="1:17" x14ac:dyDescent="0.3">
      <c r="A522" t="s">
        <v>1168</v>
      </c>
      <c r="B522" t="s">
        <v>1169</v>
      </c>
      <c r="C522" t="s">
        <v>3127</v>
      </c>
      <c r="D522" t="s">
        <v>335</v>
      </c>
      <c r="E522">
        <v>10253.8559566899</v>
      </c>
      <c r="F522">
        <v>258.85000000000002</v>
      </c>
      <c r="G522">
        <v>23.1375089180261</v>
      </c>
      <c r="H522">
        <v>-12.084499477158101</v>
      </c>
      <c r="I522">
        <v>46.755299206422599</v>
      </c>
      <c r="J522">
        <v>-6.8129497975514699</v>
      </c>
      <c r="K522">
        <v>267.26307938416198</v>
      </c>
      <c r="L522">
        <v>231.65447769447499</v>
      </c>
      <c r="M522">
        <v>44.111048877953003</v>
      </c>
      <c r="N522">
        <v>0.13072618119646301</v>
      </c>
      <c r="O522">
        <v>35.599768205524398</v>
      </c>
      <c r="P522">
        <v>79.196953963309099</v>
      </c>
      <c r="Q522">
        <v>0.10167694784894001</v>
      </c>
    </row>
    <row r="523" spans="1:17" x14ac:dyDescent="0.3">
      <c r="A523" t="s">
        <v>1170</v>
      </c>
      <c r="B523" t="s">
        <v>1171</v>
      </c>
      <c r="C523" t="s">
        <v>3121</v>
      </c>
      <c r="D523" t="s">
        <v>568</v>
      </c>
      <c r="E523">
        <v>10204.174564200001</v>
      </c>
      <c r="F523">
        <v>1143.5</v>
      </c>
      <c r="G523">
        <v>10.5608921554766</v>
      </c>
      <c r="H523">
        <v>-5.5920757419145399</v>
      </c>
      <c r="I523">
        <v>34.197374020465503</v>
      </c>
      <c r="J523">
        <v>0.90989348035310902</v>
      </c>
      <c r="K523">
        <v>1129.6731625300599</v>
      </c>
      <c r="L523">
        <v>1043.41728265917</v>
      </c>
      <c r="M523">
        <v>65.510293831141098</v>
      </c>
      <c r="N523">
        <v>0.27333926361432997</v>
      </c>
      <c r="O523">
        <v>20.970703979011699</v>
      </c>
      <c r="P523">
        <v>47.234919204274703</v>
      </c>
      <c r="Q523">
        <v>1.8003293673428001E-2</v>
      </c>
    </row>
    <row r="524" spans="1:17" x14ac:dyDescent="0.3">
      <c r="A524" t="s">
        <v>1172</v>
      </c>
      <c r="B524" t="s">
        <v>1173</v>
      </c>
      <c r="C524" t="s">
        <v>565</v>
      </c>
      <c r="D524" t="s">
        <v>565</v>
      </c>
      <c r="E524">
        <v>10198.603783654</v>
      </c>
      <c r="F524">
        <v>20.54</v>
      </c>
      <c r="G524">
        <v>-21.183316696629799</v>
      </c>
      <c r="H524">
        <v>-7.1264913017586498</v>
      </c>
      <c r="I524">
        <v>-26.812088668267499</v>
      </c>
      <c r="J524">
        <v>-8.0524666131710507</v>
      </c>
      <c r="K524">
        <v>23.011884395073299</v>
      </c>
      <c r="L524">
        <v>24.7633592573271</v>
      </c>
      <c r="M524">
        <v>38.270565542172299</v>
      </c>
      <c r="N524">
        <v>0.37573645392979499</v>
      </c>
      <c r="O524">
        <v>90.116845180136295</v>
      </c>
      <c r="P524">
        <v>5.3333333333333197</v>
      </c>
      <c r="Q524">
        <v>-3.2380132756670002E-3</v>
      </c>
    </row>
    <row r="525" spans="1:17" x14ac:dyDescent="0.3">
      <c r="A525" t="s">
        <v>1174</v>
      </c>
      <c r="B525" t="s">
        <v>1175</v>
      </c>
      <c r="C525" t="s">
        <v>3130</v>
      </c>
      <c r="D525" t="s">
        <v>1176</v>
      </c>
      <c r="E525">
        <v>10181.19262215</v>
      </c>
      <c r="F525">
        <v>1080.75</v>
      </c>
      <c r="G525">
        <v>-17.519831833373701</v>
      </c>
      <c r="H525">
        <v>-3.1207892347593602</v>
      </c>
      <c r="I525">
        <v>-7.3397273226739097</v>
      </c>
      <c r="J525">
        <v>-5.4147231327061602</v>
      </c>
      <c r="K525">
        <v>1126.3660198913401</v>
      </c>
      <c r="L525">
        <v>1078.96162895051</v>
      </c>
      <c r="M525">
        <v>46.017729398043102</v>
      </c>
      <c r="N525">
        <v>0.84932790054346596</v>
      </c>
      <c r="O525">
        <v>20.2822114272495</v>
      </c>
      <c r="P525">
        <v>32.900885391047602</v>
      </c>
    </row>
    <row r="526" spans="1:17" hidden="1" x14ac:dyDescent="0.3">
      <c r="A526" t="s">
        <v>1177</v>
      </c>
      <c r="B526" t="s">
        <v>1178</v>
      </c>
      <c r="C526" t="s">
        <v>3136</v>
      </c>
      <c r="D526" t="s">
        <v>491</v>
      </c>
      <c r="E526">
        <v>10181.186584319999</v>
      </c>
      <c r="F526">
        <v>2871.6</v>
      </c>
      <c r="G526">
        <v>-19.9437829418852</v>
      </c>
      <c r="H526">
        <v>-5.5592429190295896</v>
      </c>
      <c r="I526">
        <v>10.7402897049295</v>
      </c>
      <c r="J526">
        <v>-2.9741475227507301</v>
      </c>
      <c r="K526">
        <v>2903.0856817851</v>
      </c>
      <c r="L526">
        <v>2811.4144216492</v>
      </c>
      <c r="M526">
        <v>55.909360181869303</v>
      </c>
      <c r="N526">
        <v>0.66639604738853397</v>
      </c>
      <c r="O526">
        <v>17.3561777406324</v>
      </c>
      <c r="P526">
        <v>27.797062750333701</v>
      </c>
      <c r="Q526">
        <v>-4.4829110656430998E-2</v>
      </c>
    </row>
    <row r="527" spans="1:17" x14ac:dyDescent="0.3">
      <c r="A527" t="s">
        <v>1179</v>
      </c>
      <c r="B527" t="s">
        <v>1180</v>
      </c>
      <c r="C527" t="s">
        <v>3125</v>
      </c>
      <c r="D527" t="s">
        <v>248</v>
      </c>
      <c r="E527">
        <v>10098.806538549999</v>
      </c>
      <c r="F527">
        <v>1540.25</v>
      </c>
      <c r="G527">
        <v>22.565021857150001</v>
      </c>
      <c r="H527">
        <v>13.0043737664885</v>
      </c>
      <c r="I527">
        <v>27.219276162623601</v>
      </c>
      <c r="J527">
        <v>-0.58438122755425403</v>
      </c>
      <c r="K527">
        <v>1400.0790071783199</v>
      </c>
      <c r="L527">
        <v>1290.4647605428599</v>
      </c>
      <c r="M527">
        <v>70.871091068574202</v>
      </c>
      <c r="N527">
        <v>1.1767714038792501</v>
      </c>
      <c r="O527">
        <v>7.3819185197208297</v>
      </c>
      <c r="P527">
        <v>46.690476190476097</v>
      </c>
    </row>
    <row r="528" spans="1:17" x14ac:dyDescent="0.3">
      <c r="A528" t="s">
        <v>1181</v>
      </c>
      <c r="B528" t="s">
        <v>1182</v>
      </c>
      <c r="C528" t="s">
        <v>3134</v>
      </c>
      <c r="D528" t="s">
        <v>131</v>
      </c>
      <c r="E528">
        <v>10053.9814413</v>
      </c>
      <c r="F528">
        <v>1205.7</v>
      </c>
      <c r="G528">
        <v>184.389283086674</v>
      </c>
      <c r="H528">
        <v>20.979688578673301</v>
      </c>
      <c r="I528">
        <v>48.004726249967298</v>
      </c>
      <c r="J528">
        <v>10.6345747607555</v>
      </c>
      <c r="K528">
        <v>1007.2998242152599</v>
      </c>
      <c r="L528">
        <v>849.07908767874005</v>
      </c>
      <c r="M528">
        <v>74.352437612028993</v>
      </c>
      <c r="N528">
        <v>1.16112690524747</v>
      </c>
      <c r="O528">
        <v>2.0154267230654201</v>
      </c>
      <c r="P528">
        <v>223.24396782841799</v>
      </c>
      <c r="Q528">
        <v>0.162177842543965</v>
      </c>
    </row>
    <row r="529" spans="1:17" x14ac:dyDescent="0.3">
      <c r="A529" t="s">
        <v>1183</v>
      </c>
      <c r="B529" t="s">
        <v>1184</v>
      </c>
      <c r="C529" t="s">
        <v>3120</v>
      </c>
      <c r="D529" t="s">
        <v>21</v>
      </c>
      <c r="E529">
        <v>10048.316620575</v>
      </c>
      <c r="F529">
        <v>3254.25</v>
      </c>
      <c r="G529">
        <v>18.565949059140902</v>
      </c>
      <c r="H529">
        <v>15.938862223163101</v>
      </c>
      <c r="I529">
        <v>24.639769455888501</v>
      </c>
      <c r="J529">
        <v>3.1370834071985101</v>
      </c>
      <c r="K529">
        <v>2896.6130338355001</v>
      </c>
      <c r="L529">
        <v>2727.9396738600799</v>
      </c>
      <c r="M529">
        <v>85.966211662672507</v>
      </c>
      <c r="N529">
        <v>1.83030508416413</v>
      </c>
      <c r="O529">
        <v>1.5594991165399099</v>
      </c>
      <c r="P529">
        <v>52.242052817477898</v>
      </c>
      <c r="Q529">
        <v>2.8065675111299998E-4</v>
      </c>
    </row>
    <row r="530" spans="1:17" x14ac:dyDescent="0.3">
      <c r="A530" t="s">
        <v>1185</v>
      </c>
      <c r="B530" t="s">
        <v>1186</v>
      </c>
      <c r="C530" t="s">
        <v>3120</v>
      </c>
      <c r="D530" t="s">
        <v>241</v>
      </c>
      <c r="E530">
        <v>10044.290849860001</v>
      </c>
      <c r="F530">
        <v>725.65</v>
      </c>
      <c r="G530">
        <v>-21.339795557315401</v>
      </c>
      <c r="H530">
        <v>-10.2283155798783</v>
      </c>
      <c r="I530">
        <v>-24.652534426779901</v>
      </c>
      <c r="J530">
        <v>-5.8844807065075404</v>
      </c>
      <c r="K530">
        <v>821.72342848442099</v>
      </c>
      <c r="L530">
        <v>894.73811466265499</v>
      </c>
      <c r="M530">
        <v>43.537752875901603</v>
      </c>
      <c r="N530">
        <v>0.50365945109617705</v>
      </c>
      <c r="O530">
        <v>65.231172052642407</v>
      </c>
      <c r="P530">
        <v>4.4025609668369299</v>
      </c>
      <c r="Q530">
        <v>-1.1189616863109999E-3</v>
      </c>
    </row>
    <row r="531" spans="1:17" x14ac:dyDescent="0.3">
      <c r="A531" t="s">
        <v>1187</v>
      </c>
      <c r="B531" t="s">
        <v>1188</v>
      </c>
      <c r="C531" t="s">
        <v>3130</v>
      </c>
      <c r="D531" t="s">
        <v>163</v>
      </c>
      <c r="E531">
        <v>10030.9727232</v>
      </c>
      <c r="F531">
        <v>9562.1</v>
      </c>
      <c r="G531">
        <v>65.119221810987796</v>
      </c>
      <c r="H531">
        <v>-25.231881788333499</v>
      </c>
      <c r="I531">
        <v>-20.3589344884623</v>
      </c>
      <c r="J531">
        <v>-1.5456109421567199</v>
      </c>
      <c r="K531">
        <v>11677.427852269</v>
      </c>
      <c r="L531">
        <v>10903.602161431199</v>
      </c>
      <c r="M531">
        <v>43.9701725208119</v>
      </c>
      <c r="N531">
        <v>1.8456337287752</v>
      </c>
      <c r="O531">
        <v>54.777716192049802</v>
      </c>
      <c r="P531">
        <v>93.134720258533605</v>
      </c>
      <c r="Q531">
        <v>0.153563460801489</v>
      </c>
    </row>
    <row r="532" spans="1:17" x14ac:dyDescent="0.3">
      <c r="A532" t="s">
        <v>1189</v>
      </c>
      <c r="B532" t="s">
        <v>1190</v>
      </c>
      <c r="C532" t="s">
        <v>3133</v>
      </c>
      <c r="D532" t="s">
        <v>505</v>
      </c>
      <c r="E532">
        <v>10013.758502639999</v>
      </c>
      <c r="F532">
        <v>312.60000000000002</v>
      </c>
      <c r="G532">
        <v>-10.7027857784591</v>
      </c>
      <c r="H532">
        <v>-9.3186161677998403</v>
      </c>
      <c r="I532">
        <v>6.0378385424539101</v>
      </c>
      <c r="J532">
        <v>-4.1493922099627598</v>
      </c>
      <c r="K532">
        <v>326.43338141364802</v>
      </c>
      <c r="L532">
        <v>313.91137172851597</v>
      </c>
      <c r="M532">
        <v>50.160898179568598</v>
      </c>
      <c r="N532">
        <v>0.26970832319106303</v>
      </c>
      <c r="O532">
        <v>28.2789507357645</v>
      </c>
      <c r="P532">
        <v>20.550692221665098</v>
      </c>
      <c r="Q532">
        <v>2.3679943927731002E-2</v>
      </c>
    </row>
    <row r="533" spans="1:17" hidden="1" x14ac:dyDescent="0.3">
      <c r="A533" t="s">
        <v>1191</v>
      </c>
      <c r="B533" t="s">
        <v>1192</v>
      </c>
      <c r="C533" t="s">
        <v>3136</v>
      </c>
      <c r="D533" t="s">
        <v>117</v>
      </c>
      <c r="E533">
        <v>10007.682526045</v>
      </c>
      <c r="F533">
        <v>606.20000000000005</v>
      </c>
      <c r="G533">
        <v>-9.61638961743704</v>
      </c>
      <c r="H533">
        <v>-0.58083657587656301</v>
      </c>
      <c r="I533">
        <v>-12.476871378201601</v>
      </c>
      <c r="J533">
        <v>-3.8025872397229898</v>
      </c>
      <c r="K533">
        <v>647.33841597445803</v>
      </c>
      <c r="L533">
        <v>642.19928776279801</v>
      </c>
      <c r="M533">
        <v>46.394737001020999</v>
      </c>
      <c r="N533">
        <v>0.76728997822206502</v>
      </c>
      <c r="O533">
        <v>36.918508742989097</v>
      </c>
      <c r="P533">
        <v>22.193106228582899</v>
      </c>
      <c r="Q533">
        <v>0.107075739032457</v>
      </c>
    </row>
    <row r="534" spans="1:17" hidden="1" x14ac:dyDescent="0.3">
      <c r="A534" t="s">
        <v>1193</v>
      </c>
      <c r="B534" t="s">
        <v>1194</v>
      </c>
      <c r="C534" t="s">
        <v>3136</v>
      </c>
      <c r="D534" t="s">
        <v>166</v>
      </c>
      <c r="E534">
        <v>10001.386406584999</v>
      </c>
      <c r="F534">
        <v>761.95</v>
      </c>
      <c r="G534">
        <v>66.088187028461604</v>
      </c>
      <c r="H534">
        <v>-6.8544956501393699</v>
      </c>
      <c r="I534">
        <v>-22.236182632214401</v>
      </c>
      <c r="J534">
        <v>-7.6477838745738396</v>
      </c>
      <c r="K534">
        <v>805.57093128932399</v>
      </c>
      <c r="L534">
        <v>786.91350455648501</v>
      </c>
      <c r="M534">
        <v>47.971263611191901</v>
      </c>
      <c r="N534">
        <v>1.1759116962109899</v>
      </c>
      <c r="O534">
        <v>46.728787978213703</v>
      </c>
      <c r="P534">
        <v>103.512286324786</v>
      </c>
      <c r="Q534">
        <v>0.23790732068277601</v>
      </c>
    </row>
    <row r="535" spans="1:17" x14ac:dyDescent="0.3">
      <c r="A535" t="s">
        <v>1195</v>
      </c>
      <c r="B535" t="s">
        <v>1196</v>
      </c>
      <c r="C535" t="s">
        <v>3126</v>
      </c>
      <c r="D535" t="s">
        <v>419</v>
      </c>
      <c r="E535">
        <v>9998.9907852300003</v>
      </c>
      <c r="F535">
        <v>364.9</v>
      </c>
      <c r="G535">
        <v>-15.4821614996864</v>
      </c>
      <c r="H535">
        <v>-6.4004991576437797</v>
      </c>
      <c r="I535">
        <v>-18.803929665118801</v>
      </c>
      <c r="J535">
        <v>-6.3085060957480898</v>
      </c>
      <c r="K535">
        <v>393.77386650560101</v>
      </c>
      <c r="L535">
        <v>398.97801733828101</v>
      </c>
      <c r="M535">
        <v>37.987075171421502</v>
      </c>
      <c r="N535">
        <v>0.68913318309123195</v>
      </c>
      <c r="O535">
        <v>51.808714716360598</v>
      </c>
      <c r="P535">
        <v>8.3915045299272197</v>
      </c>
      <c r="Q535">
        <v>0.102727452001799</v>
      </c>
    </row>
    <row r="536" spans="1:17" x14ac:dyDescent="0.3">
      <c r="A536" t="s">
        <v>1197</v>
      </c>
      <c r="B536" t="s">
        <v>1198</v>
      </c>
      <c r="C536" t="s">
        <v>3123</v>
      </c>
      <c r="D536" t="s">
        <v>268</v>
      </c>
      <c r="E536">
        <v>9983.2149387999998</v>
      </c>
      <c r="F536">
        <v>747.65</v>
      </c>
      <c r="G536">
        <v>-4.4397151985956</v>
      </c>
      <c r="H536">
        <v>14.404177571277501</v>
      </c>
      <c r="I536">
        <v>19.536587637499998</v>
      </c>
      <c r="J536">
        <v>3.4094851513326101</v>
      </c>
      <c r="K536">
        <v>687.15149587818303</v>
      </c>
      <c r="L536">
        <v>652.71365173704999</v>
      </c>
      <c r="M536">
        <v>76.381898987085506</v>
      </c>
      <c r="N536">
        <v>0.52147931581732598</v>
      </c>
      <c r="O536">
        <v>14.3583227445997</v>
      </c>
      <c r="P536">
        <v>35.542059463379204</v>
      </c>
      <c r="Q536">
        <v>7.1443521776358002E-2</v>
      </c>
    </row>
    <row r="537" spans="1:17" x14ac:dyDescent="0.3">
      <c r="A537" t="s">
        <v>1199</v>
      </c>
      <c r="B537" t="s">
        <v>1200</v>
      </c>
      <c r="C537" t="s">
        <v>3133</v>
      </c>
      <c r="D537" t="s">
        <v>218</v>
      </c>
      <c r="E537">
        <v>9950.6237776409998</v>
      </c>
      <c r="F537">
        <v>125.67</v>
      </c>
      <c r="G537">
        <v>-12.369959074096901</v>
      </c>
      <c r="H537">
        <v>6.8597418852697203</v>
      </c>
      <c r="I537">
        <v>-17.812267806425801</v>
      </c>
      <c r="J537">
        <v>-1.64893278860562</v>
      </c>
      <c r="K537">
        <v>122.957962877575</v>
      </c>
      <c r="L537">
        <v>128.20259969706001</v>
      </c>
      <c r="M537">
        <v>68.779593383386299</v>
      </c>
      <c r="N537">
        <v>1.5388925021184801</v>
      </c>
      <c r="O537">
        <v>25.7261080607941</v>
      </c>
      <c r="P537">
        <v>12.4060822898032</v>
      </c>
      <c r="Q537">
        <v>0.110617778037102</v>
      </c>
    </row>
    <row r="538" spans="1:17" hidden="1" x14ac:dyDescent="0.3">
      <c r="A538" t="s">
        <v>1201</v>
      </c>
      <c r="B538" t="s">
        <v>1202</v>
      </c>
      <c r="C538" t="s">
        <v>3136</v>
      </c>
      <c r="D538" t="s">
        <v>257</v>
      </c>
      <c r="E538">
        <v>9938.4113550000002</v>
      </c>
      <c r="F538">
        <v>826.75</v>
      </c>
      <c r="G538">
        <v>364.60246323667798</v>
      </c>
      <c r="H538">
        <v>6.18527582233353</v>
      </c>
      <c r="I538">
        <v>83.570067309204006</v>
      </c>
      <c r="J538">
        <v>-0.119789434811279</v>
      </c>
      <c r="K538">
        <v>751.86225232114498</v>
      </c>
      <c r="L538">
        <v>572.80867824747099</v>
      </c>
      <c r="M538">
        <v>64.262436490736903</v>
      </c>
      <c r="N538">
        <v>1.2519665556961499</v>
      </c>
      <c r="O538">
        <v>3.31216611228706</v>
      </c>
      <c r="P538">
        <v>433.98998869691502</v>
      </c>
      <c r="Q538">
        <v>0.182374724581748</v>
      </c>
    </row>
    <row r="539" spans="1:17" x14ac:dyDescent="0.3">
      <c r="A539" t="s">
        <v>1203</v>
      </c>
      <c r="B539" t="s">
        <v>1204</v>
      </c>
      <c r="C539" t="s">
        <v>565</v>
      </c>
      <c r="D539" t="s">
        <v>438</v>
      </c>
      <c r="E539">
        <v>9931.3628359300001</v>
      </c>
      <c r="F539">
        <v>379.45</v>
      </c>
      <c r="G539">
        <v>55.154885129775202</v>
      </c>
      <c r="H539">
        <v>10.0693518551239</v>
      </c>
      <c r="I539">
        <v>2.9358634012345699</v>
      </c>
      <c r="J539">
        <v>2.7874234373873898</v>
      </c>
      <c r="K539">
        <v>364.42660001055901</v>
      </c>
      <c r="L539">
        <v>340.09735893987897</v>
      </c>
      <c r="M539">
        <v>66.230447752876401</v>
      </c>
      <c r="N539">
        <v>0.75151922329870102</v>
      </c>
      <c r="O539">
        <v>11.0291210963236</v>
      </c>
      <c r="P539">
        <v>78.312969924811995</v>
      </c>
      <c r="Q539">
        <v>0.13557587210029801</v>
      </c>
    </row>
    <row r="540" spans="1:17" x14ac:dyDescent="0.3">
      <c r="A540" t="s">
        <v>1205</v>
      </c>
      <c r="B540" t="s">
        <v>1206</v>
      </c>
      <c r="C540" t="s">
        <v>3130</v>
      </c>
      <c r="D540" t="s">
        <v>123</v>
      </c>
      <c r="E540">
        <v>9903.8038870799992</v>
      </c>
      <c r="F540">
        <v>527.35</v>
      </c>
      <c r="G540">
        <v>-27.951474748376199</v>
      </c>
      <c r="H540">
        <v>31.997950236870501</v>
      </c>
      <c r="I540">
        <v>5.35993002122094</v>
      </c>
      <c r="J540">
        <v>-8.2569310307502004</v>
      </c>
      <c r="K540">
        <v>480.09858853157402</v>
      </c>
      <c r="L540">
        <v>473.26740321661498</v>
      </c>
      <c r="M540">
        <v>62.774986676899701</v>
      </c>
      <c r="N540">
        <v>0.59296001602519499</v>
      </c>
      <c r="O540">
        <v>33.725229923200899</v>
      </c>
      <c r="P540">
        <v>40.122226650724002</v>
      </c>
      <c r="Q540">
        <v>6.2232327897925002E-2</v>
      </c>
    </row>
    <row r="541" spans="1:17" x14ac:dyDescent="0.3">
      <c r="A541" t="s">
        <v>1207</v>
      </c>
      <c r="B541" t="s">
        <v>1208</v>
      </c>
      <c r="C541" t="s">
        <v>3135</v>
      </c>
      <c r="D541" t="s">
        <v>491</v>
      </c>
      <c r="E541">
        <v>9890.7324699599994</v>
      </c>
      <c r="F541">
        <v>1934.2</v>
      </c>
      <c r="G541">
        <v>-32.713720275840302</v>
      </c>
      <c r="H541">
        <v>-8.1416109949761992</v>
      </c>
      <c r="I541">
        <v>-6.2560391326333402</v>
      </c>
      <c r="J541">
        <v>-5.7429842991375297</v>
      </c>
      <c r="K541">
        <v>2100.9719753914101</v>
      </c>
      <c r="L541">
        <v>2150.62926062525</v>
      </c>
      <c r="M541">
        <v>34.484085982680597</v>
      </c>
      <c r="N541">
        <v>0.27052535295048202</v>
      </c>
      <c r="O541">
        <v>41.402130079619397</v>
      </c>
      <c r="P541">
        <v>6.98008849557523</v>
      </c>
      <c r="Q541">
        <v>-0.122164832788536</v>
      </c>
    </row>
    <row r="542" spans="1:17" x14ac:dyDescent="0.3">
      <c r="A542" t="s">
        <v>1209</v>
      </c>
      <c r="B542" t="s">
        <v>1210</v>
      </c>
      <c r="C542" t="s">
        <v>3126</v>
      </c>
      <c r="D542" t="s">
        <v>215</v>
      </c>
      <c r="E542">
        <v>9876.5320444999998</v>
      </c>
      <c r="F542">
        <v>1595</v>
      </c>
      <c r="G542">
        <v>70.395309190309206</v>
      </c>
      <c r="H542">
        <v>-3.6357676082308101</v>
      </c>
      <c r="I542">
        <v>48.552217973929601</v>
      </c>
      <c r="J542">
        <v>-4.1612070334510101</v>
      </c>
      <c r="K542">
        <v>1521.7835763215901</v>
      </c>
      <c r="L542">
        <v>1324.5080232865701</v>
      </c>
      <c r="M542">
        <v>68.417465370458302</v>
      </c>
      <c r="N542">
        <v>1.2112145153117999</v>
      </c>
      <c r="O542">
        <v>10.238244514106499</v>
      </c>
      <c r="P542">
        <v>93.169431997093298</v>
      </c>
      <c r="Q542">
        <v>7.0585360604609002E-2</v>
      </c>
    </row>
    <row r="543" spans="1:17" x14ac:dyDescent="0.3">
      <c r="A543" t="s">
        <v>1211</v>
      </c>
      <c r="B543" t="s">
        <v>1212</v>
      </c>
      <c r="C543" t="s">
        <v>3121</v>
      </c>
      <c r="D543" t="s">
        <v>411</v>
      </c>
      <c r="E543">
        <v>9851.1312652319994</v>
      </c>
      <c r="F543">
        <v>107.13</v>
      </c>
      <c r="G543">
        <v>34.486540280340797</v>
      </c>
      <c r="H543">
        <v>-1.7154494993193901</v>
      </c>
      <c r="I543">
        <v>28.152477291630401</v>
      </c>
      <c r="J543">
        <v>-3.4165921082583099</v>
      </c>
      <c r="K543">
        <v>110.699382063887</v>
      </c>
      <c r="L543">
        <v>91.478305999553498</v>
      </c>
      <c r="M543">
        <v>48.861238090453902</v>
      </c>
      <c r="N543">
        <v>0.44292590200088</v>
      </c>
      <c r="O543">
        <v>35.844301316157903</v>
      </c>
      <c r="P543">
        <v>80.323177916175695</v>
      </c>
      <c r="Q543">
        <v>0.10585410566976999</v>
      </c>
    </row>
    <row r="544" spans="1:17" hidden="1" x14ac:dyDescent="0.3">
      <c r="A544" t="s">
        <v>1213</v>
      </c>
      <c r="B544" t="s">
        <v>1214</v>
      </c>
      <c r="C544" t="s">
        <v>3136</v>
      </c>
      <c r="D544" t="s">
        <v>131</v>
      </c>
      <c r="E544">
        <v>9717.1900299270001</v>
      </c>
      <c r="F544">
        <v>294.33999999999997</v>
      </c>
      <c r="G544">
        <v>9.7491976272269895E-2</v>
      </c>
      <c r="H544">
        <v>-6.9512461583728902</v>
      </c>
      <c r="I544">
        <v>8.3463878467371497</v>
      </c>
      <c r="J544">
        <v>-7.8471741750968498</v>
      </c>
      <c r="K544">
        <v>285.695291470678</v>
      </c>
      <c r="L544">
        <v>271.74631893800802</v>
      </c>
      <c r="M544">
        <v>22.227502817667499</v>
      </c>
      <c r="N544">
        <v>1.8140088739520699</v>
      </c>
      <c r="O544">
        <v>1.90595909492423</v>
      </c>
      <c r="P544">
        <v>26.816027574321399</v>
      </c>
    </row>
    <row r="545" spans="1:17" x14ac:dyDescent="0.3">
      <c r="A545" t="s">
        <v>1215</v>
      </c>
      <c r="B545" t="s">
        <v>1216</v>
      </c>
      <c r="C545" t="s">
        <v>3132</v>
      </c>
      <c r="D545" t="s">
        <v>1217</v>
      </c>
      <c r="E545">
        <v>9631.6870627899898</v>
      </c>
      <c r="F545">
        <v>648.04999999999995</v>
      </c>
      <c r="G545">
        <v>8.8451887047348006</v>
      </c>
      <c r="H545">
        <v>-9.7292059466821108</v>
      </c>
      <c r="I545">
        <v>1.7747585421807399</v>
      </c>
      <c r="J545">
        <v>-2.2082823821015598</v>
      </c>
      <c r="K545">
        <v>708.06669114190595</v>
      </c>
      <c r="L545">
        <v>653.95204074541095</v>
      </c>
      <c r="M545">
        <v>36.705884344137601</v>
      </c>
      <c r="N545">
        <v>0.51554181952846601</v>
      </c>
      <c r="O545">
        <v>35.020445953244298</v>
      </c>
      <c r="P545">
        <v>41.0337323177366</v>
      </c>
      <c r="Q545">
        <v>-6.6648373684982998E-2</v>
      </c>
    </row>
    <row r="546" spans="1:17" x14ac:dyDescent="0.3">
      <c r="A546" t="s">
        <v>1218</v>
      </c>
      <c r="B546" t="s">
        <v>1219</v>
      </c>
      <c r="C546" t="s">
        <v>3121</v>
      </c>
      <c r="D546" t="s">
        <v>24</v>
      </c>
      <c r="E546">
        <v>9621.0091547640004</v>
      </c>
      <c r="F546">
        <v>158.31</v>
      </c>
      <c r="G546">
        <v>-55.778831917838502</v>
      </c>
      <c r="H546">
        <v>-5.6354350280936698</v>
      </c>
      <c r="I546">
        <v>-43.022728167937402</v>
      </c>
      <c r="J546">
        <v>-2.0205264048312501</v>
      </c>
      <c r="K546">
        <v>182.83398260814701</v>
      </c>
      <c r="L546">
        <v>216.66556765346999</v>
      </c>
      <c r="M546">
        <v>39.936497488620198</v>
      </c>
      <c r="N546">
        <v>0.84161673839982498</v>
      </c>
      <c r="O546">
        <v>89.943781188806696</v>
      </c>
      <c r="P546">
        <v>4.5226462432325301</v>
      </c>
      <c r="Q546">
        <v>-1.7253526961698001E-2</v>
      </c>
    </row>
    <row r="547" spans="1:17" hidden="1" x14ac:dyDescent="0.3">
      <c r="A547" t="s">
        <v>1220</v>
      </c>
      <c r="B547" t="s">
        <v>1221</v>
      </c>
      <c r="C547" t="s">
        <v>3136</v>
      </c>
      <c r="D547" t="s">
        <v>565</v>
      </c>
      <c r="E547">
        <v>9600.0535250550001</v>
      </c>
      <c r="F547">
        <v>4710.95</v>
      </c>
      <c r="G547">
        <v>17.131322922608</v>
      </c>
      <c r="H547">
        <v>13.4547186242867</v>
      </c>
      <c r="I547">
        <v>41.345233431304898</v>
      </c>
      <c r="J547">
        <v>4.3251538607649298</v>
      </c>
      <c r="K547">
        <v>4079.0963043687302</v>
      </c>
      <c r="L547">
        <v>3764.4514853823498</v>
      </c>
      <c r="M547">
        <v>69.744853629855101</v>
      </c>
      <c r="N547">
        <v>2.2156450404959198</v>
      </c>
      <c r="O547">
        <v>1.57186979271697</v>
      </c>
      <c r="P547">
        <v>50.411072620168802</v>
      </c>
      <c r="Q547">
        <v>2.3282331847095002E-2</v>
      </c>
    </row>
    <row r="548" spans="1:17" hidden="1" x14ac:dyDescent="0.3">
      <c r="A548" t="s">
        <v>1222</v>
      </c>
      <c r="B548" t="s">
        <v>1223</v>
      </c>
      <c r="C548" t="s">
        <v>3136</v>
      </c>
      <c r="D548" t="s">
        <v>75</v>
      </c>
      <c r="E548">
        <v>9591.9028099999996</v>
      </c>
      <c r="F548">
        <v>145.41</v>
      </c>
      <c r="G548">
        <v>-11.2468298408241</v>
      </c>
      <c r="H548">
        <v>-0.91737440691887595</v>
      </c>
      <c r="I548">
        <v>0.49001014867965798</v>
      </c>
      <c r="J548">
        <v>-3.46979943151005</v>
      </c>
      <c r="K548">
        <v>143.922798652067</v>
      </c>
      <c r="L548">
        <v>139.75895851608701</v>
      </c>
      <c r="M548">
        <v>19.599037825510401</v>
      </c>
      <c r="N548">
        <v>0.93714566357767404</v>
      </c>
      <c r="O548">
        <v>4.63516952066571</v>
      </c>
      <c r="P548">
        <v>15.4047619047618</v>
      </c>
      <c r="Q548">
        <v>-1.3388827299693999E-2</v>
      </c>
    </row>
    <row r="549" spans="1:17" x14ac:dyDescent="0.3">
      <c r="A549" t="s">
        <v>1224</v>
      </c>
      <c r="B549" t="s">
        <v>1225</v>
      </c>
      <c r="C549" t="s">
        <v>3124</v>
      </c>
      <c r="D549" t="s">
        <v>971</v>
      </c>
      <c r="E549">
        <v>9517.2921268499995</v>
      </c>
      <c r="F549">
        <v>1294.3499999999999</v>
      </c>
      <c r="G549">
        <v>19.348984545940301</v>
      </c>
      <c r="H549">
        <v>-0.92868321562261802</v>
      </c>
      <c r="I549">
        <v>1.7319869194961399</v>
      </c>
      <c r="J549">
        <v>-1.60196925078842</v>
      </c>
      <c r="K549">
        <v>1334.3293540785501</v>
      </c>
      <c r="L549">
        <v>1213.4734781828199</v>
      </c>
      <c r="M549">
        <v>45.121051425052102</v>
      </c>
      <c r="N549">
        <v>0.77095314929575398</v>
      </c>
      <c r="O549">
        <v>22.938154285934999</v>
      </c>
      <c r="P549">
        <v>59.796296296296198</v>
      </c>
      <c r="Q549">
        <v>8.7533700256460997E-2</v>
      </c>
    </row>
    <row r="550" spans="1:17" x14ac:dyDescent="0.3">
      <c r="A550" t="s">
        <v>1226</v>
      </c>
      <c r="B550" t="s">
        <v>1227</v>
      </c>
      <c r="C550" t="s">
        <v>3121</v>
      </c>
      <c r="D550" t="s">
        <v>139</v>
      </c>
      <c r="E550">
        <v>9509.7405643830007</v>
      </c>
      <c r="F550">
        <v>87.93</v>
      </c>
      <c r="G550">
        <v>-20.358622149637402</v>
      </c>
      <c r="H550">
        <v>3.6108186147116799</v>
      </c>
      <c r="I550">
        <v>0.75041205518749798</v>
      </c>
      <c r="J550">
        <v>-2.9535204773396502</v>
      </c>
      <c r="K550">
        <v>85.564773314605304</v>
      </c>
      <c r="L550">
        <v>85.586925793204401</v>
      </c>
      <c r="M550">
        <v>69.945653100864604</v>
      </c>
      <c r="N550">
        <v>0.33944801832175497</v>
      </c>
      <c r="O550">
        <v>20.3343568747867</v>
      </c>
      <c r="P550">
        <v>21.450276243093899</v>
      </c>
    </row>
    <row r="551" spans="1:17" x14ac:dyDescent="0.3">
      <c r="A551" t="s">
        <v>1228</v>
      </c>
      <c r="B551" t="s">
        <v>1229</v>
      </c>
      <c r="C551" t="s">
        <v>3133</v>
      </c>
      <c r="D551" t="s">
        <v>108</v>
      </c>
      <c r="E551">
        <v>9491.7710754300006</v>
      </c>
      <c r="F551">
        <v>1116.1500000000001</v>
      </c>
      <c r="G551">
        <v>30.741413178291602</v>
      </c>
      <c r="H551">
        <v>-6.0076888608738201</v>
      </c>
      <c r="I551">
        <v>11.7147701869589</v>
      </c>
      <c r="J551">
        <v>-4.7932976726214296</v>
      </c>
      <c r="K551">
        <v>1143.8146205138401</v>
      </c>
      <c r="L551">
        <v>1064.96220140985</v>
      </c>
      <c r="M551">
        <v>55.895492519256003</v>
      </c>
      <c r="N551">
        <v>0.59815171815726598</v>
      </c>
      <c r="O551">
        <v>24.983201182636702</v>
      </c>
      <c r="P551">
        <v>57.148891235480399</v>
      </c>
      <c r="Q551">
        <v>3.9051058232828999E-2</v>
      </c>
    </row>
    <row r="552" spans="1:17" hidden="1" x14ac:dyDescent="0.3">
      <c r="A552" t="s">
        <v>1230</v>
      </c>
      <c r="B552" t="s">
        <v>1231</v>
      </c>
      <c r="C552" t="s">
        <v>3136</v>
      </c>
      <c r="D552" t="s">
        <v>241</v>
      </c>
      <c r="E552">
        <v>9471.0313215000006</v>
      </c>
      <c r="F552">
        <v>563.5</v>
      </c>
      <c r="G552">
        <v>96.752630616583005</v>
      </c>
      <c r="H552">
        <v>19.630030437371701</v>
      </c>
      <c r="I552">
        <v>122.720645976965</v>
      </c>
      <c r="J552">
        <v>-3.35396573006761</v>
      </c>
      <c r="K552">
        <v>513.36490981777399</v>
      </c>
      <c r="L552">
        <v>406.88676372831901</v>
      </c>
      <c r="M552">
        <v>57.132331514523699</v>
      </c>
      <c r="N552">
        <v>2.2720136808599198</v>
      </c>
      <c r="O552">
        <v>9.7071872227151701</v>
      </c>
      <c r="P552">
        <v>168.589132507149</v>
      </c>
      <c r="Q552">
        <v>9.8294193349130005E-2</v>
      </c>
    </row>
    <row r="553" spans="1:17" x14ac:dyDescent="0.3">
      <c r="A553" t="s">
        <v>1232</v>
      </c>
      <c r="B553" t="s">
        <v>1233</v>
      </c>
      <c r="C553" t="s">
        <v>3130</v>
      </c>
      <c r="D553" t="s">
        <v>232</v>
      </c>
      <c r="E553">
        <v>9374.1210001199997</v>
      </c>
      <c r="F553">
        <v>479.8</v>
      </c>
      <c r="G553">
        <v>-21.248617479927699</v>
      </c>
      <c r="H553">
        <v>-8.9376502446665693</v>
      </c>
      <c r="I553">
        <v>-22.5636032357021</v>
      </c>
      <c r="J553">
        <v>-7.835605783338</v>
      </c>
      <c r="K553">
        <v>524.53233283261795</v>
      </c>
      <c r="L553">
        <v>541.00814649630195</v>
      </c>
      <c r="M553">
        <v>38.678040202467201</v>
      </c>
      <c r="N553">
        <v>0.39809970849764498</v>
      </c>
      <c r="O553">
        <v>47.853272196748598</v>
      </c>
      <c r="P553">
        <v>4.2930116291707501</v>
      </c>
      <c r="Q553">
        <v>-8.7903504806500002E-4</v>
      </c>
    </row>
    <row r="554" spans="1:17" x14ac:dyDescent="0.3">
      <c r="A554" t="s">
        <v>1234</v>
      </c>
      <c r="B554" t="s">
        <v>1235</v>
      </c>
      <c r="C554" t="s">
        <v>3130</v>
      </c>
      <c r="D554" t="s">
        <v>391</v>
      </c>
      <c r="E554">
        <v>9313.1688686399993</v>
      </c>
      <c r="F554">
        <v>410.4</v>
      </c>
      <c r="G554">
        <v>106.205845864946</v>
      </c>
      <c r="H554">
        <v>-4.7220808635801204</v>
      </c>
      <c r="I554">
        <v>48.979582595667601</v>
      </c>
      <c r="J554">
        <v>-2.5148356759261699</v>
      </c>
      <c r="K554">
        <v>397.88835096905098</v>
      </c>
      <c r="L554">
        <v>327.996045483579</v>
      </c>
      <c r="M554">
        <v>59.481294651305603</v>
      </c>
      <c r="N554">
        <v>1.0965124039576299</v>
      </c>
      <c r="O554">
        <v>15.4970760233918</v>
      </c>
      <c r="P554">
        <v>153.72488408037</v>
      </c>
      <c r="Q554">
        <v>0.164023295235767</v>
      </c>
    </row>
    <row r="555" spans="1:17" x14ac:dyDescent="0.3">
      <c r="A555" t="s">
        <v>1236</v>
      </c>
      <c r="B555" t="s">
        <v>1237</v>
      </c>
      <c r="C555" t="s">
        <v>3129</v>
      </c>
      <c r="D555" t="s">
        <v>273</v>
      </c>
      <c r="E555">
        <v>9260.3382899999997</v>
      </c>
      <c r="F555">
        <v>1405.05</v>
      </c>
      <c r="G555">
        <v>39.329566611660503</v>
      </c>
      <c r="H555">
        <v>-15.622627744774601</v>
      </c>
      <c r="I555">
        <v>27.714885743355602</v>
      </c>
      <c r="J555">
        <v>-4.61956356920075</v>
      </c>
      <c r="K555">
        <v>1541.3721934385901</v>
      </c>
      <c r="L555">
        <v>1315.1124552830299</v>
      </c>
      <c r="M555">
        <v>26.2904220165955</v>
      </c>
      <c r="N555">
        <v>0.43077554942868101</v>
      </c>
      <c r="O555">
        <v>33.870680758691798</v>
      </c>
      <c r="P555">
        <v>71.347560975609696</v>
      </c>
      <c r="Q555">
        <v>2.2835735235389999E-2</v>
      </c>
    </row>
    <row r="556" spans="1:17" hidden="1" x14ac:dyDescent="0.3">
      <c r="A556" t="s">
        <v>1238</v>
      </c>
      <c r="B556" t="s">
        <v>1239</v>
      </c>
      <c r="C556" t="s">
        <v>3136</v>
      </c>
      <c r="D556" t="s">
        <v>257</v>
      </c>
      <c r="E556">
        <v>9259.8251111999998</v>
      </c>
      <c r="F556">
        <v>6015.6</v>
      </c>
      <c r="G556">
        <v>-22.388801878884301</v>
      </c>
      <c r="H556">
        <v>-2.6657640760857499</v>
      </c>
      <c r="I556">
        <v>0.99249210867047699</v>
      </c>
      <c r="J556">
        <v>-4.8111740677566397</v>
      </c>
      <c r="K556">
        <v>6159.9587046271799</v>
      </c>
      <c r="L556">
        <v>5879.6243226051902</v>
      </c>
      <c r="M556">
        <v>40.174622809261898</v>
      </c>
      <c r="N556">
        <v>0.76756925740495796</v>
      </c>
      <c r="O556">
        <v>16.347496509076301</v>
      </c>
      <c r="P556">
        <v>30.207792207792199</v>
      </c>
      <c r="Q556">
        <v>7.8564746172558E-2</v>
      </c>
    </row>
    <row r="557" spans="1:17" x14ac:dyDescent="0.3">
      <c r="A557" t="s">
        <v>1240</v>
      </c>
      <c r="B557" t="s">
        <v>1241</v>
      </c>
      <c r="C557" t="s">
        <v>3120</v>
      </c>
      <c r="D557" t="s">
        <v>241</v>
      </c>
      <c r="E557">
        <v>9255.5429520199996</v>
      </c>
      <c r="F557">
        <v>680.4</v>
      </c>
      <c r="G557">
        <v>-47.992734698611898</v>
      </c>
      <c r="H557">
        <v>-10.175921549930599</v>
      </c>
      <c r="I557">
        <v>-31.633185177559</v>
      </c>
      <c r="J557">
        <v>-8.3133300676098205</v>
      </c>
      <c r="K557">
        <v>801.11702361394805</v>
      </c>
      <c r="L557">
        <v>892.84309486965196</v>
      </c>
      <c r="M557">
        <v>27.733982684567</v>
      </c>
      <c r="N557">
        <v>0.63355241650622196</v>
      </c>
      <c r="O557">
        <v>83.421516754850103</v>
      </c>
      <c r="P557">
        <v>2.23123732251522</v>
      </c>
      <c r="Q557">
        <v>-8.4669501691866003E-2</v>
      </c>
    </row>
    <row r="558" spans="1:17" hidden="1" x14ac:dyDescent="0.3">
      <c r="A558" t="s">
        <v>1242</v>
      </c>
      <c r="B558" t="s">
        <v>1243</v>
      </c>
      <c r="C558" t="s">
        <v>3136</v>
      </c>
      <c r="D558" t="s">
        <v>131</v>
      </c>
      <c r="E558">
        <v>9224.6043420000005</v>
      </c>
      <c r="F558">
        <v>732</v>
      </c>
      <c r="G558">
        <v>11.2964277016253</v>
      </c>
      <c r="H558">
        <v>5.0138539667835502</v>
      </c>
      <c r="I558">
        <v>-2.8085999414512002</v>
      </c>
      <c r="J558">
        <v>-4.05180969938902</v>
      </c>
      <c r="K558">
        <v>715.85888743888495</v>
      </c>
      <c r="L558">
        <v>687.45043061876902</v>
      </c>
      <c r="M558">
        <v>62.319066371024398</v>
      </c>
      <c r="N558">
        <v>1.0769564418683599</v>
      </c>
      <c r="O558">
        <v>9.4330601092896096</v>
      </c>
      <c r="P558">
        <v>37.001684446939898</v>
      </c>
      <c r="Q558">
        <v>1.6762584360204998E-2</v>
      </c>
    </row>
    <row r="559" spans="1:17" x14ac:dyDescent="0.3">
      <c r="A559" t="s">
        <v>1244</v>
      </c>
      <c r="B559" t="s">
        <v>1245</v>
      </c>
      <c r="C559" t="s">
        <v>3133</v>
      </c>
      <c r="D559" t="s">
        <v>901</v>
      </c>
      <c r="E559">
        <v>9208.7903245880007</v>
      </c>
      <c r="F559">
        <v>197.9</v>
      </c>
      <c r="G559">
        <v>-3.1127957224506901</v>
      </c>
      <c r="H559">
        <v>7.1277966486058002</v>
      </c>
      <c r="I559">
        <v>-8.4758200125324308</v>
      </c>
      <c r="J559">
        <v>-3.7727116311001501</v>
      </c>
      <c r="K559">
        <v>199.246108381173</v>
      </c>
      <c r="L559">
        <v>194.37118789735899</v>
      </c>
      <c r="M559">
        <v>52.664131879473103</v>
      </c>
      <c r="N559">
        <v>1.0821966861600301</v>
      </c>
      <c r="O559">
        <v>33.4007074279939</v>
      </c>
      <c r="P559">
        <v>46.919079435783203</v>
      </c>
      <c r="Q559">
        <v>0.12596808878673599</v>
      </c>
    </row>
    <row r="560" spans="1:17" x14ac:dyDescent="0.3">
      <c r="A560" t="s">
        <v>1246</v>
      </c>
      <c r="B560" t="s">
        <v>1247</v>
      </c>
      <c r="C560" t="s">
        <v>3126</v>
      </c>
      <c r="D560" t="s">
        <v>57</v>
      </c>
      <c r="E560">
        <v>9171.4030464099997</v>
      </c>
      <c r="F560">
        <v>6960.55</v>
      </c>
      <c r="G560">
        <v>51.835433385817197</v>
      </c>
      <c r="H560">
        <v>5.3027691704319802</v>
      </c>
      <c r="I560">
        <v>-22.227821100692601</v>
      </c>
      <c r="J560">
        <v>-7.3136587261875698</v>
      </c>
      <c r="K560">
        <v>7178.7193975390901</v>
      </c>
      <c r="L560">
        <v>7072.3022042105804</v>
      </c>
      <c r="M560">
        <v>52.022972026306597</v>
      </c>
      <c r="N560">
        <v>0.57851023868638496</v>
      </c>
      <c r="O560">
        <v>47.658590197613599</v>
      </c>
      <c r="P560">
        <v>108.83738373837301</v>
      </c>
      <c r="Q560">
        <v>0.14361300873098401</v>
      </c>
    </row>
    <row r="561" spans="1:17" hidden="1" x14ac:dyDescent="0.3">
      <c r="A561" t="s">
        <v>1248</v>
      </c>
      <c r="B561" t="s">
        <v>1249</v>
      </c>
      <c r="C561" t="s">
        <v>3136</v>
      </c>
      <c r="D561" t="s">
        <v>69</v>
      </c>
      <c r="E561">
        <v>9164.10989548</v>
      </c>
      <c r="F561">
        <v>182.06</v>
      </c>
      <c r="G561">
        <v>-19.0104876170696</v>
      </c>
      <c r="H561">
        <v>-4.6183774732403799</v>
      </c>
      <c r="I561">
        <v>17.131213061354899</v>
      </c>
      <c r="J561">
        <v>-3.4065352102902202</v>
      </c>
      <c r="K561">
        <v>187.801981646793</v>
      </c>
      <c r="L561">
        <v>174.86660200454099</v>
      </c>
      <c r="M561">
        <v>26.242085215634599</v>
      </c>
      <c r="N561">
        <v>0.135188537950653</v>
      </c>
      <c r="O561">
        <v>35.120290014280997</v>
      </c>
      <c r="P561">
        <v>28.211267605633701</v>
      </c>
      <c r="Q561">
        <v>2.8520996690992E-2</v>
      </c>
    </row>
    <row r="562" spans="1:17" x14ac:dyDescent="0.3">
      <c r="A562" t="s">
        <v>1250</v>
      </c>
      <c r="B562" t="s">
        <v>1251</v>
      </c>
      <c r="C562" t="s">
        <v>3125</v>
      </c>
      <c r="D562" t="s">
        <v>51</v>
      </c>
      <c r="E562">
        <v>9162.4437484999999</v>
      </c>
      <c r="F562">
        <v>528.20000000000005</v>
      </c>
      <c r="G562">
        <v>22.445932029638598</v>
      </c>
      <c r="H562">
        <v>8.7075814577799502</v>
      </c>
      <c r="I562">
        <v>33.747118502028997</v>
      </c>
      <c r="J562">
        <v>-3.9267181362915</v>
      </c>
      <c r="K562">
        <v>507.65686506537298</v>
      </c>
      <c r="L562">
        <v>444.44457146745498</v>
      </c>
      <c r="M562">
        <v>51.270211013223097</v>
      </c>
      <c r="N562">
        <v>1.23782639275691</v>
      </c>
      <c r="O562">
        <v>9.6932979931843892</v>
      </c>
      <c r="P562">
        <v>65.320813771518004</v>
      </c>
    </row>
    <row r="563" spans="1:17" x14ac:dyDescent="0.3">
      <c r="A563" t="s">
        <v>1252</v>
      </c>
      <c r="B563" t="s">
        <v>1253</v>
      </c>
      <c r="C563" t="s">
        <v>3120</v>
      </c>
      <c r="D563" t="s">
        <v>21</v>
      </c>
      <c r="E563">
        <v>9154.5427652800008</v>
      </c>
      <c r="F563">
        <v>444.4</v>
      </c>
      <c r="G563">
        <v>-29.6373615275566</v>
      </c>
      <c r="H563">
        <v>-3.5228938329991598E-2</v>
      </c>
      <c r="I563">
        <v>-12.4413438487052</v>
      </c>
      <c r="J563">
        <v>-6.0760389670243597</v>
      </c>
      <c r="K563">
        <v>466.78650605823401</v>
      </c>
      <c r="L563">
        <v>475.85315196987</v>
      </c>
      <c r="M563">
        <v>38.892756237841702</v>
      </c>
      <c r="N563">
        <v>0.88206295948881397</v>
      </c>
      <c r="O563">
        <v>29.3879387938794</v>
      </c>
      <c r="P563">
        <v>3.34883720930232</v>
      </c>
      <c r="Q563">
        <v>-7.3157784323192004E-2</v>
      </c>
    </row>
    <row r="564" spans="1:17" x14ac:dyDescent="0.3">
      <c r="A564" t="s">
        <v>1254</v>
      </c>
      <c r="B564" t="s">
        <v>1255</v>
      </c>
      <c r="C564" t="s">
        <v>3138</v>
      </c>
      <c r="D564" t="s">
        <v>1059</v>
      </c>
      <c r="E564">
        <v>9119.1992418999998</v>
      </c>
      <c r="F564">
        <v>474.1</v>
      </c>
      <c r="G564">
        <v>8.2404778995785701</v>
      </c>
      <c r="H564">
        <v>-8.9049093216643502</v>
      </c>
      <c r="I564">
        <v>-7.2910515899556003</v>
      </c>
      <c r="J564">
        <v>-9.11708702266505</v>
      </c>
      <c r="K564">
        <v>513.57949071697794</v>
      </c>
      <c r="L564">
        <v>485.28763026777301</v>
      </c>
      <c r="M564">
        <v>45.802318593543099</v>
      </c>
      <c r="N564">
        <v>0.42899698602787301</v>
      </c>
      <c r="O564">
        <v>45.306897279055001</v>
      </c>
      <c r="P564">
        <v>45.496394046340299</v>
      </c>
      <c r="Q564">
        <v>-2.5482520252780002E-3</v>
      </c>
    </row>
    <row r="565" spans="1:17" x14ac:dyDescent="0.3">
      <c r="A565" t="s">
        <v>1256</v>
      </c>
      <c r="B565" t="s">
        <v>1257</v>
      </c>
      <c r="C565" t="s">
        <v>3129</v>
      </c>
      <c r="D565" t="s">
        <v>792</v>
      </c>
      <c r="E565">
        <v>9077.0102337000008</v>
      </c>
      <c r="F565">
        <v>7038.6</v>
      </c>
      <c r="G565">
        <v>-38.910963017263299</v>
      </c>
      <c r="H565">
        <v>-1.3383835553565</v>
      </c>
      <c r="I565">
        <v>-7.3742069157401602</v>
      </c>
      <c r="J565">
        <v>-4.7202860241911502</v>
      </c>
      <c r="K565">
        <v>7635.1427005155401</v>
      </c>
      <c r="L565">
        <v>8006.9878796476696</v>
      </c>
      <c r="M565">
        <v>46.965608633245303</v>
      </c>
      <c r="N565">
        <v>1.3367535466315701</v>
      </c>
      <c r="O565">
        <v>53.296820390418503</v>
      </c>
      <c r="P565">
        <v>6.7878383298943996</v>
      </c>
      <c r="Q565">
        <v>2.1987618444082001E-2</v>
      </c>
    </row>
    <row r="566" spans="1:17" hidden="1" x14ac:dyDescent="0.3">
      <c r="A566" t="s">
        <v>1258</v>
      </c>
      <c r="B566" t="s">
        <v>1259</v>
      </c>
      <c r="C566" t="s">
        <v>3136</v>
      </c>
      <c r="D566" t="s">
        <v>21</v>
      </c>
      <c r="E566">
        <v>9053.6904541000004</v>
      </c>
      <c r="F566">
        <v>1639.7</v>
      </c>
      <c r="G566">
        <v>51.8044262061739</v>
      </c>
      <c r="H566">
        <v>-4.8350303913625403</v>
      </c>
      <c r="I566">
        <v>48.829825251780498</v>
      </c>
      <c r="J566">
        <v>-2.2213308722387</v>
      </c>
      <c r="K566">
        <v>1633.60680577116</v>
      </c>
      <c r="L566">
        <v>1430.16291077613</v>
      </c>
      <c r="M566">
        <v>59.848751210040703</v>
      </c>
      <c r="N566">
        <v>0.47864223429485397</v>
      </c>
      <c r="O566">
        <v>21.470390925169198</v>
      </c>
      <c r="P566">
        <v>89.5059231436001</v>
      </c>
      <c r="Q566">
        <v>0.222346679072258</v>
      </c>
    </row>
    <row r="567" spans="1:17" x14ac:dyDescent="0.3">
      <c r="A567" t="s">
        <v>1260</v>
      </c>
      <c r="B567" t="s">
        <v>1261</v>
      </c>
      <c r="C567" t="s">
        <v>3129</v>
      </c>
      <c r="D567" t="s">
        <v>80</v>
      </c>
      <c r="E567">
        <v>9030.5712331199993</v>
      </c>
      <c r="F567">
        <v>1161.9000000000001</v>
      </c>
      <c r="G567">
        <v>37.323807068119301</v>
      </c>
      <c r="H567">
        <v>-11.1242867116356</v>
      </c>
      <c r="I567">
        <v>28.620463453939799</v>
      </c>
      <c r="J567">
        <v>3.0573315544928301E-3</v>
      </c>
      <c r="K567">
        <v>1201.5674031420001</v>
      </c>
      <c r="L567">
        <v>1030.57418106151</v>
      </c>
      <c r="M567">
        <v>56.375618738306997</v>
      </c>
      <c r="N567">
        <v>0.61896851173913603</v>
      </c>
      <c r="O567">
        <v>32.885790515534801</v>
      </c>
      <c r="P567">
        <v>70.516583504549402</v>
      </c>
    </row>
    <row r="568" spans="1:17" x14ac:dyDescent="0.3">
      <c r="A568" t="s">
        <v>1262</v>
      </c>
      <c r="B568" t="s">
        <v>1263</v>
      </c>
      <c r="C568" t="s">
        <v>3128</v>
      </c>
      <c r="D568" t="s">
        <v>69</v>
      </c>
      <c r="E568">
        <v>8982.9328384399996</v>
      </c>
      <c r="F568">
        <v>763.4</v>
      </c>
      <c r="G568">
        <v>-25.8670363785841</v>
      </c>
      <c r="H568">
        <v>-3.9646698456228</v>
      </c>
      <c r="I568">
        <v>-10.054577041669599</v>
      </c>
      <c r="J568">
        <v>3.9739216761188398</v>
      </c>
      <c r="K568">
        <v>779.50044533155199</v>
      </c>
      <c r="L568">
        <v>801.70122676353003</v>
      </c>
      <c r="M568">
        <v>55.233605317073</v>
      </c>
      <c r="N568">
        <v>1.1048442084679799</v>
      </c>
      <c r="O568">
        <v>30.9798270893371</v>
      </c>
      <c r="P568">
        <v>11.372091326865499</v>
      </c>
      <c r="Q568">
        <v>9.1514497546849993E-3</v>
      </c>
    </row>
    <row r="569" spans="1:17" x14ac:dyDescent="0.3">
      <c r="A569" t="s">
        <v>1264</v>
      </c>
      <c r="B569" t="s">
        <v>1265</v>
      </c>
      <c r="C569" t="s">
        <v>3120</v>
      </c>
      <c r="D569" t="s">
        <v>241</v>
      </c>
      <c r="E569">
        <v>8973.5792045350008</v>
      </c>
      <c r="F569">
        <v>1649.45</v>
      </c>
      <c r="G569">
        <v>-46.811910260704103</v>
      </c>
      <c r="H569">
        <v>-21.852404976128799</v>
      </c>
      <c r="I569">
        <v>-22.007748741893302</v>
      </c>
      <c r="J569">
        <v>-10.9254591791188</v>
      </c>
      <c r="K569">
        <v>1958.69186691513</v>
      </c>
      <c r="L569">
        <v>2008.80476475262</v>
      </c>
      <c r="M569">
        <v>30.701496850525899</v>
      </c>
      <c r="N569">
        <v>1.52529299458247</v>
      </c>
      <c r="O569">
        <v>66.591894267786202</v>
      </c>
      <c r="P569">
        <v>6.8123684636554902</v>
      </c>
      <c r="Q569">
        <v>3.7868231548720001E-3</v>
      </c>
    </row>
    <row r="570" spans="1:17" x14ac:dyDescent="0.3">
      <c r="A570" t="s">
        <v>1266</v>
      </c>
      <c r="B570" t="s">
        <v>1267</v>
      </c>
      <c r="C570" t="s">
        <v>3130</v>
      </c>
      <c r="D570" t="s">
        <v>470</v>
      </c>
      <c r="E570">
        <v>8959.3492773630005</v>
      </c>
      <c r="F570">
        <v>144.93</v>
      </c>
      <c r="G570">
        <v>4.93349502737831</v>
      </c>
      <c r="H570">
        <v>-14.5139411938338</v>
      </c>
      <c r="I570">
        <v>-19.9797519105128</v>
      </c>
      <c r="J570">
        <v>-4.5151534780697498</v>
      </c>
      <c r="K570">
        <v>176.71476970261401</v>
      </c>
      <c r="L570">
        <v>173.573003767138</v>
      </c>
      <c r="M570">
        <v>33.5841742554719</v>
      </c>
      <c r="N570">
        <v>1.15447280273437</v>
      </c>
      <c r="O570">
        <v>63.251224729179498</v>
      </c>
      <c r="P570">
        <v>36.7264150943396</v>
      </c>
      <c r="Q570">
        <v>0.15964350874643901</v>
      </c>
    </row>
    <row r="571" spans="1:17" hidden="1" x14ac:dyDescent="0.3">
      <c r="A571" t="s">
        <v>1268</v>
      </c>
      <c r="B571" t="s">
        <v>1269</v>
      </c>
      <c r="C571" t="s">
        <v>3136</v>
      </c>
      <c r="D571" t="s">
        <v>1270</v>
      </c>
      <c r="E571">
        <v>8955.8851200000008</v>
      </c>
      <c r="F571">
        <v>4310</v>
      </c>
      <c r="G571">
        <v>578.44742542359904</v>
      </c>
      <c r="H571">
        <v>19.0981852833734</v>
      </c>
      <c r="I571">
        <v>90.511059498032097</v>
      </c>
      <c r="J571">
        <v>-2.7773300011491799</v>
      </c>
      <c r="K571">
        <v>3814.61632223484</v>
      </c>
      <c r="L571">
        <v>2813.5740535304899</v>
      </c>
      <c r="M571">
        <v>58.748464202646197</v>
      </c>
      <c r="N571">
        <v>0.93536608319216996</v>
      </c>
      <c r="O571">
        <v>10.2088167053364</v>
      </c>
      <c r="P571">
        <v>624.18717970259604</v>
      </c>
      <c r="Q571">
        <v>0.37426409769640201</v>
      </c>
    </row>
    <row r="572" spans="1:17" x14ac:dyDescent="0.3">
      <c r="A572" t="s">
        <v>1271</v>
      </c>
      <c r="B572" t="s">
        <v>1272</v>
      </c>
      <c r="C572" t="s">
        <v>3133</v>
      </c>
      <c r="D572" t="s">
        <v>108</v>
      </c>
      <c r="E572">
        <v>8922.5577247950005</v>
      </c>
      <c r="F572">
        <v>746.85</v>
      </c>
      <c r="G572">
        <v>-28.927574449256898</v>
      </c>
      <c r="H572">
        <v>9.3531368894609592</v>
      </c>
      <c r="I572">
        <v>-0.95249781410756196</v>
      </c>
      <c r="J572">
        <v>0.91044420965873396</v>
      </c>
      <c r="K572">
        <v>685.05846399036704</v>
      </c>
      <c r="L572">
        <v>693.63969659926499</v>
      </c>
      <c r="M572">
        <v>82.258557108022799</v>
      </c>
      <c r="N572">
        <v>1.2336967719233201</v>
      </c>
      <c r="O572">
        <v>9.5132891477538895</v>
      </c>
      <c r="P572">
        <v>24.766120948880701</v>
      </c>
      <c r="Q572">
        <v>-7.7726302404968001E-2</v>
      </c>
    </row>
    <row r="573" spans="1:17" x14ac:dyDescent="0.3">
      <c r="A573" t="s">
        <v>1273</v>
      </c>
      <c r="B573" t="s">
        <v>1274</v>
      </c>
      <c r="C573" t="s">
        <v>3135</v>
      </c>
      <c r="D573" t="s">
        <v>414</v>
      </c>
      <c r="E573">
        <v>8872.2480242000001</v>
      </c>
      <c r="F573">
        <v>160.82</v>
      </c>
      <c r="G573">
        <v>3.7677506268512801</v>
      </c>
      <c r="H573">
        <v>-2.8438342815865898</v>
      </c>
      <c r="I573">
        <v>-7.3286984952221603</v>
      </c>
      <c r="J573">
        <v>-4.8422666232800404</v>
      </c>
      <c r="K573">
        <v>168.57710589020101</v>
      </c>
      <c r="L573">
        <v>169.30242531522501</v>
      </c>
      <c r="M573">
        <v>56.543853017645098</v>
      </c>
      <c r="N573">
        <v>0.74457932213484801</v>
      </c>
      <c r="O573">
        <v>52.344235791568202</v>
      </c>
      <c r="P573">
        <v>35.827702702702602</v>
      </c>
      <c r="Q573">
        <v>7.6463206252195007E-2</v>
      </c>
    </row>
    <row r="574" spans="1:17" x14ac:dyDescent="0.3">
      <c r="A574" t="s">
        <v>1275</v>
      </c>
      <c r="B574" t="s">
        <v>1276</v>
      </c>
      <c r="C574" t="s">
        <v>3122</v>
      </c>
      <c r="D574" t="s">
        <v>21</v>
      </c>
      <c r="E574">
        <v>8863.8884836599991</v>
      </c>
      <c r="F574">
        <v>1407.8</v>
      </c>
      <c r="G574">
        <v>-30.388580223795501</v>
      </c>
      <c r="H574">
        <v>-6.6885372018854996</v>
      </c>
      <c r="I574">
        <v>-7.0515264787068404</v>
      </c>
      <c r="J574">
        <v>-3.64950735265514</v>
      </c>
      <c r="K574">
        <v>1511.36205732147</v>
      </c>
      <c r="L574">
        <v>1558.7853299336</v>
      </c>
      <c r="M574">
        <v>34.041660680644</v>
      </c>
      <c r="N574">
        <v>0.60458323516005297</v>
      </c>
      <c r="O574">
        <v>37.977695695411299</v>
      </c>
      <c r="P574">
        <v>5.5322338830584501</v>
      </c>
      <c r="Q574">
        <v>-6.7038162881675994E-2</v>
      </c>
    </row>
    <row r="575" spans="1:17" x14ac:dyDescent="0.3">
      <c r="A575" t="s">
        <v>1277</v>
      </c>
      <c r="B575" t="s">
        <v>1278</v>
      </c>
      <c r="C575" t="s">
        <v>3126</v>
      </c>
      <c r="D575" t="s">
        <v>215</v>
      </c>
      <c r="E575">
        <v>8854.8956204799997</v>
      </c>
      <c r="F575">
        <v>2010.2</v>
      </c>
      <c r="G575">
        <v>60.147582356165401</v>
      </c>
      <c r="H575">
        <v>0.14509823996290699</v>
      </c>
      <c r="I575">
        <v>-0.19440995032457001</v>
      </c>
      <c r="J575">
        <v>-3.77744904876822</v>
      </c>
      <c r="K575">
        <v>2072.4017395518299</v>
      </c>
      <c r="L575">
        <v>1902.7599619919499</v>
      </c>
      <c r="M575">
        <v>46.602339637303501</v>
      </c>
      <c r="N575">
        <v>0.51433783586264903</v>
      </c>
      <c r="O575">
        <v>19.341359068749298</v>
      </c>
      <c r="P575">
        <v>102.43705941591099</v>
      </c>
      <c r="Q575">
        <v>0.15011714714193</v>
      </c>
    </row>
    <row r="576" spans="1:17" x14ac:dyDescent="0.3">
      <c r="A576" t="s">
        <v>1279</v>
      </c>
      <c r="B576" t="s">
        <v>1280</v>
      </c>
      <c r="C576" t="s">
        <v>3124</v>
      </c>
      <c r="D576" t="s">
        <v>46</v>
      </c>
      <c r="E576">
        <v>8850.4528620000001</v>
      </c>
      <c r="F576">
        <v>314.7</v>
      </c>
      <c r="G576">
        <v>-13.623357412770901</v>
      </c>
      <c r="H576">
        <v>7.695779146494</v>
      </c>
      <c r="I576">
        <v>11.154170710538599</v>
      </c>
      <c r="J576">
        <v>0.448983423922935</v>
      </c>
      <c r="K576">
        <v>312.295857990613</v>
      </c>
      <c r="L576">
        <v>310.69165738899198</v>
      </c>
      <c r="M576">
        <v>62.268815958152999</v>
      </c>
      <c r="N576">
        <v>3.65419796723052</v>
      </c>
      <c r="O576">
        <v>31.998728948204601</v>
      </c>
      <c r="P576">
        <v>32.9250263991552</v>
      </c>
      <c r="Q576">
        <v>-1.1231416628288001E-2</v>
      </c>
    </row>
    <row r="577" spans="1:17" hidden="1" x14ac:dyDescent="0.3">
      <c r="A577" t="s">
        <v>1281</v>
      </c>
      <c r="B577" t="s">
        <v>1282</v>
      </c>
      <c r="C577" t="s">
        <v>3136</v>
      </c>
      <c r="D577" t="s">
        <v>227</v>
      </c>
      <c r="E577">
        <v>8850.0291776399899</v>
      </c>
      <c r="F577">
        <v>316.39999999999998</v>
      </c>
      <c r="G577">
        <v>-22.837429199089701</v>
      </c>
      <c r="H577">
        <v>0.53301813508707596</v>
      </c>
      <c r="I577">
        <v>-5.9812531685380703</v>
      </c>
      <c r="J577">
        <v>-3.54393639054038</v>
      </c>
      <c r="K577">
        <v>323.80659182938598</v>
      </c>
      <c r="M577">
        <v>47.053462817554802</v>
      </c>
      <c r="N577">
        <v>0.38436997850427101</v>
      </c>
      <c r="O577">
        <v>17.699115044247701</v>
      </c>
      <c r="P577">
        <v>12.178691721325899</v>
      </c>
    </row>
    <row r="578" spans="1:17" x14ac:dyDescent="0.3">
      <c r="A578" t="s">
        <v>1283</v>
      </c>
      <c r="B578" t="s">
        <v>1284</v>
      </c>
      <c r="C578" t="s">
        <v>3135</v>
      </c>
      <c r="D578" t="s">
        <v>292</v>
      </c>
      <c r="E578">
        <v>8849.7647993999999</v>
      </c>
      <c r="F578">
        <v>717</v>
      </c>
      <c r="G578">
        <v>0.61741295198396495</v>
      </c>
      <c r="H578">
        <v>10.780662832312601</v>
      </c>
      <c r="I578">
        <v>11.1613280079847</v>
      </c>
      <c r="J578">
        <v>-2.7426015441471501</v>
      </c>
      <c r="K578">
        <v>679.81194109934199</v>
      </c>
      <c r="L578">
        <v>673.26346707797995</v>
      </c>
      <c r="M578">
        <v>70.528833381672797</v>
      </c>
      <c r="N578">
        <v>0.74365736643007296</v>
      </c>
      <c r="O578">
        <v>16.834030683403</v>
      </c>
      <c r="P578">
        <v>30.577308322709801</v>
      </c>
      <c r="Q578">
        <v>3.2403879131669998E-2</v>
      </c>
    </row>
    <row r="579" spans="1:17" x14ac:dyDescent="0.3">
      <c r="A579" t="s">
        <v>1285</v>
      </c>
      <c r="B579" t="s">
        <v>1286</v>
      </c>
      <c r="C579" t="s">
        <v>3134</v>
      </c>
      <c r="D579" t="s">
        <v>131</v>
      </c>
      <c r="E579">
        <v>8830.8340523999996</v>
      </c>
      <c r="F579">
        <v>164</v>
      </c>
      <c r="G579">
        <v>-44.839559951701098</v>
      </c>
      <c r="H579">
        <v>-4.85449337215202</v>
      </c>
      <c r="I579">
        <v>-24.820599787861401</v>
      </c>
      <c r="J579">
        <v>-2.57059083230385</v>
      </c>
      <c r="K579">
        <v>173.57805220179901</v>
      </c>
      <c r="L579">
        <v>188.641764814129</v>
      </c>
      <c r="M579">
        <v>54.286314465350898</v>
      </c>
      <c r="N579">
        <v>0.84756445580733197</v>
      </c>
      <c r="O579">
        <v>73.719512195121894</v>
      </c>
      <c r="P579">
        <v>8.6740441322642692</v>
      </c>
      <c r="Q579">
        <v>0.115589367957368</v>
      </c>
    </row>
    <row r="580" spans="1:17" x14ac:dyDescent="0.3">
      <c r="A580" t="s">
        <v>1287</v>
      </c>
      <c r="B580" t="s">
        <v>1288</v>
      </c>
      <c r="C580" t="s">
        <v>3126</v>
      </c>
      <c r="D580" t="s">
        <v>215</v>
      </c>
      <c r="E580">
        <v>8819.1742109999996</v>
      </c>
      <c r="F580">
        <v>447.35</v>
      </c>
      <c r="G580">
        <v>28.664126949156</v>
      </c>
      <c r="H580">
        <v>3.84590154474223</v>
      </c>
      <c r="I580">
        <v>39.734099817576102</v>
      </c>
      <c r="J580">
        <v>-1.1018062591142701</v>
      </c>
      <c r="K580">
        <v>428.351031928998</v>
      </c>
      <c r="L580">
        <v>370.33039320973802</v>
      </c>
      <c r="M580">
        <v>61.641670346444599</v>
      </c>
      <c r="N580">
        <v>0.53115509717660203</v>
      </c>
      <c r="O580">
        <v>8.48329048843188</v>
      </c>
      <c r="P580">
        <v>86.318200749687605</v>
      </c>
    </row>
    <row r="581" spans="1:17" x14ac:dyDescent="0.3">
      <c r="A581" t="s">
        <v>1289</v>
      </c>
      <c r="B581" t="s">
        <v>1290</v>
      </c>
      <c r="C581" t="s">
        <v>3119</v>
      </c>
      <c r="D581" t="s">
        <v>18</v>
      </c>
      <c r="E581">
        <v>8805.1310819999999</v>
      </c>
      <c r="F581">
        <v>591.29999999999995</v>
      </c>
      <c r="G581">
        <v>-29.6998563313057</v>
      </c>
      <c r="H581">
        <v>-23.913187186999</v>
      </c>
      <c r="I581">
        <v>-44.704223890183002</v>
      </c>
      <c r="J581">
        <v>-3.0171063328249499</v>
      </c>
      <c r="K581">
        <v>752.27417045472998</v>
      </c>
      <c r="L581">
        <v>829.96991415601497</v>
      </c>
      <c r="M581">
        <v>37.479867599432801</v>
      </c>
      <c r="N581">
        <v>1.5169874395884999</v>
      </c>
      <c r="O581">
        <v>115.62658548959899</v>
      </c>
      <c r="P581">
        <v>4.61783439490444</v>
      </c>
      <c r="Q581">
        <v>0.152932395100429</v>
      </c>
    </row>
    <row r="582" spans="1:17" hidden="1" x14ac:dyDescent="0.3">
      <c r="A582" t="s">
        <v>1291</v>
      </c>
      <c r="B582" t="s">
        <v>1292</v>
      </c>
      <c r="C582" t="s">
        <v>3136</v>
      </c>
      <c r="D582" t="s">
        <v>80</v>
      </c>
      <c r="E582">
        <v>8782.3647700950005</v>
      </c>
      <c r="F582">
        <v>647.15</v>
      </c>
      <c r="G582">
        <v>-40.7886256914814</v>
      </c>
      <c r="H582">
        <v>-12.803345576285899</v>
      </c>
      <c r="I582">
        <v>-23.932449660929699</v>
      </c>
      <c r="J582">
        <v>-15.016828899299901</v>
      </c>
      <c r="M582">
        <v>35.567574084544901</v>
      </c>
      <c r="O582">
        <v>31.036081279455999</v>
      </c>
      <c r="P582">
        <v>5.9165302782323996</v>
      </c>
    </row>
    <row r="583" spans="1:17" x14ac:dyDescent="0.3">
      <c r="A583" t="s">
        <v>1293</v>
      </c>
      <c r="B583" t="s">
        <v>1294</v>
      </c>
      <c r="C583" t="s">
        <v>3125</v>
      </c>
      <c r="D583" t="s">
        <v>51</v>
      </c>
      <c r="E583">
        <v>8781.4652460249999</v>
      </c>
      <c r="F583">
        <v>2145.25</v>
      </c>
      <c r="G583">
        <v>70.275401488920195</v>
      </c>
      <c r="H583">
        <v>35.864682284380599</v>
      </c>
      <c r="I583">
        <v>72.571363672303505</v>
      </c>
      <c r="J583">
        <v>-1.01160490249868</v>
      </c>
      <c r="K583">
        <v>1788.57216857156</v>
      </c>
      <c r="L583">
        <v>1456.48471799191</v>
      </c>
      <c r="M583">
        <v>68.734585913817696</v>
      </c>
      <c r="N583">
        <v>0.96681397708567296</v>
      </c>
      <c r="O583">
        <v>1.81330847220604</v>
      </c>
      <c r="P583">
        <v>113.574593060879</v>
      </c>
      <c r="Q583">
        <v>8.5314515512328007E-2</v>
      </c>
    </row>
    <row r="584" spans="1:17" x14ac:dyDescent="0.3">
      <c r="A584" t="s">
        <v>1295</v>
      </c>
      <c r="B584" t="s">
        <v>1296</v>
      </c>
      <c r="C584" t="s">
        <v>3130</v>
      </c>
      <c r="D584" t="s">
        <v>470</v>
      </c>
      <c r="E584">
        <v>8777.6210022600008</v>
      </c>
      <c r="F584">
        <v>655.04999999999995</v>
      </c>
      <c r="G584">
        <v>-49.767777098591097</v>
      </c>
      <c r="H584">
        <v>9.6185035040841207</v>
      </c>
      <c r="I584">
        <v>-18.528925996073699</v>
      </c>
      <c r="J584">
        <v>2.41342687868437</v>
      </c>
      <c r="K584">
        <v>627.53311041502104</v>
      </c>
      <c r="L584">
        <v>682.91171857210702</v>
      </c>
      <c r="M584">
        <v>70.635304781803598</v>
      </c>
      <c r="N584">
        <v>0.74069703675958998</v>
      </c>
      <c r="O584">
        <v>67.468132203648494</v>
      </c>
      <c r="P584">
        <v>15.631067961165</v>
      </c>
      <c r="Q584">
        <v>0.108666572763057</v>
      </c>
    </row>
    <row r="585" spans="1:17" x14ac:dyDescent="0.3">
      <c r="A585" t="s">
        <v>1297</v>
      </c>
      <c r="B585" t="s">
        <v>1298</v>
      </c>
      <c r="C585" t="s">
        <v>3125</v>
      </c>
      <c r="D585" t="s">
        <v>51</v>
      </c>
      <c r="E585">
        <v>8773.8002657599991</v>
      </c>
      <c r="F585">
        <v>897.2</v>
      </c>
      <c r="G585">
        <v>122.303083778382</v>
      </c>
      <c r="H585">
        <v>12.961343568684899</v>
      </c>
      <c r="I585">
        <v>76.367747185816995</v>
      </c>
      <c r="J585">
        <v>1.29003176342031</v>
      </c>
      <c r="K585">
        <v>829.95899570249401</v>
      </c>
      <c r="L585">
        <v>660.86447303192904</v>
      </c>
      <c r="M585">
        <v>56.867723672640899</v>
      </c>
      <c r="N585">
        <v>1.5735887587533099</v>
      </c>
      <c r="O585">
        <v>6.9438252340615101</v>
      </c>
      <c r="P585">
        <v>186.50806322848399</v>
      </c>
      <c r="Q585">
        <v>4.5584646953369001E-2</v>
      </c>
    </row>
    <row r="586" spans="1:17" x14ac:dyDescent="0.3">
      <c r="A586" t="s">
        <v>1299</v>
      </c>
      <c r="B586" t="s">
        <v>1300</v>
      </c>
      <c r="C586" t="s">
        <v>3129</v>
      </c>
      <c r="D586" t="s">
        <v>1301</v>
      </c>
      <c r="E586">
        <v>8720.2441817250001</v>
      </c>
      <c r="F586">
        <v>802.25</v>
      </c>
      <c r="G586">
        <v>-53.494054183496203</v>
      </c>
      <c r="H586">
        <v>-6.8465098469883996</v>
      </c>
      <c r="I586">
        <v>-15.7672510743866</v>
      </c>
      <c r="J586">
        <v>-5.1865306178840402</v>
      </c>
      <c r="K586">
        <v>862.315172163022</v>
      </c>
      <c r="L586">
        <v>950.37712165172695</v>
      </c>
      <c r="M586">
        <v>41.663987653007403</v>
      </c>
      <c r="N586">
        <v>0.92006619179634497</v>
      </c>
      <c r="O586">
        <v>61.670302274851899</v>
      </c>
      <c r="P586">
        <v>3.6431755054583101</v>
      </c>
      <c r="Q586">
        <v>-0.160964990233014</v>
      </c>
    </row>
    <row r="587" spans="1:17" x14ac:dyDescent="0.3">
      <c r="A587" t="s">
        <v>1302</v>
      </c>
      <c r="B587" t="s">
        <v>1303</v>
      </c>
      <c r="C587" t="s">
        <v>3124</v>
      </c>
      <c r="D587" t="s">
        <v>46</v>
      </c>
      <c r="E587">
        <v>8714.6809629199997</v>
      </c>
      <c r="F587">
        <v>1337.2</v>
      </c>
      <c r="G587">
        <v>32.385024862086397</v>
      </c>
      <c r="H587">
        <v>-4.5459037928225197</v>
      </c>
      <c r="I587">
        <v>-17.198747582019301</v>
      </c>
      <c r="J587">
        <v>0.55965572318437795</v>
      </c>
      <c r="K587">
        <v>1389.87988879977</v>
      </c>
      <c r="L587">
        <v>1349.69482534285</v>
      </c>
      <c r="M587">
        <v>61.402059941559102</v>
      </c>
      <c r="N587">
        <v>1.2237422726631999</v>
      </c>
      <c r="O587">
        <v>40.584804068202203</v>
      </c>
      <c r="P587">
        <v>66.091168798906907</v>
      </c>
      <c r="Q587">
        <v>8.3475741539391995E-2</v>
      </c>
    </row>
    <row r="588" spans="1:17" x14ac:dyDescent="0.3">
      <c r="A588" t="s">
        <v>1304</v>
      </c>
      <c r="B588" t="s">
        <v>1305</v>
      </c>
      <c r="C588" t="s">
        <v>3132</v>
      </c>
      <c r="D588" t="s">
        <v>102</v>
      </c>
      <c r="E588">
        <v>8678.2298244100002</v>
      </c>
      <c r="F588">
        <v>179.51</v>
      </c>
      <c r="G588">
        <v>1.56261888136745</v>
      </c>
      <c r="H588">
        <v>-9.2123605354858</v>
      </c>
      <c r="I588">
        <v>-14.526132474206999</v>
      </c>
      <c r="J588">
        <v>-2.7412411835996902</v>
      </c>
      <c r="K588">
        <v>198.340570925599</v>
      </c>
      <c r="L588">
        <v>198.46996388940499</v>
      </c>
      <c r="M588">
        <v>45.432069657277502</v>
      </c>
      <c r="N588">
        <v>0.90149855068390505</v>
      </c>
      <c r="O588">
        <v>39.652387053646002</v>
      </c>
      <c r="P588">
        <v>30.838192419824999</v>
      </c>
      <c r="Q588">
        <v>5.983315643157E-2</v>
      </c>
    </row>
    <row r="589" spans="1:17" x14ac:dyDescent="0.3">
      <c r="A589" t="s">
        <v>1306</v>
      </c>
      <c r="B589" t="s">
        <v>1307</v>
      </c>
      <c r="C589" t="s">
        <v>3135</v>
      </c>
      <c r="D589" t="s">
        <v>414</v>
      </c>
      <c r="E589">
        <v>8673.8353895199998</v>
      </c>
      <c r="F589">
        <v>106.4</v>
      </c>
      <c r="G589">
        <v>38.6026472481322</v>
      </c>
      <c r="H589">
        <v>16.317087431039099</v>
      </c>
      <c r="I589">
        <v>49.479668342277897</v>
      </c>
      <c r="J589">
        <v>-3.1794836549734802</v>
      </c>
      <c r="K589">
        <v>96.758452682793802</v>
      </c>
      <c r="L589">
        <v>84.044409804652204</v>
      </c>
      <c r="M589">
        <v>54.890512154388098</v>
      </c>
      <c r="N589">
        <v>1.12162124286453</v>
      </c>
      <c r="O589">
        <v>12.359022556390901</v>
      </c>
      <c r="P589">
        <v>71.751412429378504</v>
      </c>
      <c r="Q589">
        <v>9.6983251073785998E-2</v>
      </c>
    </row>
    <row r="590" spans="1:17" x14ac:dyDescent="0.3">
      <c r="A590" t="s">
        <v>1308</v>
      </c>
      <c r="B590" t="s">
        <v>1309</v>
      </c>
      <c r="C590" t="s">
        <v>3124</v>
      </c>
      <c r="D590" t="s">
        <v>46</v>
      </c>
      <c r="E590">
        <v>8667.5425507199998</v>
      </c>
      <c r="F590">
        <v>504.55</v>
      </c>
      <c r="G590">
        <v>63.233093033815898</v>
      </c>
      <c r="H590">
        <v>-11.0293660590053</v>
      </c>
      <c r="I590">
        <v>20.407738320326199</v>
      </c>
      <c r="J590">
        <v>-9.2898412255402896</v>
      </c>
      <c r="K590">
        <v>538.80057852943503</v>
      </c>
      <c r="L590">
        <v>461.138836128761</v>
      </c>
      <c r="M590">
        <v>36.993059931545901</v>
      </c>
      <c r="N590">
        <v>0.69160266309535701</v>
      </c>
      <c r="O590">
        <v>37.607769299375597</v>
      </c>
      <c r="P590">
        <v>97.012885591565706</v>
      </c>
      <c r="Q590">
        <v>0.207906911477204</v>
      </c>
    </row>
    <row r="591" spans="1:17" x14ac:dyDescent="0.3">
      <c r="A591" t="s">
        <v>1310</v>
      </c>
      <c r="B591" t="s">
        <v>1311</v>
      </c>
      <c r="C591" t="s">
        <v>3129</v>
      </c>
      <c r="D591" t="s">
        <v>273</v>
      </c>
      <c r="E591">
        <v>8644.3303685999999</v>
      </c>
      <c r="F591">
        <v>749.5</v>
      </c>
      <c r="G591">
        <v>-46.881646862548202</v>
      </c>
      <c r="H591">
        <v>-13.248941308807</v>
      </c>
      <c r="I591">
        <v>-25.537148886771099</v>
      </c>
      <c r="J591">
        <v>-6.7159060850429801</v>
      </c>
      <c r="K591">
        <v>875.64505333816498</v>
      </c>
      <c r="L591">
        <v>953.17861858625395</v>
      </c>
      <c r="M591">
        <v>15.969891202823399</v>
      </c>
      <c r="N591">
        <v>1.33123639751037</v>
      </c>
      <c r="O591">
        <v>48.098732488325503</v>
      </c>
      <c r="P591">
        <v>1.7374779421745501</v>
      </c>
      <c r="Q591">
        <v>-6.8380972671487003E-2</v>
      </c>
    </row>
    <row r="592" spans="1:17" hidden="1" x14ac:dyDescent="0.3">
      <c r="A592" t="s">
        <v>1312</v>
      </c>
      <c r="B592" t="s">
        <v>1313</v>
      </c>
      <c r="C592" t="s">
        <v>3136</v>
      </c>
      <c r="D592" t="s">
        <v>734</v>
      </c>
      <c r="E592">
        <v>8642.3479203879997</v>
      </c>
      <c r="F592">
        <v>538.17999999999995</v>
      </c>
      <c r="G592">
        <v>-2.3807430043373201</v>
      </c>
      <c r="H592">
        <v>0.54662557057528405</v>
      </c>
      <c r="I592">
        <v>1.06089035377262</v>
      </c>
      <c r="J592">
        <v>0.12192194777666999</v>
      </c>
      <c r="K592">
        <v>529.06993872988403</v>
      </c>
      <c r="L592">
        <v>512.30396495273601</v>
      </c>
      <c r="M592">
        <v>73.886051750125603</v>
      </c>
      <c r="N592">
        <v>0.50823439472355803</v>
      </c>
      <c r="O592">
        <v>4.2346426846036698</v>
      </c>
      <c r="P592">
        <v>20.928455869135298</v>
      </c>
      <c r="Q592">
        <v>-1.0545973830429E-2</v>
      </c>
    </row>
    <row r="593" spans="1:17" x14ac:dyDescent="0.3">
      <c r="A593" t="s">
        <v>1314</v>
      </c>
      <c r="B593" t="s">
        <v>1315</v>
      </c>
      <c r="C593" t="s">
        <v>3133</v>
      </c>
      <c r="D593" t="s">
        <v>981</v>
      </c>
      <c r="E593">
        <v>8626.7445236719996</v>
      </c>
      <c r="F593">
        <v>62.41</v>
      </c>
      <c r="G593">
        <v>-42.404019605905397</v>
      </c>
      <c r="H593">
        <v>-6.4609063486145004</v>
      </c>
      <c r="I593">
        <v>-28.791520996766199</v>
      </c>
      <c r="J593">
        <v>-3.0141928558086302</v>
      </c>
      <c r="K593">
        <v>70.1499440102899</v>
      </c>
      <c r="L593">
        <v>72.932106744758798</v>
      </c>
      <c r="M593">
        <v>38.9911602540312</v>
      </c>
      <c r="N593">
        <v>1.0031308654236599</v>
      </c>
      <c r="O593">
        <v>51.978849543342399</v>
      </c>
      <c r="P593">
        <v>5.4222972972972796</v>
      </c>
      <c r="Q593">
        <v>3.7702650894102997E-2</v>
      </c>
    </row>
    <row r="594" spans="1:17" x14ac:dyDescent="0.3">
      <c r="A594" t="s">
        <v>1316</v>
      </c>
      <c r="B594" t="s">
        <v>1317</v>
      </c>
      <c r="C594" t="s">
        <v>3135</v>
      </c>
      <c r="D594" t="s">
        <v>414</v>
      </c>
      <c r="E594">
        <v>8587.21351451999</v>
      </c>
      <c r="F594">
        <v>584.4</v>
      </c>
      <c r="G594">
        <v>-40.144655862996103</v>
      </c>
      <c r="H594">
        <v>-10.897817663893999</v>
      </c>
      <c r="I594">
        <v>-17.682535620925801</v>
      </c>
      <c r="J594">
        <v>-2.2453134502365701</v>
      </c>
      <c r="K594">
        <v>621.17081614615995</v>
      </c>
      <c r="L594">
        <v>653.90143424360099</v>
      </c>
      <c r="M594">
        <v>50.583936098737802</v>
      </c>
      <c r="N594">
        <v>1.22102776878663</v>
      </c>
      <c r="O594">
        <v>39.442162902121801</v>
      </c>
      <c r="P594">
        <v>11.5267175572518</v>
      </c>
      <c r="Q594">
        <v>2.5450656336546001E-2</v>
      </c>
    </row>
    <row r="595" spans="1:17" x14ac:dyDescent="0.3">
      <c r="A595" t="s">
        <v>1318</v>
      </c>
      <c r="B595" t="s">
        <v>1319</v>
      </c>
      <c r="C595" t="s">
        <v>3135</v>
      </c>
      <c r="D595" t="s">
        <v>292</v>
      </c>
      <c r="E595">
        <v>8585.9890887599995</v>
      </c>
      <c r="F595">
        <v>1990.2</v>
      </c>
      <c r="G595">
        <v>93.339180746615</v>
      </c>
      <c r="H595">
        <v>-2.9347048273634702</v>
      </c>
      <c r="I595">
        <v>57.048789844530297</v>
      </c>
      <c r="J595">
        <v>-10.488962394812001</v>
      </c>
      <c r="K595">
        <v>2034.1939752723199</v>
      </c>
      <c r="L595">
        <v>1674.52422245202</v>
      </c>
      <c r="M595">
        <v>46.732615769600102</v>
      </c>
      <c r="N595">
        <v>1.06330890140405</v>
      </c>
      <c r="O595">
        <v>20.9300572806752</v>
      </c>
      <c r="P595">
        <v>124.09638554216799</v>
      </c>
      <c r="Q595">
        <v>9.2336297843007994E-2</v>
      </c>
    </row>
    <row r="596" spans="1:17" x14ac:dyDescent="0.3">
      <c r="A596" t="s">
        <v>1320</v>
      </c>
      <c r="B596" t="s">
        <v>1321</v>
      </c>
      <c r="C596" t="s">
        <v>3130</v>
      </c>
      <c r="D596" t="s">
        <v>1322</v>
      </c>
      <c r="E596">
        <v>8561.4487494749992</v>
      </c>
      <c r="F596">
        <v>268.64999999999998</v>
      </c>
      <c r="G596">
        <v>14.2476896047307</v>
      </c>
      <c r="H596">
        <v>0.75954244356855005</v>
      </c>
      <c r="I596">
        <v>36.221007462819301</v>
      </c>
      <c r="J596">
        <v>-5.96352261112819</v>
      </c>
      <c r="K596">
        <v>258.56454118966502</v>
      </c>
      <c r="L596">
        <v>229.249761555221</v>
      </c>
      <c r="M596">
        <v>57.5663354200775</v>
      </c>
      <c r="N596">
        <v>0.67584711605756698</v>
      </c>
      <c r="O596">
        <v>4.2620509957193402</v>
      </c>
      <c r="P596">
        <v>58.402122641509401</v>
      </c>
      <c r="Q596">
        <v>1.2652900644986E-2</v>
      </c>
    </row>
    <row r="597" spans="1:17" x14ac:dyDescent="0.3">
      <c r="A597" t="s">
        <v>1323</v>
      </c>
      <c r="B597" t="s">
        <v>1324</v>
      </c>
      <c r="C597" t="s">
        <v>3124</v>
      </c>
      <c r="D597" t="s">
        <v>46</v>
      </c>
      <c r="E597">
        <v>8554.5782079000001</v>
      </c>
      <c r="F597">
        <v>2705.75</v>
      </c>
      <c r="G597">
        <v>11.3012074627164</v>
      </c>
      <c r="H597">
        <v>-11.941046743718999</v>
      </c>
      <c r="I597">
        <v>6.4742867269336699</v>
      </c>
      <c r="J597">
        <v>-6.8932696594552496</v>
      </c>
      <c r="K597">
        <v>2908.4333421964998</v>
      </c>
      <c r="L597">
        <v>2741.5694213340198</v>
      </c>
      <c r="M597">
        <v>51.785562730710403</v>
      </c>
      <c r="N597">
        <v>0.55815188816265404</v>
      </c>
      <c r="O597">
        <v>37.669777326064803</v>
      </c>
      <c r="P597">
        <v>38.221245945186503</v>
      </c>
      <c r="Q597">
        <v>0.184887975985912</v>
      </c>
    </row>
    <row r="598" spans="1:17" x14ac:dyDescent="0.3">
      <c r="A598" t="s">
        <v>1325</v>
      </c>
      <c r="B598" t="s">
        <v>1326</v>
      </c>
      <c r="C598" t="s">
        <v>3128</v>
      </c>
      <c r="D598" t="s">
        <v>69</v>
      </c>
      <c r="E598">
        <v>8546.8234635299996</v>
      </c>
      <c r="F598">
        <v>1109.9000000000001</v>
      </c>
      <c r="G598">
        <v>-41.271073518596097</v>
      </c>
      <c r="H598">
        <v>-4.6456396120687602</v>
      </c>
      <c r="I598">
        <v>-27.722673662649299</v>
      </c>
      <c r="J598">
        <v>-2.77761820969353</v>
      </c>
      <c r="K598">
        <v>1198.6462311589501</v>
      </c>
      <c r="L598">
        <v>1332.2926522226001</v>
      </c>
      <c r="M598">
        <v>45.143626617448199</v>
      </c>
      <c r="N598">
        <v>0.63524818188098198</v>
      </c>
      <c r="O598">
        <v>62.356969096314899</v>
      </c>
      <c r="P598">
        <v>3.48235513495875</v>
      </c>
      <c r="Q598">
        <v>-4.7029538613945002E-2</v>
      </c>
    </row>
    <row r="599" spans="1:17" x14ac:dyDescent="0.3">
      <c r="A599" t="s">
        <v>1327</v>
      </c>
      <c r="B599" t="s">
        <v>1328</v>
      </c>
      <c r="C599" t="s">
        <v>3125</v>
      </c>
      <c r="D599" t="s">
        <v>51</v>
      </c>
      <c r="E599">
        <v>8531.6673634500003</v>
      </c>
      <c r="F599">
        <v>5139.75</v>
      </c>
      <c r="G599">
        <v>-22.909329138750699</v>
      </c>
      <c r="H599">
        <v>0.75812996292177304</v>
      </c>
      <c r="I599">
        <v>1.2639693134333601</v>
      </c>
      <c r="J599">
        <v>-4.5681652338289096</v>
      </c>
      <c r="K599">
        <v>5245.2189048280497</v>
      </c>
      <c r="L599">
        <v>5133.2847865429203</v>
      </c>
      <c r="M599">
        <v>40.125401969674002</v>
      </c>
      <c r="N599">
        <v>0.977812233308608</v>
      </c>
      <c r="O599">
        <v>13.493846976993</v>
      </c>
      <c r="P599">
        <v>10.8528970894307</v>
      </c>
      <c r="Q599">
        <v>-5.8710460105455997E-2</v>
      </c>
    </row>
    <row r="600" spans="1:17" hidden="1" x14ac:dyDescent="0.3">
      <c r="A600" t="s">
        <v>1329</v>
      </c>
      <c r="B600" t="s">
        <v>1330</v>
      </c>
      <c r="C600" t="s">
        <v>3136</v>
      </c>
      <c r="D600" t="s">
        <v>131</v>
      </c>
      <c r="E600">
        <v>8525.5</v>
      </c>
      <c r="F600">
        <v>4255</v>
      </c>
      <c r="G600">
        <v>-29.420050317530599</v>
      </c>
      <c r="H600">
        <v>-7.4464768391354799</v>
      </c>
      <c r="I600">
        <v>-14.9543713477614</v>
      </c>
      <c r="J600">
        <v>-9.5585187276229604</v>
      </c>
      <c r="K600">
        <v>4469.6184234051098</v>
      </c>
      <c r="L600">
        <v>4655.9902745255904</v>
      </c>
      <c r="M600">
        <v>42.323257491325698</v>
      </c>
      <c r="N600">
        <v>0.52249354194082898</v>
      </c>
      <c r="O600">
        <v>63.9012925969447</v>
      </c>
      <c r="P600">
        <v>6.1097256857855298</v>
      </c>
      <c r="Q600">
        <v>-5.4462660054877002E-2</v>
      </c>
    </row>
    <row r="601" spans="1:17" x14ac:dyDescent="0.3">
      <c r="A601" t="s">
        <v>1331</v>
      </c>
      <c r="B601" t="s">
        <v>1332</v>
      </c>
      <c r="C601" t="s">
        <v>3123</v>
      </c>
      <c r="D601" t="s">
        <v>955</v>
      </c>
      <c r="E601">
        <v>8505.4451329080002</v>
      </c>
      <c r="F601">
        <v>39.96</v>
      </c>
      <c r="G601">
        <v>-42.684625577867799</v>
      </c>
      <c r="H601">
        <v>-4.8787074267058896</v>
      </c>
      <c r="I601">
        <v>-9.5670297251500092</v>
      </c>
      <c r="J601">
        <v>-6.1448154515391398</v>
      </c>
      <c r="K601">
        <v>43.7191488977221</v>
      </c>
      <c r="L601">
        <v>45.896403563975497</v>
      </c>
      <c r="M601">
        <v>43.124399725453998</v>
      </c>
      <c r="N601">
        <v>0.271110816309244</v>
      </c>
      <c r="O601">
        <v>41.391391391391302</v>
      </c>
      <c r="P601">
        <v>9.3296853625171003</v>
      </c>
      <c r="Q601">
        <v>4.2436710341896E-2</v>
      </c>
    </row>
    <row r="602" spans="1:17" hidden="1" x14ac:dyDescent="0.3">
      <c r="A602" t="s">
        <v>1333</v>
      </c>
      <c r="B602" t="s">
        <v>1334</v>
      </c>
      <c r="C602" t="s">
        <v>3136</v>
      </c>
      <c r="D602" t="s">
        <v>458</v>
      </c>
      <c r="E602">
        <v>8392.3248130399897</v>
      </c>
      <c r="F602">
        <v>1095.7</v>
      </c>
      <c r="G602">
        <v>7.3107295013408997</v>
      </c>
      <c r="H602">
        <v>2.5993356903371598</v>
      </c>
      <c r="I602">
        <v>18.431546890044402</v>
      </c>
      <c r="J602">
        <v>-12.2422704313911</v>
      </c>
      <c r="K602">
        <v>1091.3742918973901</v>
      </c>
      <c r="L602">
        <v>984.21802914979003</v>
      </c>
      <c r="M602">
        <v>44.044143707388997</v>
      </c>
      <c r="N602">
        <v>0.69994520072200905</v>
      </c>
      <c r="O602">
        <v>13.571233001734001</v>
      </c>
      <c r="P602">
        <v>44.618227413713399</v>
      </c>
      <c r="Q602">
        <v>3.6371678074441E-2</v>
      </c>
    </row>
    <row r="603" spans="1:17" hidden="1" x14ac:dyDescent="0.3">
      <c r="A603" t="s">
        <v>1335</v>
      </c>
      <c r="B603" t="s">
        <v>1336</v>
      </c>
      <c r="C603" t="s">
        <v>3136</v>
      </c>
      <c r="D603" t="s">
        <v>734</v>
      </c>
      <c r="E603">
        <v>8375.5088797930002</v>
      </c>
      <c r="F603">
        <v>256.27999999999997</v>
      </c>
      <c r="G603">
        <v>0.98828714334467405</v>
      </c>
      <c r="H603">
        <v>-0.267155070325302</v>
      </c>
      <c r="I603">
        <v>0.89265261162258203</v>
      </c>
      <c r="J603">
        <v>-0.38017006093990302</v>
      </c>
      <c r="K603">
        <v>257.843113331577</v>
      </c>
      <c r="L603">
        <v>247.798987618708</v>
      </c>
      <c r="M603">
        <v>59.785019392106697</v>
      </c>
      <c r="N603">
        <v>1.28634238478361</v>
      </c>
      <c r="O603">
        <v>8.1824566879974991</v>
      </c>
      <c r="P603">
        <v>24.046466602129701</v>
      </c>
      <c r="Q603">
        <v>1.1816369177710001E-3</v>
      </c>
    </row>
    <row r="604" spans="1:17" x14ac:dyDescent="0.3">
      <c r="A604" t="s">
        <v>1337</v>
      </c>
      <c r="B604" t="s">
        <v>1338</v>
      </c>
      <c r="C604" t="s">
        <v>3123</v>
      </c>
      <c r="D604" t="s">
        <v>955</v>
      </c>
      <c r="E604">
        <v>8375.0362556799992</v>
      </c>
      <c r="F604">
        <v>371.2</v>
      </c>
      <c r="G604">
        <v>-24.4881931217753</v>
      </c>
      <c r="H604">
        <v>-8.2091123843797202</v>
      </c>
      <c r="I604">
        <v>2.79110390029139</v>
      </c>
      <c r="J604">
        <v>-4.3542295284484398</v>
      </c>
      <c r="K604">
        <v>413.82579193467899</v>
      </c>
      <c r="L604">
        <v>394.94609442465799</v>
      </c>
      <c r="M604">
        <v>47.531005977539301</v>
      </c>
      <c r="N604">
        <v>0.3135232727344</v>
      </c>
      <c r="O604">
        <v>39.547413793103402</v>
      </c>
      <c r="P604">
        <v>38.766355140186903</v>
      </c>
      <c r="Q604">
        <v>5.6128828294351001E-2</v>
      </c>
    </row>
    <row r="605" spans="1:17" hidden="1" x14ac:dyDescent="0.3">
      <c r="A605" t="s">
        <v>1339</v>
      </c>
      <c r="B605" t="s">
        <v>1340</v>
      </c>
      <c r="C605" t="s">
        <v>3136</v>
      </c>
      <c r="D605" t="s">
        <v>1341</v>
      </c>
      <c r="E605">
        <v>8369.7008711939998</v>
      </c>
      <c r="F605">
        <v>1230.3900000000001</v>
      </c>
      <c r="K605">
        <v>1221.0284065276701</v>
      </c>
      <c r="L605">
        <v>1201.49851616978</v>
      </c>
      <c r="M605">
        <v>68.273684852772604</v>
      </c>
      <c r="N605">
        <v>1</v>
      </c>
      <c r="Q605">
        <v>-6.1080809493942997E-2</v>
      </c>
    </row>
    <row r="606" spans="1:17" x14ac:dyDescent="0.3">
      <c r="A606" t="s">
        <v>1342</v>
      </c>
      <c r="B606" t="s">
        <v>1343</v>
      </c>
      <c r="C606" t="s">
        <v>3120</v>
      </c>
      <c r="D606" t="s">
        <v>241</v>
      </c>
      <c r="E606">
        <v>8296.7271122000002</v>
      </c>
      <c r="F606">
        <v>703.9</v>
      </c>
      <c r="G606">
        <v>-14.6037945864575</v>
      </c>
      <c r="H606">
        <v>-4.3299806745109803</v>
      </c>
      <c r="I606">
        <v>-9.0517156858652399</v>
      </c>
      <c r="J606">
        <v>-6.5482370560577703</v>
      </c>
      <c r="K606">
        <v>742.85088293724698</v>
      </c>
      <c r="L606">
        <v>726.54821386733795</v>
      </c>
      <c r="M606">
        <v>38.311639899305902</v>
      </c>
      <c r="N606">
        <v>1.85461600462058</v>
      </c>
      <c r="O606">
        <v>30.941895155561799</v>
      </c>
      <c r="P606">
        <v>10.754464636928599</v>
      </c>
      <c r="Q606">
        <v>7.3810728484102001E-2</v>
      </c>
    </row>
    <row r="607" spans="1:17" hidden="1" x14ac:dyDescent="0.3">
      <c r="A607" t="s">
        <v>1344</v>
      </c>
      <c r="B607" t="s">
        <v>1345</v>
      </c>
      <c r="C607" t="s">
        <v>3136</v>
      </c>
      <c r="D607" t="s">
        <v>131</v>
      </c>
      <c r="E607">
        <v>8294.6145262199898</v>
      </c>
      <c r="F607">
        <v>515.35</v>
      </c>
      <c r="G607">
        <v>46.823517753137097</v>
      </c>
      <c r="H607">
        <v>-11.315316864327301</v>
      </c>
      <c r="I607">
        <v>34.322366489176098</v>
      </c>
      <c r="J607">
        <v>-1.6641567403014901</v>
      </c>
      <c r="K607">
        <v>556.76795316896801</v>
      </c>
      <c r="L607">
        <v>465.12850668663799</v>
      </c>
      <c r="M607">
        <v>43.5099255895854</v>
      </c>
      <c r="N607">
        <v>0.57166495593203703</v>
      </c>
      <c r="O607">
        <v>35.587464829727303</v>
      </c>
      <c r="P607">
        <v>110.34693877551</v>
      </c>
    </row>
    <row r="608" spans="1:17" x14ac:dyDescent="0.3">
      <c r="A608" t="s">
        <v>1346</v>
      </c>
      <c r="B608" t="s">
        <v>1347</v>
      </c>
      <c r="C608" t="s">
        <v>3121</v>
      </c>
      <c r="D608" t="s">
        <v>494</v>
      </c>
      <c r="E608">
        <v>8202.8803731049993</v>
      </c>
      <c r="F608">
        <v>248.35</v>
      </c>
      <c r="G608">
        <v>-9.0930627520920702</v>
      </c>
      <c r="H608">
        <v>-3.29754157908912</v>
      </c>
      <c r="I608">
        <v>10.8410266808276</v>
      </c>
      <c r="J608">
        <v>-2.0504425371784198</v>
      </c>
      <c r="K608">
        <v>257.40524076171801</v>
      </c>
      <c r="L608">
        <v>244.50106622075501</v>
      </c>
      <c r="M608">
        <v>47.833414262229603</v>
      </c>
      <c r="N608">
        <v>0.52645860986467397</v>
      </c>
      <c r="O608">
        <v>19.830883833299701</v>
      </c>
      <c r="P608">
        <v>23.189484126984102</v>
      </c>
      <c r="Q608">
        <v>3.9984758950631E-2</v>
      </c>
    </row>
    <row r="609" spans="1:17" x14ac:dyDescent="0.3">
      <c r="A609" t="s">
        <v>1348</v>
      </c>
      <c r="B609" t="s">
        <v>1349</v>
      </c>
      <c r="C609" t="s">
        <v>3129</v>
      </c>
      <c r="D609" t="s">
        <v>438</v>
      </c>
      <c r="E609">
        <v>8181.62203761</v>
      </c>
      <c r="F609">
        <v>267.89999999999998</v>
      </c>
      <c r="G609">
        <v>-27.533724299402401</v>
      </c>
      <c r="H609">
        <v>-8.6098224780545891</v>
      </c>
      <c r="I609">
        <v>-0.26485747145185701</v>
      </c>
      <c r="J609">
        <v>-8.8545806847378792</v>
      </c>
      <c r="K609">
        <v>294.62899136236399</v>
      </c>
      <c r="L609">
        <v>290.92130901637699</v>
      </c>
      <c r="M609">
        <v>38.263060405905698</v>
      </c>
      <c r="N609">
        <v>0.58116788377150996</v>
      </c>
      <c r="O609">
        <v>38.820455393803599</v>
      </c>
      <c r="P609">
        <v>25.774647887323901</v>
      </c>
      <c r="Q609">
        <v>-6.9386407985937995E-2</v>
      </c>
    </row>
    <row r="610" spans="1:17" hidden="1" x14ac:dyDescent="0.3">
      <c r="A610" t="s">
        <v>1350</v>
      </c>
      <c r="B610" t="s">
        <v>1351</v>
      </c>
      <c r="C610" t="s">
        <v>3136</v>
      </c>
      <c r="D610" t="s">
        <v>46</v>
      </c>
      <c r="E610">
        <v>8110.1919994999998</v>
      </c>
      <c r="F610">
        <v>741.05</v>
      </c>
      <c r="G610">
        <v>190.511765826344</v>
      </c>
      <c r="H610">
        <v>0.140003483193886</v>
      </c>
      <c r="I610">
        <v>153.10165596584201</v>
      </c>
      <c r="J610">
        <v>-4.6137613499347196</v>
      </c>
      <c r="K610">
        <v>738.08168869645601</v>
      </c>
      <c r="L610">
        <v>528.91235909834995</v>
      </c>
      <c r="M610">
        <v>44.359789170855201</v>
      </c>
      <c r="N610">
        <v>0.57485360145780395</v>
      </c>
      <c r="O610">
        <v>19.688280143040199</v>
      </c>
      <c r="P610">
        <v>379.48883856357099</v>
      </c>
    </row>
    <row r="611" spans="1:17" x14ac:dyDescent="0.3">
      <c r="A611" t="s">
        <v>1352</v>
      </c>
      <c r="B611" t="s">
        <v>1353</v>
      </c>
      <c r="C611" t="s">
        <v>3130</v>
      </c>
      <c r="D611" t="s">
        <v>803</v>
      </c>
      <c r="E611">
        <v>8101.5963518619901</v>
      </c>
      <c r="F611">
        <v>192.77</v>
      </c>
      <c r="G611">
        <v>5.1699779948080602</v>
      </c>
      <c r="H611">
        <v>-3.9437428367259399</v>
      </c>
      <c r="I611">
        <v>-8.2245214879414306</v>
      </c>
      <c r="J611">
        <v>-8.4311606108838397</v>
      </c>
      <c r="K611">
        <v>211.35177966643801</v>
      </c>
      <c r="L611">
        <v>203.776672057192</v>
      </c>
      <c r="M611">
        <v>49.581874053875502</v>
      </c>
      <c r="N611">
        <v>0.53068092661789801</v>
      </c>
      <c r="O611">
        <v>53.8050526534211</v>
      </c>
      <c r="P611">
        <v>42.739726027397197</v>
      </c>
      <c r="Q611">
        <v>0.174430585212901</v>
      </c>
    </row>
    <row r="612" spans="1:17" hidden="1" x14ac:dyDescent="0.3">
      <c r="A612" t="s">
        <v>1354</v>
      </c>
      <c r="B612" t="s">
        <v>1355</v>
      </c>
      <c r="C612" t="s">
        <v>3136</v>
      </c>
      <c r="D612" t="s">
        <v>91</v>
      </c>
      <c r="E612">
        <v>8098.69841275</v>
      </c>
      <c r="F612">
        <v>2527</v>
      </c>
      <c r="G612">
        <v>-35.242672863351501</v>
      </c>
      <c r="H612">
        <v>-2.7766812272351098</v>
      </c>
      <c r="I612">
        <v>-4.1557518077863396</v>
      </c>
      <c r="J612">
        <v>-2.8357333624937202</v>
      </c>
      <c r="K612">
        <v>2611.1439907639201</v>
      </c>
      <c r="L612">
        <v>2667.6478631428799</v>
      </c>
      <c r="M612">
        <v>40.814250816121699</v>
      </c>
      <c r="N612">
        <v>0.80547360674176605</v>
      </c>
      <c r="O612">
        <v>22.595963593193499</v>
      </c>
      <c r="P612">
        <v>7.5776926351639</v>
      </c>
      <c r="Q612">
        <v>4.4179902024169999E-3</v>
      </c>
    </row>
    <row r="613" spans="1:17" x14ac:dyDescent="0.3">
      <c r="A613" t="s">
        <v>1356</v>
      </c>
      <c r="B613" t="s">
        <v>1357</v>
      </c>
      <c r="C613" t="s">
        <v>3126</v>
      </c>
      <c r="D613" t="s">
        <v>215</v>
      </c>
      <c r="E613">
        <v>8083.3954162500004</v>
      </c>
      <c r="F613">
        <v>1130.25</v>
      </c>
      <c r="G613">
        <v>75.869866332232704</v>
      </c>
      <c r="H613">
        <v>70.124148084430601</v>
      </c>
      <c r="I613">
        <v>71.631883191634898</v>
      </c>
      <c r="J613">
        <v>25.6046811093277</v>
      </c>
      <c r="K613">
        <v>774.47260652484999</v>
      </c>
      <c r="L613">
        <v>670.02130900958502</v>
      </c>
      <c r="M613">
        <v>86.030348650018595</v>
      </c>
      <c r="N613">
        <v>4.6980187499767503</v>
      </c>
      <c r="O613">
        <v>5.1846936518469198</v>
      </c>
      <c r="P613">
        <v>120.751953125</v>
      </c>
      <c r="Q613">
        <v>0.18531178529862599</v>
      </c>
    </row>
    <row r="614" spans="1:17" hidden="1" x14ac:dyDescent="0.3">
      <c r="A614" t="s">
        <v>1358</v>
      </c>
      <c r="B614" t="s">
        <v>1359</v>
      </c>
      <c r="C614" t="s">
        <v>3136</v>
      </c>
      <c r="D614" t="s">
        <v>80</v>
      </c>
      <c r="E614">
        <v>8074.7362118159999</v>
      </c>
      <c r="F614">
        <v>150.62</v>
      </c>
      <c r="G614">
        <v>401.53006946743102</v>
      </c>
      <c r="H614">
        <v>-2.5033028959615402</v>
      </c>
      <c r="I614">
        <v>205.68894043150701</v>
      </c>
      <c r="J614">
        <v>-4.2611559453199499</v>
      </c>
      <c r="K614">
        <v>145.301266662898</v>
      </c>
      <c r="L614">
        <v>100.77875797397201</v>
      </c>
      <c r="M614">
        <v>55.0535738455116</v>
      </c>
      <c r="N614">
        <v>0.25284826681701</v>
      </c>
      <c r="O614">
        <v>24.199973443101801</v>
      </c>
      <c r="P614">
        <v>443.754512635379</v>
      </c>
      <c r="Q614">
        <v>0.13644287881273801</v>
      </c>
    </row>
    <row r="615" spans="1:17" x14ac:dyDescent="0.3">
      <c r="A615" t="s">
        <v>1360</v>
      </c>
      <c r="B615" t="s">
        <v>1361</v>
      </c>
      <c r="C615" t="s">
        <v>3134</v>
      </c>
      <c r="D615" t="s">
        <v>131</v>
      </c>
      <c r="E615">
        <v>8059.53207871</v>
      </c>
      <c r="F615">
        <v>339.85</v>
      </c>
      <c r="G615">
        <v>87.353639755720906</v>
      </c>
      <c r="H615">
        <v>-17.255010546234701</v>
      </c>
      <c r="I615">
        <v>-21.1270354779166</v>
      </c>
      <c r="J615">
        <v>-6.6480833771264303</v>
      </c>
      <c r="K615">
        <v>398.82470572812201</v>
      </c>
      <c r="L615">
        <v>369.44198368426498</v>
      </c>
      <c r="M615">
        <v>33.430863952967201</v>
      </c>
      <c r="N615">
        <v>0.88611445090949204</v>
      </c>
      <c r="O615">
        <v>67.603354421068104</v>
      </c>
      <c r="P615">
        <v>118.342434950208</v>
      </c>
      <c r="Q615">
        <v>8.7045918996248001E-2</v>
      </c>
    </row>
    <row r="616" spans="1:17" x14ac:dyDescent="0.3">
      <c r="A616" t="s">
        <v>1362</v>
      </c>
      <c r="B616" t="s">
        <v>1363</v>
      </c>
      <c r="C616" t="s">
        <v>3125</v>
      </c>
      <c r="D616" t="s">
        <v>51</v>
      </c>
      <c r="E616">
        <v>8046.07435128</v>
      </c>
      <c r="F616">
        <v>494.2</v>
      </c>
      <c r="G616">
        <v>1.0195771974491901</v>
      </c>
      <c r="H616">
        <v>-5.7969636649196001</v>
      </c>
      <c r="I616">
        <v>0.93039517632035995</v>
      </c>
      <c r="J616">
        <v>-3.9566747304939001</v>
      </c>
      <c r="K616">
        <v>521.36794801807798</v>
      </c>
      <c r="L616">
        <v>486.94160162032301</v>
      </c>
      <c r="M616">
        <v>37.746003951665102</v>
      </c>
      <c r="N616">
        <v>0.14021600229895401</v>
      </c>
      <c r="O616">
        <v>33.316471064346402</v>
      </c>
      <c r="P616">
        <v>30.6716023268112</v>
      </c>
      <c r="Q616">
        <v>5.2479405592086997E-2</v>
      </c>
    </row>
    <row r="617" spans="1:17" x14ac:dyDescent="0.3">
      <c r="A617" t="s">
        <v>1364</v>
      </c>
      <c r="B617" t="s">
        <v>1365</v>
      </c>
      <c r="C617" t="s">
        <v>3130</v>
      </c>
      <c r="D617" t="s">
        <v>232</v>
      </c>
      <c r="E617">
        <v>8011.4621579499999</v>
      </c>
      <c r="F617">
        <v>415.15</v>
      </c>
      <c r="G617">
        <v>10.079783380613099</v>
      </c>
      <c r="H617">
        <v>-5.6352747378428596</v>
      </c>
      <c r="I617">
        <v>-13.576637288446401</v>
      </c>
      <c r="J617">
        <v>-4.2473569738928099</v>
      </c>
      <c r="K617">
        <v>436.51020618713699</v>
      </c>
      <c r="L617">
        <v>418.453797715294</v>
      </c>
      <c r="M617">
        <v>44.412281093885703</v>
      </c>
      <c r="N617">
        <v>0.15212894646317801</v>
      </c>
      <c r="O617">
        <v>32.1450078284957</v>
      </c>
      <c r="P617">
        <v>33.561754013447803</v>
      </c>
      <c r="Q617">
        <v>6.8887487943190004E-3</v>
      </c>
    </row>
    <row r="618" spans="1:17" x14ac:dyDescent="0.3">
      <c r="A618" t="s">
        <v>1366</v>
      </c>
      <c r="B618" t="s">
        <v>1367</v>
      </c>
      <c r="C618" t="s">
        <v>3135</v>
      </c>
      <c r="D618" t="s">
        <v>491</v>
      </c>
      <c r="E618">
        <v>8005.8591295799997</v>
      </c>
      <c r="F618">
        <v>728.65</v>
      </c>
      <c r="G618">
        <v>-45.630888828930999</v>
      </c>
      <c r="H618">
        <v>4.9257087861139999</v>
      </c>
      <c r="I618">
        <v>-10.005114127270501</v>
      </c>
      <c r="J618">
        <v>-2.5606633344824998</v>
      </c>
      <c r="K618">
        <v>737.15245957371599</v>
      </c>
      <c r="L618">
        <v>795.658858482298</v>
      </c>
      <c r="M618">
        <v>49.8869213597658</v>
      </c>
      <c r="N618">
        <v>1.19500023498638</v>
      </c>
      <c r="O618">
        <v>51.828724353256</v>
      </c>
      <c r="P618">
        <v>8.3011296076099992</v>
      </c>
      <c r="Q618">
        <v>-4.4563402409685003E-2</v>
      </c>
    </row>
    <row r="619" spans="1:17" x14ac:dyDescent="0.3">
      <c r="A619" t="s">
        <v>1368</v>
      </c>
      <c r="B619" t="s">
        <v>1369</v>
      </c>
      <c r="C619" t="s">
        <v>3132</v>
      </c>
      <c r="D619" t="s">
        <v>241</v>
      </c>
      <c r="E619">
        <v>7961.8425860399902</v>
      </c>
      <c r="F619">
        <v>484.4</v>
      </c>
      <c r="G619">
        <v>0.56297965870003297</v>
      </c>
      <c r="H619">
        <v>-17.9360735929416</v>
      </c>
      <c r="I619">
        <v>7.4570112345174104</v>
      </c>
      <c r="J619">
        <v>-4.3728257965672901</v>
      </c>
      <c r="K619">
        <v>533.87884933241901</v>
      </c>
      <c r="L619">
        <v>492.52373443944299</v>
      </c>
      <c r="M619">
        <v>37.108917440652398</v>
      </c>
      <c r="N619">
        <v>1.1669347095659</v>
      </c>
      <c r="O619">
        <v>27.270850536746401</v>
      </c>
      <c r="P619">
        <v>36.412278231484002</v>
      </c>
      <c r="Q619">
        <v>9.1739798427812005E-2</v>
      </c>
    </row>
    <row r="620" spans="1:17" x14ac:dyDescent="0.3">
      <c r="A620" t="s">
        <v>1370</v>
      </c>
      <c r="B620" t="s">
        <v>1371</v>
      </c>
      <c r="C620" t="s">
        <v>3135</v>
      </c>
      <c r="D620" t="s">
        <v>414</v>
      </c>
      <c r="E620">
        <v>7931.6952346500002</v>
      </c>
      <c r="F620">
        <v>199.05</v>
      </c>
      <c r="G620">
        <v>-18.623300827287402</v>
      </c>
      <c r="H620">
        <v>-4.7479734146702901</v>
      </c>
      <c r="I620">
        <v>-16.369236501277399</v>
      </c>
      <c r="J620">
        <v>-4.6429939696462199</v>
      </c>
      <c r="K620">
        <v>208.65806801444401</v>
      </c>
      <c r="L620">
        <v>218.67766776025499</v>
      </c>
      <c r="M620">
        <v>51.951124587972899</v>
      </c>
      <c r="N620">
        <v>0.99304722177358795</v>
      </c>
      <c r="O620">
        <v>61.893996483295602</v>
      </c>
      <c r="P620">
        <v>8.8597210828547901</v>
      </c>
      <c r="Q620">
        <v>5.4700650655075997E-2</v>
      </c>
    </row>
    <row r="621" spans="1:17" x14ac:dyDescent="0.3">
      <c r="A621" t="s">
        <v>1372</v>
      </c>
      <c r="B621" t="s">
        <v>1373</v>
      </c>
      <c r="C621" t="s">
        <v>3130</v>
      </c>
      <c r="D621" t="s">
        <v>257</v>
      </c>
      <c r="E621">
        <v>7901.9850568000002</v>
      </c>
      <c r="F621">
        <v>68</v>
      </c>
      <c r="G621">
        <v>28.5257642812022</v>
      </c>
      <c r="H621">
        <v>-12.126201214616399</v>
      </c>
      <c r="I621">
        <v>2.4271012605775999</v>
      </c>
      <c r="J621">
        <v>-8.0107272757390593</v>
      </c>
      <c r="K621">
        <v>74.263389802374405</v>
      </c>
      <c r="L621">
        <v>67.995172844860207</v>
      </c>
      <c r="M621">
        <v>37.191484127387902</v>
      </c>
      <c r="N621">
        <v>0.58868579087857498</v>
      </c>
      <c r="O621">
        <v>37.352941176470502</v>
      </c>
      <c r="P621">
        <v>71.717171717171695</v>
      </c>
      <c r="Q621">
        <v>0.161038212898474</v>
      </c>
    </row>
    <row r="622" spans="1:17" x14ac:dyDescent="0.3">
      <c r="A622" t="s">
        <v>1374</v>
      </c>
      <c r="B622" t="s">
        <v>1375</v>
      </c>
      <c r="C622" t="s">
        <v>3123</v>
      </c>
      <c r="D622" t="s">
        <v>371</v>
      </c>
      <c r="E622">
        <v>7889.3032051500004</v>
      </c>
      <c r="F622">
        <v>579.04999999999995</v>
      </c>
      <c r="G622">
        <v>24.862995986627499</v>
      </c>
      <c r="H622">
        <v>3.6021360214819</v>
      </c>
      <c r="I622">
        <v>5.5686673697247597</v>
      </c>
      <c r="J622">
        <v>-6.6180194804462502</v>
      </c>
      <c r="K622">
        <v>607.67698324954097</v>
      </c>
      <c r="L622">
        <v>582.99890788283005</v>
      </c>
      <c r="M622">
        <v>43.838521207624602</v>
      </c>
      <c r="N622">
        <v>2.05096536637675</v>
      </c>
      <c r="O622">
        <v>36.948450047491498</v>
      </c>
      <c r="P622">
        <v>49.799508472383899</v>
      </c>
      <c r="Q622">
        <v>-1.1830179340803E-2</v>
      </c>
    </row>
    <row r="623" spans="1:17" x14ac:dyDescent="0.3">
      <c r="A623" t="s">
        <v>1376</v>
      </c>
      <c r="B623" t="s">
        <v>1377</v>
      </c>
      <c r="C623" t="s">
        <v>3121</v>
      </c>
      <c r="D623" t="s">
        <v>24</v>
      </c>
      <c r="E623">
        <v>7839.402871966</v>
      </c>
      <c r="F623">
        <v>207.47</v>
      </c>
      <c r="G623">
        <v>-24.6866749852014</v>
      </c>
      <c r="H623">
        <v>-4.9150862848769004</v>
      </c>
      <c r="I623">
        <v>-9.7245497968906207</v>
      </c>
      <c r="J623">
        <v>-5.8430500185065402</v>
      </c>
      <c r="K623">
        <v>216.40037003625099</v>
      </c>
      <c r="L623">
        <v>221.12683029233801</v>
      </c>
      <c r="M623">
        <v>49.827221024781203</v>
      </c>
      <c r="N623">
        <v>0.46127723771948997</v>
      </c>
      <c r="O623">
        <v>38.116354171687398</v>
      </c>
      <c r="P623">
        <v>8.0572916666666607</v>
      </c>
      <c r="Q623">
        <v>0.118885175419331</v>
      </c>
    </row>
    <row r="624" spans="1:17" x14ac:dyDescent="0.3">
      <c r="A624" t="s">
        <v>1378</v>
      </c>
      <c r="B624" t="s">
        <v>1379</v>
      </c>
      <c r="C624" t="s">
        <v>3135</v>
      </c>
      <c r="D624" t="s">
        <v>470</v>
      </c>
      <c r="E624">
        <v>7832.7482959600002</v>
      </c>
      <c r="F624">
        <v>495.4</v>
      </c>
      <c r="G624">
        <v>-11.7481884896683</v>
      </c>
      <c r="H624">
        <v>6.1973153923560602</v>
      </c>
      <c r="I624">
        <v>0.27748207059965901</v>
      </c>
      <c r="J624">
        <v>-1.87902308454529</v>
      </c>
      <c r="K624">
        <v>488.282928822906</v>
      </c>
      <c r="L624">
        <v>493.03932105214301</v>
      </c>
      <c r="M624">
        <v>67.462391561227093</v>
      </c>
      <c r="N624">
        <v>0.464886741285639</v>
      </c>
      <c r="O624">
        <v>27.957206297940999</v>
      </c>
      <c r="P624">
        <v>22.989076464746699</v>
      </c>
      <c r="Q624">
        <v>-3.4327772548895998E-2</v>
      </c>
    </row>
    <row r="625" spans="1:17" x14ac:dyDescent="0.3">
      <c r="A625" t="s">
        <v>1380</v>
      </c>
      <c r="B625" t="s">
        <v>1381</v>
      </c>
      <c r="C625" t="s">
        <v>3126</v>
      </c>
      <c r="D625" t="s">
        <v>215</v>
      </c>
      <c r="E625">
        <v>7830.3029999999999</v>
      </c>
      <c r="F625">
        <v>506.65</v>
      </c>
      <c r="G625">
        <v>-29.589534363687601</v>
      </c>
      <c r="H625">
        <v>-4.5214892907762296</v>
      </c>
      <c r="I625">
        <v>-13.691719107970901</v>
      </c>
      <c r="J625">
        <v>-3.7366386361945501</v>
      </c>
      <c r="K625">
        <v>542.56380161151799</v>
      </c>
      <c r="L625">
        <v>547.40030351278904</v>
      </c>
      <c r="M625">
        <v>47.430612487675802</v>
      </c>
      <c r="N625">
        <v>0.84622124837592305</v>
      </c>
      <c r="O625">
        <v>39.701963880390799</v>
      </c>
      <c r="P625">
        <v>17.009237875288601</v>
      </c>
      <c r="Q625">
        <v>5.5838913432679001E-2</v>
      </c>
    </row>
    <row r="626" spans="1:17" x14ac:dyDescent="0.3">
      <c r="A626" t="s">
        <v>1382</v>
      </c>
      <c r="B626" t="s">
        <v>1383</v>
      </c>
      <c r="C626" t="s">
        <v>3132</v>
      </c>
      <c r="D626" t="s">
        <v>458</v>
      </c>
      <c r="E626">
        <v>7824.3898021719997</v>
      </c>
      <c r="F626">
        <v>178.49</v>
      </c>
      <c r="G626">
        <v>-36.284078004287601</v>
      </c>
      <c r="H626">
        <v>-0.33218010071971399</v>
      </c>
      <c r="I626">
        <v>-5.3466681798584901</v>
      </c>
      <c r="J626">
        <v>-3.8653138496593402</v>
      </c>
      <c r="K626">
        <v>187.45765458130401</v>
      </c>
      <c r="L626">
        <v>191.04755168760801</v>
      </c>
      <c r="M626">
        <v>35.688204596811701</v>
      </c>
      <c r="N626">
        <v>0.43361921037378498</v>
      </c>
      <c r="O626">
        <v>21.900386576278699</v>
      </c>
      <c r="P626">
        <v>23.0965517241379</v>
      </c>
    </row>
    <row r="627" spans="1:17" x14ac:dyDescent="0.3">
      <c r="A627" t="s">
        <v>1384</v>
      </c>
      <c r="B627" t="s">
        <v>1385</v>
      </c>
      <c r="C627" t="s">
        <v>3134</v>
      </c>
      <c r="D627" t="s">
        <v>131</v>
      </c>
      <c r="E627">
        <v>7762.0765279589996</v>
      </c>
      <c r="F627">
        <v>122.07</v>
      </c>
      <c r="G627">
        <v>27.6897338270152</v>
      </c>
      <c r="H627">
        <v>2.3430287042695199</v>
      </c>
      <c r="I627">
        <v>-16.860169203163402</v>
      </c>
      <c r="J627">
        <v>-3.3509689828842801</v>
      </c>
      <c r="K627">
        <v>121.457797896971</v>
      </c>
      <c r="L627">
        <v>120.759231830527</v>
      </c>
      <c r="M627">
        <v>59.5581242684651</v>
      </c>
      <c r="N627">
        <v>0.87622209511643401</v>
      </c>
      <c r="O627">
        <v>34.644056688785099</v>
      </c>
      <c r="P627">
        <v>53.258003766478303</v>
      </c>
      <c r="Q627">
        <v>-2.6182122900939998E-2</v>
      </c>
    </row>
    <row r="628" spans="1:17" hidden="1" x14ac:dyDescent="0.3">
      <c r="A628" t="s">
        <v>1386</v>
      </c>
      <c r="B628" t="s">
        <v>1387</v>
      </c>
      <c r="C628" t="s">
        <v>3136</v>
      </c>
      <c r="D628" t="s">
        <v>257</v>
      </c>
      <c r="E628">
        <v>7738.6969702799997</v>
      </c>
      <c r="F628">
        <v>64.27</v>
      </c>
      <c r="G628">
        <v>9.7413032133535093</v>
      </c>
      <c r="H628">
        <v>-10.388841862961501</v>
      </c>
      <c r="I628">
        <v>4.2600211635231204</v>
      </c>
      <c r="J628">
        <v>-10.964963951897801</v>
      </c>
      <c r="K628">
        <v>73.928115932373103</v>
      </c>
      <c r="L628">
        <v>69.273622433564597</v>
      </c>
      <c r="M628">
        <v>34.670407589958899</v>
      </c>
      <c r="N628">
        <v>0.68418313624617999</v>
      </c>
      <c r="O628">
        <v>63.373269021316297</v>
      </c>
      <c r="P628">
        <v>56.565164433617497</v>
      </c>
      <c r="Q628">
        <v>7.6515114074637E-2</v>
      </c>
    </row>
    <row r="629" spans="1:17" hidden="1" x14ac:dyDescent="0.3">
      <c r="A629" t="s">
        <v>1388</v>
      </c>
      <c r="B629" t="s">
        <v>1389</v>
      </c>
      <c r="C629" t="s">
        <v>3136</v>
      </c>
      <c r="D629" t="s">
        <v>117</v>
      </c>
      <c r="E629">
        <v>7725.8158589000004</v>
      </c>
      <c r="F629">
        <v>320.2</v>
      </c>
      <c r="G629">
        <v>208.761614811615</v>
      </c>
      <c r="H629">
        <v>-7.1140113138604404</v>
      </c>
      <c r="I629">
        <v>12.124685903055701</v>
      </c>
      <c r="J629">
        <v>4.9347609984333696</v>
      </c>
      <c r="K629">
        <v>335.54418867750798</v>
      </c>
      <c r="L629">
        <v>294.51534543947503</v>
      </c>
      <c r="M629">
        <v>52.423475997561802</v>
      </c>
      <c r="N629">
        <v>1.1249271548250701</v>
      </c>
      <c r="O629">
        <v>24.718925671455299</v>
      </c>
      <c r="P629">
        <v>236.34453781512599</v>
      </c>
      <c r="Q629">
        <v>0.14735772731173399</v>
      </c>
    </row>
    <row r="630" spans="1:17" x14ac:dyDescent="0.3">
      <c r="A630" t="s">
        <v>1390</v>
      </c>
      <c r="B630" t="s">
        <v>1391</v>
      </c>
      <c r="C630" t="s">
        <v>3140</v>
      </c>
      <c r="D630" t="s">
        <v>1392</v>
      </c>
      <c r="E630">
        <v>7724.9494780000005</v>
      </c>
      <c r="F630">
        <v>628.4</v>
      </c>
      <c r="G630">
        <v>-12.9358918053065</v>
      </c>
      <c r="H630">
        <v>-1.9646404090231999</v>
      </c>
      <c r="I630">
        <v>7.7158185492948803</v>
      </c>
      <c r="J630">
        <v>-5.8484212925872301</v>
      </c>
      <c r="K630">
        <v>652.31247714764595</v>
      </c>
      <c r="L630">
        <v>605.483019772685</v>
      </c>
      <c r="M630">
        <v>35.826891898947501</v>
      </c>
      <c r="N630">
        <v>0.44235028281544198</v>
      </c>
      <c r="O630">
        <v>22.278803309993599</v>
      </c>
      <c r="P630">
        <v>54.417004546012997</v>
      </c>
      <c r="Q630">
        <v>0.12762693437282099</v>
      </c>
    </row>
    <row r="631" spans="1:17" hidden="1" x14ac:dyDescent="0.3">
      <c r="A631" t="s">
        <v>1393</v>
      </c>
      <c r="B631" t="s">
        <v>1394</v>
      </c>
      <c r="C631" t="s">
        <v>3136</v>
      </c>
      <c r="D631" t="s">
        <v>232</v>
      </c>
      <c r="E631">
        <v>7703.2629550800002</v>
      </c>
      <c r="F631">
        <v>1461.8</v>
      </c>
      <c r="G631">
        <v>1224.9446958717999</v>
      </c>
      <c r="H631">
        <v>-12.0202618132724</v>
      </c>
      <c r="I631">
        <v>34.886290596447601</v>
      </c>
      <c r="J631">
        <v>-7.8633844229178802</v>
      </c>
      <c r="K631">
        <v>1522.9148591058299</v>
      </c>
      <c r="L631">
        <v>1083.9905126042099</v>
      </c>
      <c r="M631">
        <v>40.674444448614899</v>
      </c>
      <c r="N631">
        <v>0.71726742390047604</v>
      </c>
      <c r="O631">
        <v>29.973320563688599</v>
      </c>
    </row>
    <row r="632" spans="1:17" x14ac:dyDescent="0.3">
      <c r="A632" t="s">
        <v>1395</v>
      </c>
      <c r="B632" t="s">
        <v>1396</v>
      </c>
      <c r="C632" t="s">
        <v>3125</v>
      </c>
      <c r="D632" t="s">
        <v>51</v>
      </c>
      <c r="E632">
        <v>7690.0307001000001</v>
      </c>
      <c r="F632">
        <v>1516.2</v>
      </c>
      <c r="G632">
        <v>146.41654812138501</v>
      </c>
      <c r="H632">
        <v>9.5216438258636895</v>
      </c>
      <c r="I632">
        <v>42.477514411376298</v>
      </c>
      <c r="J632">
        <v>-0.57062847410011397</v>
      </c>
      <c r="K632">
        <v>1400.6714717672801</v>
      </c>
      <c r="L632">
        <v>1201.90901730115</v>
      </c>
      <c r="M632">
        <v>65.581206564165797</v>
      </c>
      <c r="N632">
        <v>1.0113309311027401</v>
      </c>
      <c r="O632">
        <v>4.86743173723782</v>
      </c>
      <c r="P632">
        <v>172.28158390949</v>
      </c>
      <c r="Q632">
        <v>0.13030899691756301</v>
      </c>
    </row>
    <row r="633" spans="1:17" x14ac:dyDescent="0.3">
      <c r="A633" t="s">
        <v>1397</v>
      </c>
      <c r="B633" t="s">
        <v>1398</v>
      </c>
      <c r="C633" t="s">
        <v>3133</v>
      </c>
      <c r="D633" t="s">
        <v>114</v>
      </c>
      <c r="E633">
        <v>7648.7812835199902</v>
      </c>
      <c r="F633">
        <v>3845.05</v>
      </c>
      <c r="G633">
        <v>92.255834502080305</v>
      </c>
      <c r="H633">
        <v>-10.206235355796199</v>
      </c>
      <c r="I633">
        <v>63.381287985084697</v>
      </c>
      <c r="J633">
        <v>2.8334484455055899</v>
      </c>
      <c r="K633">
        <v>3954.3350322688202</v>
      </c>
      <c r="L633">
        <v>3239.1344097403498</v>
      </c>
      <c r="M633">
        <v>51.427310188515399</v>
      </c>
      <c r="N633">
        <v>1.1170556744894</v>
      </c>
      <c r="O633">
        <v>17.5537379227838</v>
      </c>
      <c r="P633">
        <v>121.616714697406</v>
      </c>
      <c r="Q633">
        <v>-2.4896659227448999E-2</v>
      </c>
    </row>
    <row r="634" spans="1:17" x14ac:dyDescent="0.3">
      <c r="A634" t="s">
        <v>1399</v>
      </c>
      <c r="B634" t="s">
        <v>1400</v>
      </c>
      <c r="C634" t="s">
        <v>3134</v>
      </c>
      <c r="D634" t="s">
        <v>131</v>
      </c>
      <c r="E634">
        <v>7623.2919313599996</v>
      </c>
      <c r="F634">
        <v>519.75</v>
      </c>
      <c r="G634">
        <v>-18.029539346048399</v>
      </c>
      <c r="H634">
        <v>-5.96969770037175</v>
      </c>
      <c r="I634">
        <v>8.8596108177433308</v>
      </c>
      <c r="J634">
        <v>0.20937150872306201</v>
      </c>
      <c r="K634">
        <v>549.31004625129901</v>
      </c>
      <c r="L634">
        <v>523.35547608215097</v>
      </c>
      <c r="M634">
        <v>48.019330285165502</v>
      </c>
      <c r="N634">
        <v>0.58297974798752505</v>
      </c>
      <c r="O634">
        <v>34.4877344877344</v>
      </c>
      <c r="P634">
        <v>36.7583212735166</v>
      </c>
      <c r="Q634">
        <v>1.0678817101759001E-2</v>
      </c>
    </row>
    <row r="635" spans="1:17" x14ac:dyDescent="0.3">
      <c r="A635" t="s">
        <v>1401</v>
      </c>
      <c r="B635" t="s">
        <v>1402</v>
      </c>
      <c r="C635" t="s">
        <v>3133</v>
      </c>
      <c r="D635" t="s">
        <v>565</v>
      </c>
      <c r="E635">
        <v>7606.7030357849999</v>
      </c>
      <c r="F635">
        <v>570.85</v>
      </c>
      <c r="G635">
        <v>11.9204676346141</v>
      </c>
      <c r="H635">
        <v>1.82504290619972</v>
      </c>
      <c r="I635">
        <v>18.831695480462599</v>
      </c>
      <c r="J635">
        <v>-2.00576954186511E-2</v>
      </c>
      <c r="K635">
        <v>568.74026490133099</v>
      </c>
      <c r="L635">
        <v>510.68779444091399</v>
      </c>
      <c r="M635">
        <v>51.971165930730898</v>
      </c>
      <c r="N635">
        <v>0.35854693727609899</v>
      </c>
      <c r="O635">
        <v>12.0609617237452</v>
      </c>
      <c r="P635">
        <v>48.833268152783198</v>
      </c>
      <c r="Q635">
        <v>7.5128909525190996E-2</v>
      </c>
    </row>
    <row r="636" spans="1:17" x14ac:dyDescent="0.3">
      <c r="A636" t="s">
        <v>1403</v>
      </c>
      <c r="B636" t="s">
        <v>1404</v>
      </c>
      <c r="C636" t="s">
        <v>3134</v>
      </c>
      <c r="D636" t="s">
        <v>131</v>
      </c>
      <c r="E636">
        <v>7502.28612075</v>
      </c>
      <c r="F636">
        <v>483.75</v>
      </c>
      <c r="G636">
        <v>-29.5598273107985</v>
      </c>
      <c r="H636">
        <v>-8.9687832057325103</v>
      </c>
      <c r="I636">
        <v>-23.238998512664999</v>
      </c>
      <c r="J636">
        <v>-5.8929159019298298</v>
      </c>
      <c r="K636">
        <v>508.95697285657599</v>
      </c>
      <c r="L636">
        <v>547.32868336024501</v>
      </c>
      <c r="M636">
        <v>52.489760060646503</v>
      </c>
      <c r="N636">
        <v>0.63026226832522003</v>
      </c>
      <c r="O636">
        <v>40.320413436692498</v>
      </c>
      <c r="P636">
        <v>6.7645111454424898</v>
      </c>
      <c r="Q636">
        <v>7.3028303463385E-2</v>
      </c>
    </row>
    <row r="637" spans="1:17" hidden="1" x14ac:dyDescent="0.3">
      <c r="A637" t="s">
        <v>1405</v>
      </c>
      <c r="B637" t="s">
        <v>1406</v>
      </c>
      <c r="C637" t="s">
        <v>3136</v>
      </c>
      <c r="D637" t="s">
        <v>62</v>
      </c>
      <c r="E637">
        <v>7486.4794597619903</v>
      </c>
      <c r="F637">
        <v>104.73</v>
      </c>
      <c r="G637">
        <v>127.58668459662</v>
      </c>
      <c r="H637">
        <v>-17.9358393070634</v>
      </c>
      <c r="I637">
        <v>51.507085078192603</v>
      </c>
      <c r="J637">
        <v>-7.3522641752226798</v>
      </c>
      <c r="K637">
        <v>118.765141298234</v>
      </c>
      <c r="L637">
        <v>96.336885372024099</v>
      </c>
      <c r="M637">
        <v>43.052568344777498</v>
      </c>
      <c r="N637">
        <v>0.45737331247603302</v>
      </c>
      <c r="O637">
        <v>61.606034565072001</v>
      </c>
      <c r="P637">
        <v>171.32124352331601</v>
      </c>
      <c r="Q637">
        <v>9.0383590632588995E-2</v>
      </c>
    </row>
    <row r="638" spans="1:17" x14ac:dyDescent="0.3">
      <c r="A638" t="s">
        <v>1407</v>
      </c>
      <c r="B638" t="s">
        <v>1408</v>
      </c>
      <c r="C638" t="s">
        <v>3123</v>
      </c>
      <c r="D638" t="s">
        <v>120</v>
      </c>
      <c r="E638">
        <v>7422.4319803149901</v>
      </c>
      <c r="F638">
        <v>1230.3499999999999</v>
      </c>
      <c r="G638">
        <v>26.3531408520819</v>
      </c>
      <c r="H638">
        <v>-3.3128267054853402</v>
      </c>
      <c r="I638">
        <v>34.350772930753699</v>
      </c>
      <c r="J638">
        <v>1.3277765876421599</v>
      </c>
      <c r="K638">
        <v>1203.18696885401</v>
      </c>
      <c r="L638">
        <v>1080.93970282902</v>
      </c>
      <c r="M638">
        <v>65.943469302932201</v>
      </c>
      <c r="N638">
        <v>0.47888047900487701</v>
      </c>
      <c r="O638">
        <v>9.4078920632340406</v>
      </c>
      <c r="P638">
        <v>57.042568128151103</v>
      </c>
      <c r="Q638">
        <v>8.6073861651186995E-2</v>
      </c>
    </row>
    <row r="639" spans="1:17" hidden="1" x14ac:dyDescent="0.3">
      <c r="A639" t="s">
        <v>1409</v>
      </c>
      <c r="B639" t="s">
        <v>1410</v>
      </c>
      <c r="C639" t="s">
        <v>3136</v>
      </c>
      <c r="D639" t="s">
        <v>565</v>
      </c>
      <c r="E639">
        <v>7402.6116530999998</v>
      </c>
      <c r="F639">
        <v>526.15</v>
      </c>
      <c r="G639">
        <v>-37.124594452128001</v>
      </c>
      <c r="H639">
        <v>5.2918695651232701</v>
      </c>
      <c r="I639">
        <v>12.726548380249399</v>
      </c>
      <c r="J639">
        <v>-1.60910869180244</v>
      </c>
      <c r="K639">
        <v>525.36595414732699</v>
      </c>
      <c r="L639">
        <v>514.65840960391404</v>
      </c>
      <c r="M639">
        <v>53.793794281274899</v>
      </c>
      <c r="N639">
        <v>1.1122806058617301</v>
      </c>
      <c r="O639">
        <v>18.787418036681501</v>
      </c>
      <c r="P639">
        <v>33.303775019001698</v>
      </c>
      <c r="Q639">
        <v>5.1457283614280001E-2</v>
      </c>
    </row>
    <row r="640" spans="1:17" x14ac:dyDescent="0.3">
      <c r="A640" t="s">
        <v>1411</v>
      </c>
      <c r="B640" t="s">
        <v>1412</v>
      </c>
      <c r="C640" t="s">
        <v>3123</v>
      </c>
      <c r="D640" t="s">
        <v>195</v>
      </c>
      <c r="E640">
        <v>7368.6325761099997</v>
      </c>
      <c r="F640">
        <v>226.85</v>
      </c>
      <c r="G640">
        <v>-71.876983357947793</v>
      </c>
      <c r="H640">
        <v>-45.452988430552701</v>
      </c>
      <c r="I640">
        <v>-52.295707403117703</v>
      </c>
      <c r="J640">
        <v>-27.665192951207199</v>
      </c>
      <c r="K640">
        <v>390.64488994518001</v>
      </c>
      <c r="L640">
        <v>424.08194035300397</v>
      </c>
      <c r="M640">
        <v>7.6183969588277902</v>
      </c>
      <c r="N640">
        <v>1.0937465348887501</v>
      </c>
      <c r="O640">
        <v>141.12849900815499</v>
      </c>
      <c r="P640">
        <v>1.9550561797752699</v>
      </c>
    </row>
    <row r="641" spans="1:17" hidden="1" x14ac:dyDescent="0.3">
      <c r="A641" t="s">
        <v>1413</v>
      </c>
      <c r="B641" t="s">
        <v>1414</v>
      </c>
      <c r="C641" t="s">
        <v>3136</v>
      </c>
      <c r="D641" t="s">
        <v>565</v>
      </c>
      <c r="E641">
        <v>7359.8073523699904</v>
      </c>
      <c r="F641">
        <v>3679.45</v>
      </c>
      <c r="G641">
        <v>157.712059113533</v>
      </c>
      <c r="H641">
        <v>22.883938744876598</v>
      </c>
      <c r="I641">
        <v>106.391652987741</v>
      </c>
      <c r="J641">
        <v>-7.1824450615273996</v>
      </c>
      <c r="K641">
        <v>2941.4909221123999</v>
      </c>
      <c r="L641">
        <v>2152.7232548499601</v>
      </c>
      <c r="M641">
        <v>63.621293855045401</v>
      </c>
      <c r="N641">
        <v>1.4957550731410501</v>
      </c>
      <c r="O641">
        <v>3.8864504205791501</v>
      </c>
      <c r="P641">
        <v>195.78166763801499</v>
      </c>
      <c r="Q641">
        <v>0.22041927283336399</v>
      </c>
    </row>
    <row r="642" spans="1:17" hidden="1" x14ac:dyDescent="0.3">
      <c r="A642" t="s">
        <v>1415</v>
      </c>
      <c r="B642" t="s">
        <v>1416</v>
      </c>
      <c r="C642" t="s">
        <v>3136</v>
      </c>
      <c r="D642" t="s">
        <v>155</v>
      </c>
      <c r="E642">
        <v>7359.43930662599</v>
      </c>
      <c r="F642">
        <v>57.42</v>
      </c>
      <c r="G642">
        <v>5.77545723995848</v>
      </c>
      <c r="H642">
        <v>-0.50925527691392003</v>
      </c>
      <c r="I642">
        <v>-6.9681332934007303</v>
      </c>
      <c r="J642">
        <v>-4.1452865265657302</v>
      </c>
      <c r="K642">
        <v>59.8786610274894</v>
      </c>
      <c r="L642">
        <v>58.269374330099303</v>
      </c>
      <c r="M642">
        <v>50.898407218902499</v>
      </c>
      <c r="N642">
        <v>0.39666862296760702</v>
      </c>
      <c r="O642">
        <v>39.150121908742598</v>
      </c>
      <c r="P642">
        <v>36.551724137930997</v>
      </c>
      <c r="Q642">
        <v>-2.1852179233075999E-2</v>
      </c>
    </row>
    <row r="643" spans="1:17" x14ac:dyDescent="0.3">
      <c r="A643" t="s">
        <v>1417</v>
      </c>
      <c r="B643" t="s">
        <v>1418</v>
      </c>
      <c r="C643" t="s">
        <v>3120</v>
      </c>
      <c r="D643" t="s">
        <v>21</v>
      </c>
      <c r="E643">
        <v>7358.6482840199997</v>
      </c>
      <c r="F643">
        <v>888.6</v>
      </c>
      <c r="G643">
        <v>69.701854881327293</v>
      </c>
      <c r="H643">
        <v>-0.67065231183166596</v>
      </c>
      <c r="I643">
        <v>9.4825053266578205</v>
      </c>
      <c r="J643">
        <v>-4.7953905399271397</v>
      </c>
      <c r="K643">
        <v>883.27422127214197</v>
      </c>
      <c r="L643">
        <v>779.99945474151104</v>
      </c>
      <c r="M643">
        <v>51.541977950142602</v>
      </c>
      <c r="N643">
        <v>0.63819141686848402</v>
      </c>
      <c r="O643">
        <v>11.743191537249601</v>
      </c>
      <c r="P643">
        <v>114.12048192771</v>
      </c>
      <c r="Q643">
        <v>0.12843878742791501</v>
      </c>
    </row>
    <row r="644" spans="1:17" x14ac:dyDescent="0.3">
      <c r="A644" t="s">
        <v>1419</v>
      </c>
      <c r="B644" t="s">
        <v>1420</v>
      </c>
      <c r="C644" t="s">
        <v>3132</v>
      </c>
      <c r="D644" t="s">
        <v>131</v>
      </c>
      <c r="E644">
        <v>7337.7002344000002</v>
      </c>
      <c r="F644">
        <v>1041.4000000000001</v>
      </c>
      <c r="G644">
        <v>6.1943827277504298</v>
      </c>
      <c r="H644">
        <v>9.0016607043031698</v>
      </c>
      <c r="I644">
        <v>13.5825940102152</v>
      </c>
      <c r="J644">
        <v>-4.2999490487682204</v>
      </c>
      <c r="K644">
        <v>966.47568331096602</v>
      </c>
      <c r="L644">
        <v>901.47424703291301</v>
      </c>
      <c r="M644">
        <v>71.040215504655094</v>
      </c>
      <c r="N644">
        <v>1.33599766080408</v>
      </c>
      <c r="O644">
        <v>2.46303053581715</v>
      </c>
      <c r="P644">
        <v>39.113010953780297</v>
      </c>
      <c r="Q644">
        <v>5.5761775909182999E-2</v>
      </c>
    </row>
    <row r="645" spans="1:17" x14ac:dyDescent="0.3">
      <c r="A645" t="s">
        <v>1421</v>
      </c>
      <c r="B645" t="s">
        <v>1422</v>
      </c>
      <c r="C645" t="s">
        <v>3124</v>
      </c>
      <c r="D645" t="s">
        <v>46</v>
      </c>
      <c r="E645">
        <v>7333.1720315250004</v>
      </c>
      <c r="F645">
        <v>285.85000000000002</v>
      </c>
      <c r="G645">
        <v>-36.640586455169903</v>
      </c>
      <c r="H645">
        <v>-11.124634578874501</v>
      </c>
      <c r="I645">
        <v>-51.345503312595397</v>
      </c>
      <c r="J645">
        <v>-7.03749085478829</v>
      </c>
      <c r="K645">
        <v>366.05184708809298</v>
      </c>
      <c r="L645">
        <v>414.48220571378198</v>
      </c>
      <c r="M645">
        <v>22.881674529846201</v>
      </c>
      <c r="N645">
        <v>0.62541845546980501</v>
      </c>
      <c r="O645">
        <v>101.08448486968599</v>
      </c>
      <c r="P645">
        <v>1.5092329545454499</v>
      </c>
      <c r="Q645">
        <v>-2.4906836769952999E-2</v>
      </c>
    </row>
    <row r="646" spans="1:17" x14ac:dyDescent="0.3">
      <c r="A646" t="s">
        <v>1423</v>
      </c>
      <c r="B646" t="s">
        <v>1424</v>
      </c>
      <c r="C646" t="s">
        <v>3119</v>
      </c>
      <c r="D646" t="s">
        <v>1425</v>
      </c>
      <c r="E646">
        <v>7289.9518606199999</v>
      </c>
      <c r="F646">
        <v>449.9</v>
      </c>
      <c r="G646">
        <v>54.586236369230797</v>
      </c>
      <c r="H646">
        <v>-0.31083116610278799</v>
      </c>
      <c r="I646">
        <v>-23.403375103706601</v>
      </c>
      <c r="J646">
        <v>-7.5831605223340199</v>
      </c>
      <c r="K646">
        <v>458.813919402723</v>
      </c>
      <c r="L646">
        <v>460.70809464626399</v>
      </c>
      <c r="M646">
        <v>57.980904850440503</v>
      </c>
      <c r="N646">
        <v>0.88040525144169202</v>
      </c>
      <c r="O646">
        <v>41.098021782618297</v>
      </c>
      <c r="P646">
        <v>78.519939157463099</v>
      </c>
    </row>
    <row r="647" spans="1:17" x14ac:dyDescent="0.3">
      <c r="A647" t="s">
        <v>1426</v>
      </c>
      <c r="B647" t="s">
        <v>1427</v>
      </c>
      <c r="C647" t="s">
        <v>3129</v>
      </c>
      <c r="D647" t="s">
        <v>80</v>
      </c>
      <c r="E647">
        <v>7272.2827997949998</v>
      </c>
      <c r="F647">
        <v>2970.65</v>
      </c>
      <c r="G647">
        <v>24.791003215150599</v>
      </c>
      <c r="H647">
        <v>8.1163207599524405</v>
      </c>
      <c r="I647">
        <v>20.373594362271199</v>
      </c>
      <c r="J647">
        <v>-3.4725908609916001</v>
      </c>
      <c r="K647">
        <v>3004.96918120173</v>
      </c>
      <c r="L647">
        <v>2766.7403341569998</v>
      </c>
      <c r="M647">
        <v>56.797861900621101</v>
      </c>
      <c r="N647">
        <v>0.97941046632673701</v>
      </c>
      <c r="O647">
        <v>18.659215996499</v>
      </c>
      <c r="P647">
        <v>66.609646662927602</v>
      </c>
      <c r="Q647">
        <v>0.165357732758424</v>
      </c>
    </row>
    <row r="648" spans="1:17" x14ac:dyDescent="0.3">
      <c r="A648" t="s">
        <v>1428</v>
      </c>
      <c r="B648" t="s">
        <v>1429</v>
      </c>
      <c r="C648" t="s">
        <v>3138</v>
      </c>
      <c r="D648" t="s">
        <v>1430</v>
      </c>
      <c r="E648">
        <v>7256.1474719999997</v>
      </c>
      <c r="F648">
        <v>948</v>
      </c>
      <c r="G648">
        <v>-3.6578441640327499</v>
      </c>
      <c r="H648">
        <v>6.3481201624079597</v>
      </c>
      <c r="I648">
        <v>35.446656070333802</v>
      </c>
      <c r="J648">
        <v>-1.2681859244265301</v>
      </c>
      <c r="K648">
        <v>927.54571840557196</v>
      </c>
      <c r="L648">
        <v>867.18096757148498</v>
      </c>
      <c r="M648">
        <v>63.263502345651297</v>
      </c>
      <c r="N648">
        <v>0.59673622706064999</v>
      </c>
      <c r="O648">
        <v>17.827004219409201</v>
      </c>
      <c r="P648">
        <v>60.270498732037197</v>
      </c>
      <c r="Q648">
        <v>-3.7929032762399999E-2</v>
      </c>
    </row>
    <row r="649" spans="1:17" x14ac:dyDescent="0.3">
      <c r="A649" t="s">
        <v>1431</v>
      </c>
      <c r="B649" t="s">
        <v>1432</v>
      </c>
      <c r="C649" t="s">
        <v>3130</v>
      </c>
      <c r="D649" t="s">
        <v>1048</v>
      </c>
      <c r="E649">
        <v>7246.6777356000002</v>
      </c>
      <c r="F649">
        <v>763.25</v>
      </c>
      <c r="G649">
        <v>12.946606685403699</v>
      </c>
      <c r="H649">
        <v>1.5692790276292701</v>
      </c>
      <c r="I649">
        <v>-18.5243932848539</v>
      </c>
      <c r="J649">
        <v>-4.0764858797168104</v>
      </c>
      <c r="K649">
        <v>801.36793978594801</v>
      </c>
      <c r="L649">
        <v>765.59230364824998</v>
      </c>
      <c r="M649">
        <v>49.971155459040403</v>
      </c>
      <c r="N649">
        <v>0.71770558080478697</v>
      </c>
      <c r="O649">
        <v>38.7487716999672</v>
      </c>
      <c r="P649">
        <v>49.627524014899002</v>
      </c>
      <c r="Q649">
        <v>0.11404584485894501</v>
      </c>
    </row>
    <row r="650" spans="1:17" x14ac:dyDescent="0.3">
      <c r="A650" t="s">
        <v>1433</v>
      </c>
      <c r="B650" t="s">
        <v>1434</v>
      </c>
      <c r="C650" t="s">
        <v>3124</v>
      </c>
      <c r="D650" t="s">
        <v>46</v>
      </c>
      <c r="E650">
        <v>7244.6426317249998</v>
      </c>
      <c r="F650">
        <v>194.65</v>
      </c>
      <c r="G650">
        <v>-21.301200567333499</v>
      </c>
      <c r="H650">
        <v>1.8716480266925599</v>
      </c>
      <c r="I650">
        <v>-7.1764943243263799</v>
      </c>
      <c r="J650">
        <v>2.47986115875372</v>
      </c>
      <c r="K650">
        <v>187.111527467435</v>
      </c>
      <c r="L650">
        <v>189.08495559314699</v>
      </c>
      <c r="M650">
        <v>68.717739216370802</v>
      </c>
      <c r="N650">
        <v>1.3325325346777901</v>
      </c>
      <c r="O650">
        <v>28.076033907012501</v>
      </c>
      <c r="P650">
        <v>16.445321847331801</v>
      </c>
      <c r="Q650">
        <v>8.2702865523575003E-2</v>
      </c>
    </row>
    <row r="651" spans="1:17" x14ac:dyDescent="0.3">
      <c r="A651" t="s">
        <v>1435</v>
      </c>
      <c r="B651" t="s">
        <v>1436</v>
      </c>
      <c r="C651" t="s">
        <v>3128</v>
      </c>
      <c r="D651" t="s">
        <v>69</v>
      </c>
      <c r="E651">
        <v>7177.0316646689998</v>
      </c>
      <c r="F651">
        <v>177.57</v>
      </c>
      <c r="G651">
        <v>-17.1389160398153</v>
      </c>
      <c r="H651">
        <v>-10.8402774077126</v>
      </c>
      <c r="I651">
        <v>-23.052940458145301</v>
      </c>
      <c r="J651">
        <v>-4.7265266123089802</v>
      </c>
      <c r="K651">
        <v>199.733829745637</v>
      </c>
      <c r="L651">
        <v>201.79751619412599</v>
      </c>
      <c r="M651">
        <v>33.353679546191898</v>
      </c>
      <c r="N651">
        <v>0.89150858178140302</v>
      </c>
      <c r="O651">
        <v>44.168496930787803</v>
      </c>
      <c r="P651">
        <v>9.7466007416563603</v>
      </c>
      <c r="Q651">
        <v>6.5461203977034005E-2</v>
      </c>
    </row>
    <row r="652" spans="1:17" hidden="1" x14ac:dyDescent="0.3">
      <c r="A652" t="s">
        <v>1437</v>
      </c>
      <c r="B652" t="s">
        <v>1438</v>
      </c>
      <c r="C652" t="s">
        <v>3136</v>
      </c>
      <c r="D652" t="s">
        <v>414</v>
      </c>
      <c r="E652">
        <v>7173.4315574499997</v>
      </c>
      <c r="F652">
        <v>795.1</v>
      </c>
      <c r="G652">
        <v>71.466694231596904</v>
      </c>
      <c r="H652">
        <v>35.098938000396998</v>
      </c>
      <c r="I652">
        <v>92.498313408741495</v>
      </c>
      <c r="J652">
        <v>-0.188173512424963</v>
      </c>
      <c r="K652">
        <v>674.69779097484798</v>
      </c>
      <c r="L652">
        <v>539.27549266033304</v>
      </c>
      <c r="M652">
        <v>56.68745998584</v>
      </c>
      <c r="N652">
        <v>1.3092116327168599</v>
      </c>
      <c r="O652">
        <v>4.7352534272418501</v>
      </c>
      <c r="P652">
        <v>149.99213960069099</v>
      </c>
      <c r="Q652">
        <v>8.5671230050437003E-2</v>
      </c>
    </row>
    <row r="653" spans="1:17" hidden="1" x14ac:dyDescent="0.3">
      <c r="A653" t="s">
        <v>1439</v>
      </c>
      <c r="B653" t="s">
        <v>1440</v>
      </c>
      <c r="C653" t="s">
        <v>3136</v>
      </c>
      <c r="D653" t="s">
        <v>241</v>
      </c>
      <c r="E653">
        <v>7172.6105619899899</v>
      </c>
      <c r="F653">
        <v>4248.1000000000004</v>
      </c>
      <c r="G653">
        <v>485.374045333575</v>
      </c>
      <c r="H653">
        <v>29.207559317920602</v>
      </c>
      <c r="I653">
        <v>290.15957297293102</v>
      </c>
      <c r="J653">
        <v>-0.65750718830310495</v>
      </c>
      <c r="K653">
        <v>3793.6448247297099</v>
      </c>
      <c r="L653">
        <v>2315.6952169065999</v>
      </c>
      <c r="M653">
        <v>39.158616792464599</v>
      </c>
      <c r="N653">
        <v>1.3104842766457001</v>
      </c>
      <c r="O653">
        <v>29.178927049739801</v>
      </c>
      <c r="P653">
        <v>599.96704564178594</v>
      </c>
      <c r="Q653">
        <v>0.30248647161283598</v>
      </c>
    </row>
    <row r="654" spans="1:17" hidden="1" x14ac:dyDescent="0.3">
      <c r="A654" t="s">
        <v>1441</v>
      </c>
      <c r="B654" t="s">
        <v>1442</v>
      </c>
      <c r="C654" t="s">
        <v>3133</v>
      </c>
      <c r="D654" t="s">
        <v>218</v>
      </c>
      <c r="E654">
        <v>7172.3643482399902</v>
      </c>
      <c r="F654">
        <v>322.35000000000002</v>
      </c>
      <c r="G654">
        <v>-42.0791568036177</v>
      </c>
      <c r="H654">
        <v>-9.3827975509664103</v>
      </c>
      <c r="I654">
        <v>-31.643687152557199</v>
      </c>
      <c r="J654">
        <v>-8.1037999045139504</v>
      </c>
      <c r="K654">
        <v>354.77326939564199</v>
      </c>
      <c r="M654">
        <v>44.813390482825397</v>
      </c>
      <c r="N654">
        <v>1.57246013980521</v>
      </c>
      <c r="O654">
        <v>66.976888475259798</v>
      </c>
      <c r="P654">
        <v>5.3431372549019596</v>
      </c>
    </row>
    <row r="655" spans="1:17" x14ac:dyDescent="0.3">
      <c r="A655" t="s">
        <v>1443</v>
      </c>
      <c r="B655" t="s">
        <v>1444</v>
      </c>
      <c r="C655" t="s">
        <v>3121</v>
      </c>
      <c r="D655" t="s">
        <v>21</v>
      </c>
      <c r="E655">
        <v>7155.8940127080004</v>
      </c>
      <c r="F655">
        <v>25.77</v>
      </c>
      <c r="G655">
        <v>10.1870035004145</v>
      </c>
      <c r="H655">
        <v>-6.2760024693923802</v>
      </c>
      <c r="I655">
        <v>-17.9989614131248</v>
      </c>
      <c r="J655">
        <v>-9.2434587521735594</v>
      </c>
      <c r="K655">
        <v>27.962415859567599</v>
      </c>
      <c r="L655">
        <v>27.981973349194298</v>
      </c>
      <c r="M655">
        <v>28.9840876699223</v>
      </c>
      <c r="N655">
        <v>0.62921723288829201</v>
      </c>
      <c r="O655">
        <v>57.170327109388303</v>
      </c>
      <c r="P655">
        <v>35.542494166450503</v>
      </c>
      <c r="Q655">
        <v>2.8546995277673001E-2</v>
      </c>
    </row>
    <row r="656" spans="1:17" hidden="1" x14ac:dyDescent="0.3">
      <c r="A656" t="s">
        <v>1445</v>
      </c>
      <c r="B656" t="s">
        <v>1446</v>
      </c>
      <c r="C656" t="s">
        <v>3136</v>
      </c>
      <c r="D656" t="s">
        <v>955</v>
      </c>
      <c r="E656">
        <v>7128.2759968</v>
      </c>
      <c r="F656">
        <v>755.6</v>
      </c>
      <c r="G656">
        <v>216.65937647243001</v>
      </c>
      <c r="H656">
        <v>9.8724097320592197</v>
      </c>
      <c r="I656">
        <v>-12.403621450127799</v>
      </c>
      <c r="J656">
        <v>-6.9641794104055297</v>
      </c>
      <c r="K656">
        <v>727.30437018039299</v>
      </c>
      <c r="L656">
        <v>631.074800645501</v>
      </c>
      <c r="M656">
        <v>63.158166253767597</v>
      </c>
      <c r="N656">
        <v>0.88609139150495198</v>
      </c>
      <c r="O656">
        <v>20.5267337215457</v>
      </c>
      <c r="P656">
        <v>259.809523809523</v>
      </c>
      <c r="Q656">
        <v>0.235437397404961</v>
      </c>
    </row>
    <row r="657" spans="1:17" x14ac:dyDescent="0.3">
      <c r="A657" t="s">
        <v>1447</v>
      </c>
      <c r="B657" t="s">
        <v>1448</v>
      </c>
      <c r="C657" t="s">
        <v>3121</v>
      </c>
      <c r="D657" t="s">
        <v>24</v>
      </c>
      <c r="E657">
        <v>7126.1123379679902</v>
      </c>
      <c r="F657">
        <v>62.56</v>
      </c>
      <c r="G657">
        <v>-55.492252936305597</v>
      </c>
      <c r="H657">
        <v>-10.0633597545258</v>
      </c>
      <c r="I657">
        <v>-40.2066926884564</v>
      </c>
      <c r="J657">
        <v>-1.99678959837679</v>
      </c>
      <c r="K657">
        <v>71.758432341742207</v>
      </c>
      <c r="L657">
        <v>83.620608448918404</v>
      </c>
      <c r="M657">
        <v>30.481719893736798</v>
      </c>
      <c r="N657">
        <v>0.97547083108114596</v>
      </c>
      <c r="O657">
        <v>86.221227621483294</v>
      </c>
      <c r="P657">
        <v>0.90322580645161299</v>
      </c>
      <c r="Q657">
        <v>-2.1478054341281999E-2</v>
      </c>
    </row>
    <row r="658" spans="1:17" x14ac:dyDescent="0.3">
      <c r="A658" t="s">
        <v>1449</v>
      </c>
      <c r="B658" t="s">
        <v>1450</v>
      </c>
      <c r="C658" t="s">
        <v>3130</v>
      </c>
      <c r="D658" t="s">
        <v>163</v>
      </c>
      <c r="E658">
        <v>7120.4108710800001</v>
      </c>
      <c r="F658">
        <v>450.05</v>
      </c>
      <c r="G658">
        <v>37.766066466262998</v>
      </c>
      <c r="H658">
        <v>13.4646725280169</v>
      </c>
      <c r="I658">
        <v>29.054803220915201</v>
      </c>
      <c r="J658">
        <v>7.1396731298382399</v>
      </c>
      <c r="K658">
        <v>411.05585944184497</v>
      </c>
      <c r="L658">
        <v>365.32706404003602</v>
      </c>
      <c r="M658">
        <v>73.227030058651494</v>
      </c>
      <c r="N658">
        <v>1.2696794686413599</v>
      </c>
      <c r="O658">
        <v>3.25519386734807</v>
      </c>
      <c r="P658">
        <v>75.150807550107004</v>
      </c>
      <c r="Q658">
        <v>0.18076994809248501</v>
      </c>
    </row>
    <row r="659" spans="1:17" x14ac:dyDescent="0.3">
      <c r="A659" t="s">
        <v>1451</v>
      </c>
      <c r="B659" t="s">
        <v>1452</v>
      </c>
      <c r="C659" t="s">
        <v>3129</v>
      </c>
      <c r="D659" t="s">
        <v>438</v>
      </c>
      <c r="E659">
        <v>7086.4923126000003</v>
      </c>
      <c r="F659">
        <v>501.45</v>
      </c>
      <c r="G659">
        <v>-39.951251208413098</v>
      </c>
      <c r="H659">
        <v>5.8448295917058202</v>
      </c>
      <c r="I659">
        <v>-7.62730634409351</v>
      </c>
      <c r="J659">
        <v>3.8953864930141999</v>
      </c>
      <c r="K659">
        <v>491.56324658901502</v>
      </c>
      <c r="L659">
        <v>513.24237200025004</v>
      </c>
      <c r="M659">
        <v>65.101514807705797</v>
      </c>
      <c r="N659">
        <v>0.68457748329382295</v>
      </c>
      <c r="O659">
        <v>33.173795991624203</v>
      </c>
      <c r="P659">
        <v>17.024504084013898</v>
      </c>
      <c r="Q659">
        <v>-3.7256724409734002E-2</v>
      </c>
    </row>
    <row r="660" spans="1:17" x14ac:dyDescent="0.3">
      <c r="A660" t="s">
        <v>1453</v>
      </c>
      <c r="B660" t="s">
        <v>1454</v>
      </c>
      <c r="C660" t="s">
        <v>3135</v>
      </c>
      <c r="D660" t="s">
        <v>491</v>
      </c>
      <c r="E660">
        <v>7057.9133565599996</v>
      </c>
      <c r="F660">
        <v>255.2</v>
      </c>
      <c r="G660">
        <v>-25.808639838528901</v>
      </c>
      <c r="H660">
        <v>-3.5954269390392501</v>
      </c>
      <c r="I660">
        <v>-3.1838252805814999</v>
      </c>
      <c r="J660">
        <v>-6.1712308491596097</v>
      </c>
      <c r="K660">
        <v>268.64008069187599</v>
      </c>
      <c r="L660">
        <v>268.749295338374</v>
      </c>
      <c r="M660">
        <v>46.445500077516002</v>
      </c>
      <c r="N660">
        <v>0.23001627053839599</v>
      </c>
      <c r="O660">
        <v>27.547021943573601</v>
      </c>
      <c r="P660">
        <v>15.999999999999901</v>
      </c>
      <c r="Q660">
        <v>-9.7692040014227002E-2</v>
      </c>
    </row>
    <row r="661" spans="1:17" x14ac:dyDescent="0.3">
      <c r="A661" t="s">
        <v>1455</v>
      </c>
      <c r="B661" t="s">
        <v>1456</v>
      </c>
      <c r="C661" t="s">
        <v>3121</v>
      </c>
      <c r="D661" t="s">
        <v>568</v>
      </c>
      <c r="E661">
        <v>7057.8316593899899</v>
      </c>
      <c r="F661">
        <v>656.1</v>
      </c>
      <c r="G661">
        <v>-1.9139579589145701</v>
      </c>
      <c r="H661">
        <v>-8.7076101741078595</v>
      </c>
      <c r="I661">
        <v>6.91348571611901</v>
      </c>
      <c r="J661">
        <v>-5.7057182795374501</v>
      </c>
      <c r="K661">
        <v>694.11087311638096</v>
      </c>
      <c r="L661">
        <v>658.72261366784403</v>
      </c>
      <c r="M661">
        <v>46.0172864241216</v>
      </c>
      <c r="N661">
        <v>0.80778715968912695</v>
      </c>
      <c r="O661">
        <v>21.780216430422101</v>
      </c>
      <c r="P661">
        <v>26.379659058075699</v>
      </c>
    </row>
    <row r="662" spans="1:17" hidden="1" x14ac:dyDescent="0.3">
      <c r="A662" t="s">
        <v>1457</v>
      </c>
      <c r="B662" t="s">
        <v>1458</v>
      </c>
      <c r="C662" t="s">
        <v>3136</v>
      </c>
      <c r="D662" t="s">
        <v>1459</v>
      </c>
      <c r="E662">
        <v>7049.5609398300003</v>
      </c>
      <c r="F662">
        <v>1738.9</v>
      </c>
      <c r="G662">
        <v>31.173517395076601</v>
      </c>
      <c r="H662">
        <v>-5.3717143826936402</v>
      </c>
      <c r="I662">
        <v>46.585406583931402</v>
      </c>
      <c r="J662">
        <v>-8.7858186139856205</v>
      </c>
      <c r="K662">
        <v>1869.9102977862699</v>
      </c>
      <c r="L662">
        <v>1574.60980671363</v>
      </c>
      <c r="M662">
        <v>30.7027352402033</v>
      </c>
      <c r="N662">
        <v>2.0350438297922899</v>
      </c>
      <c r="O662">
        <v>27.9544539651503</v>
      </c>
      <c r="P662">
        <v>89.257727470613801</v>
      </c>
    </row>
    <row r="663" spans="1:17" hidden="1" x14ac:dyDescent="0.3">
      <c r="A663" t="s">
        <v>1460</v>
      </c>
      <c r="B663" t="s">
        <v>1461</v>
      </c>
      <c r="C663" t="s">
        <v>3136</v>
      </c>
      <c r="D663" t="s">
        <v>491</v>
      </c>
      <c r="E663">
        <v>7049.2559247600002</v>
      </c>
      <c r="F663">
        <v>1804.6</v>
      </c>
      <c r="G663">
        <v>19.728905482494302</v>
      </c>
      <c r="H663">
        <v>3.82232038217481</v>
      </c>
      <c r="I663">
        <v>62.438476060226002</v>
      </c>
      <c r="J663">
        <v>-4.7470021754975997</v>
      </c>
      <c r="K663">
        <v>1689.9020468496799</v>
      </c>
      <c r="L663">
        <v>1456.9550585614199</v>
      </c>
      <c r="M663">
        <v>52.427006096026602</v>
      </c>
      <c r="N663">
        <v>0.78875231556135095</v>
      </c>
      <c r="O663">
        <v>11.769921312202101</v>
      </c>
      <c r="P663">
        <v>85.087179487179398</v>
      </c>
      <c r="Q663">
        <v>-4.2405366784320003E-3</v>
      </c>
    </row>
    <row r="664" spans="1:17" x14ac:dyDescent="0.3">
      <c r="A664" t="s">
        <v>1462</v>
      </c>
      <c r="B664" t="s">
        <v>1463</v>
      </c>
      <c r="C664" t="s">
        <v>3133</v>
      </c>
      <c r="D664" t="s">
        <v>218</v>
      </c>
      <c r="E664">
        <v>7023.1916814799997</v>
      </c>
      <c r="F664">
        <v>348.4</v>
      </c>
      <c r="G664">
        <v>-32.917572436905601</v>
      </c>
      <c r="H664">
        <v>-4.7493961151489197</v>
      </c>
      <c r="I664">
        <v>-19.3570822446741</v>
      </c>
      <c r="J664">
        <v>-3.9679203399575802</v>
      </c>
      <c r="K664">
        <v>379.68488543181201</v>
      </c>
      <c r="L664">
        <v>398.16651453713501</v>
      </c>
      <c r="M664">
        <v>27.5886462766018</v>
      </c>
      <c r="N664">
        <v>0.51285899870222695</v>
      </c>
      <c r="O664">
        <v>44.948335246842703</v>
      </c>
      <c r="P664">
        <v>0.40345821325646902</v>
      </c>
      <c r="Q664">
        <v>4.7449068307201997E-2</v>
      </c>
    </row>
    <row r="665" spans="1:17" hidden="1" x14ac:dyDescent="0.3">
      <c r="A665" t="s">
        <v>1464</v>
      </c>
      <c r="B665" t="s">
        <v>1465</v>
      </c>
      <c r="C665" t="s">
        <v>3136</v>
      </c>
      <c r="D665" t="s">
        <v>24</v>
      </c>
      <c r="E665">
        <v>7022.0952276300004</v>
      </c>
      <c r="F665">
        <v>443.65</v>
      </c>
      <c r="G665">
        <v>-38.515648856548196</v>
      </c>
      <c r="H665">
        <v>2.8009019703879101</v>
      </c>
      <c r="I665">
        <v>-11.5754663837431</v>
      </c>
      <c r="J665">
        <v>-2.89029015070283</v>
      </c>
      <c r="K665">
        <v>449.34652509100499</v>
      </c>
      <c r="L665">
        <v>467.66848710358101</v>
      </c>
      <c r="M665">
        <v>52.922700710562196</v>
      </c>
      <c r="N665">
        <v>0.68064997768515101</v>
      </c>
      <c r="O665">
        <v>22.900935422066901</v>
      </c>
      <c r="P665">
        <v>6.1109782348720296</v>
      </c>
      <c r="Q665">
        <v>-0.11394544833345401</v>
      </c>
    </row>
    <row r="666" spans="1:17" x14ac:dyDescent="0.3">
      <c r="A666" t="s">
        <v>1466</v>
      </c>
      <c r="B666" t="s">
        <v>1467</v>
      </c>
      <c r="C666" t="s">
        <v>3129</v>
      </c>
      <c r="D666" t="s">
        <v>111</v>
      </c>
      <c r="E666">
        <v>7015.4014734250004</v>
      </c>
      <c r="F666">
        <v>1472.75</v>
      </c>
      <c r="G666">
        <v>-24.142960324195698</v>
      </c>
      <c r="H666">
        <v>-9.8438989390369205</v>
      </c>
      <c r="I666">
        <v>1.0224751281132001</v>
      </c>
      <c r="J666">
        <v>-2.5645885072858499</v>
      </c>
      <c r="K666">
        <v>1532.8573875822699</v>
      </c>
      <c r="L666">
        <v>1470.2428700001001</v>
      </c>
      <c r="M666">
        <v>27.940466308900501</v>
      </c>
      <c r="N666">
        <v>0.182318716137291</v>
      </c>
      <c r="O666">
        <v>16.808691223900802</v>
      </c>
      <c r="P666">
        <v>17.819999999999901</v>
      </c>
      <c r="Q666">
        <v>-0.102920940189131</v>
      </c>
    </row>
    <row r="667" spans="1:17" x14ac:dyDescent="0.3">
      <c r="A667" t="s">
        <v>1468</v>
      </c>
      <c r="B667" t="s">
        <v>1469</v>
      </c>
      <c r="C667" t="s">
        <v>3123</v>
      </c>
      <c r="D667" t="s">
        <v>227</v>
      </c>
      <c r="E667">
        <v>7004.3163762000004</v>
      </c>
      <c r="F667">
        <v>348.8</v>
      </c>
      <c r="G667">
        <v>13.4864133986786</v>
      </c>
      <c r="H667">
        <v>25.0724002757919</v>
      </c>
      <c r="I667">
        <v>44.803025989443498</v>
      </c>
      <c r="J667">
        <v>-0.67162503053024303</v>
      </c>
      <c r="K667">
        <v>308.423436582222</v>
      </c>
      <c r="L667">
        <v>264.69132869811898</v>
      </c>
      <c r="M667">
        <v>75.166727025740897</v>
      </c>
      <c r="N667">
        <v>0.53789128920236595</v>
      </c>
      <c r="O667">
        <v>4.5011467889908197</v>
      </c>
      <c r="P667">
        <v>91.595715462784895</v>
      </c>
      <c r="Q667">
        <v>0.155850483056612</v>
      </c>
    </row>
    <row r="668" spans="1:17" hidden="1" x14ac:dyDescent="0.3">
      <c r="A668" t="s">
        <v>1470</v>
      </c>
      <c r="B668" t="s">
        <v>1471</v>
      </c>
      <c r="C668" t="s">
        <v>3136</v>
      </c>
      <c r="D668" t="s">
        <v>257</v>
      </c>
      <c r="E668">
        <v>6965.6734944</v>
      </c>
      <c r="F668">
        <v>3195.75</v>
      </c>
      <c r="G668">
        <v>13.314889410188499</v>
      </c>
      <c r="H668">
        <v>2.07250535375975</v>
      </c>
      <c r="I668">
        <v>-16.242646899394</v>
      </c>
      <c r="J668">
        <v>-3.2078459391119098</v>
      </c>
      <c r="K668">
        <v>3084.5061984044901</v>
      </c>
      <c r="L668">
        <v>2983.2388301339902</v>
      </c>
      <c r="M668">
        <v>61.451630399427103</v>
      </c>
      <c r="N668">
        <v>0.90709142431021605</v>
      </c>
      <c r="O668">
        <v>21.7241649065164</v>
      </c>
      <c r="P668">
        <v>44.830164736806303</v>
      </c>
      <c r="Q668">
        <v>6.5097985469117006E-2</v>
      </c>
    </row>
    <row r="669" spans="1:17" hidden="1" x14ac:dyDescent="0.3">
      <c r="A669" t="s">
        <v>1472</v>
      </c>
      <c r="B669" t="s">
        <v>1473</v>
      </c>
      <c r="C669" t="s">
        <v>3136</v>
      </c>
      <c r="D669" t="s">
        <v>62</v>
      </c>
      <c r="E669">
        <v>6948.9169828399899</v>
      </c>
      <c r="F669">
        <v>12.94</v>
      </c>
      <c r="G669">
        <v>16.774202239754501</v>
      </c>
      <c r="H669">
        <v>-10.1699695626282</v>
      </c>
      <c r="I669">
        <v>-23.869028127034401</v>
      </c>
      <c r="J669">
        <v>-8.3584088363251308</v>
      </c>
      <c r="K669">
        <v>14.372453083685899</v>
      </c>
      <c r="L669">
        <v>13.5485678660924</v>
      </c>
      <c r="M669">
        <v>42.559642365017403</v>
      </c>
      <c r="N669">
        <v>0.66820774204799205</v>
      </c>
      <c r="O669">
        <v>63.060278207109697</v>
      </c>
      <c r="P669">
        <v>63.797468354430301</v>
      </c>
      <c r="Q669">
        <v>0.104471599757339</v>
      </c>
    </row>
    <row r="670" spans="1:17" x14ac:dyDescent="0.3">
      <c r="A670" t="s">
        <v>1474</v>
      </c>
      <c r="B670" t="s">
        <v>1475</v>
      </c>
      <c r="C670" t="s">
        <v>3139</v>
      </c>
      <c r="D670" t="s">
        <v>1476</v>
      </c>
      <c r="E670">
        <v>6948.8841508799997</v>
      </c>
      <c r="F670">
        <v>410.2</v>
      </c>
      <c r="G670">
        <v>-11.9334922501622</v>
      </c>
      <c r="H670">
        <v>-13.242992968949</v>
      </c>
      <c r="I670">
        <v>2.3528073656158002</v>
      </c>
      <c r="J670">
        <v>-2.4492265415744199</v>
      </c>
      <c r="K670">
        <v>451.971263056265</v>
      </c>
      <c r="L670">
        <v>442.98129085309603</v>
      </c>
      <c r="M670">
        <v>39.205465214027399</v>
      </c>
      <c r="N670">
        <v>0.53920142703782503</v>
      </c>
      <c r="O670">
        <v>55.716723549488002</v>
      </c>
      <c r="P670">
        <v>28.549044186775198</v>
      </c>
      <c r="Q670">
        <v>7.1251007282623999E-2</v>
      </c>
    </row>
    <row r="671" spans="1:17" hidden="1" x14ac:dyDescent="0.3">
      <c r="A671" t="s">
        <v>1477</v>
      </c>
      <c r="B671" t="s">
        <v>1478</v>
      </c>
      <c r="C671" t="s">
        <v>3136</v>
      </c>
      <c r="D671" t="s">
        <v>411</v>
      </c>
      <c r="E671">
        <v>6948.4825194300001</v>
      </c>
      <c r="F671">
        <v>302.39999999999998</v>
      </c>
      <c r="G671">
        <v>67.823096538800897</v>
      </c>
      <c r="H671">
        <v>-7.4945175246263798</v>
      </c>
      <c r="I671">
        <v>1.2137272573676801</v>
      </c>
      <c r="J671">
        <v>-6.1962973633749696</v>
      </c>
      <c r="K671">
        <v>331.98274028367899</v>
      </c>
      <c r="L671">
        <v>282.38283447448498</v>
      </c>
      <c r="M671">
        <v>47.899689076891001</v>
      </c>
      <c r="N671">
        <v>0.47402161703316797</v>
      </c>
      <c r="O671">
        <v>43.187830687830697</v>
      </c>
      <c r="P671">
        <v>112.061711079943</v>
      </c>
      <c r="Q671">
        <v>0.14298710510677901</v>
      </c>
    </row>
    <row r="672" spans="1:17" x14ac:dyDescent="0.3">
      <c r="A672" t="s">
        <v>1479</v>
      </c>
      <c r="B672" t="s">
        <v>1480</v>
      </c>
      <c r="C672" t="s">
        <v>3129</v>
      </c>
      <c r="D672" t="s">
        <v>80</v>
      </c>
      <c r="E672">
        <v>6938.6090365</v>
      </c>
      <c r="F672">
        <v>235</v>
      </c>
      <c r="G672">
        <v>-54.426872096479102</v>
      </c>
      <c r="H672">
        <v>-6.7901091438844396</v>
      </c>
      <c r="I672">
        <v>-27.617461034564698</v>
      </c>
      <c r="J672">
        <v>-7.4884896501181801</v>
      </c>
      <c r="K672">
        <v>263.06411165826597</v>
      </c>
      <c r="L672">
        <v>308.88637865581302</v>
      </c>
      <c r="M672">
        <v>33.562817753341697</v>
      </c>
      <c r="N672">
        <v>1.1091254225445699</v>
      </c>
      <c r="O672">
        <v>71.319148936170194</v>
      </c>
      <c r="P672">
        <v>1.5776961314026301</v>
      </c>
      <c r="Q672">
        <v>-0.139722461033193</v>
      </c>
    </row>
    <row r="673" spans="1:17" hidden="1" x14ac:dyDescent="0.3">
      <c r="A673" t="s">
        <v>1481</v>
      </c>
      <c r="B673" t="s">
        <v>1482</v>
      </c>
      <c r="C673" t="s">
        <v>3136</v>
      </c>
      <c r="D673" t="s">
        <v>371</v>
      </c>
      <c r="E673">
        <v>6902.4639757499999</v>
      </c>
      <c r="F673">
        <v>1158.1500000000001</v>
      </c>
      <c r="G673">
        <v>166.933245760033</v>
      </c>
      <c r="H673">
        <v>13.276795067430999</v>
      </c>
      <c r="I673">
        <v>88.876293223364698</v>
      </c>
      <c r="J673">
        <v>2.4731165060931302</v>
      </c>
      <c r="K673">
        <v>942.32359524930803</v>
      </c>
      <c r="L673">
        <v>721.03242431486206</v>
      </c>
      <c r="M673">
        <v>76.008596130365603</v>
      </c>
      <c r="N673">
        <v>0.71587752875254396</v>
      </c>
      <c r="O673">
        <v>4.4122091266243402</v>
      </c>
      <c r="P673">
        <v>284.06566075277698</v>
      </c>
      <c r="Q673">
        <v>0.195676003453192</v>
      </c>
    </row>
    <row r="674" spans="1:17" hidden="1" x14ac:dyDescent="0.3">
      <c r="A674" t="s">
        <v>1483</v>
      </c>
      <c r="B674" t="s">
        <v>1484</v>
      </c>
      <c r="C674" t="s">
        <v>3136</v>
      </c>
      <c r="D674" t="s">
        <v>1485</v>
      </c>
      <c r="E674">
        <v>6885.1607384700001</v>
      </c>
      <c r="F674">
        <v>539.70000000000005</v>
      </c>
      <c r="G674">
        <v>-36.1040913888109</v>
      </c>
      <c r="H674">
        <v>-0.425875074439235</v>
      </c>
      <c r="I674">
        <v>-18.256961441106899</v>
      </c>
      <c r="J674">
        <v>-3.9706864324037001</v>
      </c>
      <c r="K674">
        <v>531.72532478383198</v>
      </c>
      <c r="L674">
        <v>538.14126181107702</v>
      </c>
      <c r="M674">
        <v>59.757820984127797</v>
      </c>
      <c r="N674">
        <v>0.55944053138746996</v>
      </c>
      <c r="O674">
        <v>22.660737446729598</v>
      </c>
      <c r="P674">
        <v>25.220417633410602</v>
      </c>
      <c r="Q674">
        <v>5.6252729885373998E-2</v>
      </c>
    </row>
    <row r="675" spans="1:17" x14ac:dyDescent="0.3">
      <c r="A675" t="s">
        <v>1486</v>
      </c>
      <c r="B675" t="s">
        <v>1487</v>
      </c>
      <c r="C675" t="s">
        <v>3123</v>
      </c>
      <c r="D675" t="s">
        <v>371</v>
      </c>
      <c r="E675">
        <v>6881.5746029800002</v>
      </c>
      <c r="F675">
        <v>300.64999999999998</v>
      </c>
      <c r="G675">
        <v>-36.477852382242602</v>
      </c>
      <c r="H675">
        <v>7.9828031145660496</v>
      </c>
      <c r="I675">
        <v>3.48098665377782</v>
      </c>
      <c r="J675">
        <v>3.2157397959253098</v>
      </c>
      <c r="K675">
        <v>288.04742124030901</v>
      </c>
      <c r="L675">
        <v>304.90755053573997</v>
      </c>
      <c r="M675">
        <v>73.115011671692201</v>
      </c>
      <c r="N675">
        <v>0.90805990095659805</v>
      </c>
      <c r="O675">
        <v>28.4550141360385</v>
      </c>
      <c r="P675">
        <v>16.463296533023399</v>
      </c>
      <c r="Q675">
        <v>1.034599573816E-2</v>
      </c>
    </row>
    <row r="676" spans="1:17" x14ac:dyDescent="0.3">
      <c r="A676" t="s">
        <v>1488</v>
      </c>
      <c r="B676" t="s">
        <v>1489</v>
      </c>
      <c r="C676" t="s">
        <v>3135</v>
      </c>
      <c r="D676" t="s">
        <v>169</v>
      </c>
      <c r="E676">
        <v>6849.6902512500001</v>
      </c>
      <c r="F676">
        <v>963.5</v>
      </c>
      <c r="G676">
        <v>90.774556658632406</v>
      </c>
      <c r="H676">
        <v>-1.94385069220308</v>
      </c>
      <c r="I676">
        <v>14.2395368985165</v>
      </c>
      <c r="J676">
        <v>1.1864809940571599</v>
      </c>
      <c r="K676">
        <v>994.34629648204304</v>
      </c>
      <c r="L676">
        <v>860.325748954902</v>
      </c>
      <c r="M676">
        <v>55.406490178408198</v>
      </c>
      <c r="N676">
        <v>0.52831772243491804</v>
      </c>
      <c r="O676">
        <v>28.121432278152501</v>
      </c>
      <c r="P676">
        <v>114.779313419527</v>
      </c>
      <c r="Q676">
        <v>5.0185310921711003E-2</v>
      </c>
    </row>
    <row r="677" spans="1:17" hidden="1" x14ac:dyDescent="0.3">
      <c r="A677" t="s">
        <v>1490</v>
      </c>
      <c r="B677" t="s">
        <v>1491</v>
      </c>
      <c r="C677" t="s">
        <v>3136</v>
      </c>
      <c r="D677" t="s">
        <v>208</v>
      </c>
      <c r="E677">
        <v>6844.5327825000004</v>
      </c>
      <c r="F677">
        <v>6181.7</v>
      </c>
      <c r="G677">
        <v>107.403224905768</v>
      </c>
      <c r="H677">
        <v>-10.115613858903</v>
      </c>
      <c r="I677">
        <v>51.821788763228703</v>
      </c>
      <c r="J677">
        <v>-1.7569627907105501</v>
      </c>
      <c r="K677">
        <v>5980.8077513094704</v>
      </c>
      <c r="L677">
        <v>4786.4732884628602</v>
      </c>
      <c r="M677">
        <v>46.795029412451299</v>
      </c>
      <c r="N677">
        <v>1.03072192406394</v>
      </c>
      <c r="O677">
        <v>32.7701117815487</v>
      </c>
      <c r="P677">
        <v>134.59071761982401</v>
      </c>
      <c r="Q677">
        <v>0.13678698340201501</v>
      </c>
    </row>
    <row r="678" spans="1:17" x14ac:dyDescent="0.3">
      <c r="A678" t="s">
        <v>1492</v>
      </c>
      <c r="B678" t="s">
        <v>1493</v>
      </c>
      <c r="C678" t="s">
        <v>3129</v>
      </c>
      <c r="D678" t="s">
        <v>1494</v>
      </c>
      <c r="E678">
        <v>6834.5100254400004</v>
      </c>
      <c r="F678">
        <v>256.35000000000002</v>
      </c>
      <c r="G678">
        <v>-42.343731606123001</v>
      </c>
      <c r="H678">
        <v>-5.8128927818696496</v>
      </c>
      <c r="I678">
        <v>-21.460226348061401</v>
      </c>
      <c r="J678">
        <v>-6.9576685955104303</v>
      </c>
      <c r="K678">
        <v>268.92043785356202</v>
      </c>
      <c r="L678">
        <v>278.62362133311302</v>
      </c>
      <c r="M678">
        <v>38.8249606077339</v>
      </c>
      <c r="N678">
        <v>1.0420667243670201</v>
      </c>
      <c r="O678">
        <v>32.416617905207701</v>
      </c>
      <c r="P678">
        <v>2.9518072289156798</v>
      </c>
      <c r="Q678">
        <v>8.9339564165494004E-2</v>
      </c>
    </row>
    <row r="679" spans="1:17" x14ac:dyDescent="0.3">
      <c r="A679" t="s">
        <v>1495</v>
      </c>
      <c r="B679" t="s">
        <v>1496</v>
      </c>
      <c r="C679" t="s">
        <v>3128</v>
      </c>
      <c r="D679" t="s">
        <v>419</v>
      </c>
      <c r="E679">
        <v>6801.9809013849999</v>
      </c>
      <c r="F679">
        <v>218.95</v>
      </c>
      <c r="G679">
        <v>50.649036021293497</v>
      </c>
      <c r="H679">
        <v>3.5564410130974302</v>
      </c>
      <c r="I679">
        <v>11.858591179872301</v>
      </c>
      <c r="J679">
        <v>3.1688946474716402</v>
      </c>
      <c r="K679">
        <v>211.77422818421701</v>
      </c>
      <c r="L679">
        <v>191.5702364</v>
      </c>
      <c r="M679">
        <v>72.642275586570605</v>
      </c>
      <c r="N679">
        <v>0.927934702630131</v>
      </c>
      <c r="O679">
        <v>4.8915277460607403</v>
      </c>
      <c r="P679">
        <v>73.014618727775499</v>
      </c>
      <c r="Q679">
        <v>0.150984036999528</v>
      </c>
    </row>
    <row r="680" spans="1:17" x14ac:dyDescent="0.3">
      <c r="A680" t="s">
        <v>1497</v>
      </c>
      <c r="B680" t="s">
        <v>1498</v>
      </c>
      <c r="C680" t="s">
        <v>3135</v>
      </c>
      <c r="D680" t="s">
        <v>414</v>
      </c>
      <c r="E680">
        <v>6758.3677256999999</v>
      </c>
      <c r="F680">
        <v>1499.25</v>
      </c>
      <c r="G680">
        <v>41.9988310412568</v>
      </c>
      <c r="H680">
        <v>3.2950654024067498</v>
      </c>
      <c r="I680">
        <v>12.9475126935635</v>
      </c>
      <c r="J680">
        <v>-6.3791764301494096</v>
      </c>
      <c r="K680">
        <v>1545.8333971766499</v>
      </c>
      <c r="L680">
        <v>1437.43973341066</v>
      </c>
      <c r="M680">
        <v>42.402532336397798</v>
      </c>
      <c r="N680">
        <v>0.960052078946392</v>
      </c>
      <c r="O680">
        <v>28.450892112723</v>
      </c>
      <c r="P680">
        <v>65.864586790574094</v>
      </c>
      <c r="Q680">
        <v>7.4387541757944001E-2</v>
      </c>
    </row>
    <row r="681" spans="1:17" x14ac:dyDescent="0.3">
      <c r="A681" t="s">
        <v>1499</v>
      </c>
      <c r="B681" t="s">
        <v>1500</v>
      </c>
      <c r="C681" t="s">
        <v>3133</v>
      </c>
      <c r="D681" t="s">
        <v>273</v>
      </c>
      <c r="E681">
        <v>6752.3407730999998</v>
      </c>
      <c r="F681">
        <v>175.5</v>
      </c>
      <c r="G681">
        <v>-45.794902078209702</v>
      </c>
      <c r="H681">
        <v>-13.0328876074646</v>
      </c>
      <c r="I681">
        <v>-22.255137226214899</v>
      </c>
      <c r="J681">
        <v>-7.3385328637971199</v>
      </c>
      <c r="K681">
        <v>196.15277356708401</v>
      </c>
      <c r="L681">
        <v>202.14557336094899</v>
      </c>
      <c r="M681">
        <v>48.536176262683803</v>
      </c>
      <c r="N681">
        <v>1.59577467925789</v>
      </c>
      <c r="O681">
        <v>49.2877492877492</v>
      </c>
      <c r="P681">
        <v>14.057321115227101</v>
      </c>
      <c r="Q681">
        <v>8.8754385911778005E-2</v>
      </c>
    </row>
    <row r="682" spans="1:17" hidden="1" x14ac:dyDescent="0.3">
      <c r="A682" t="s">
        <v>1501</v>
      </c>
      <c r="B682" t="s">
        <v>1502</v>
      </c>
      <c r="C682" t="s">
        <v>3136</v>
      </c>
      <c r="D682" t="s">
        <v>1039</v>
      </c>
      <c r="E682">
        <v>6746.8437323999997</v>
      </c>
      <c r="F682">
        <v>131</v>
      </c>
      <c r="G682">
        <v>-12.281549093036601</v>
      </c>
      <c r="H682">
        <v>-0.169969562628209</v>
      </c>
      <c r="I682">
        <v>-2.1563494767192899</v>
      </c>
      <c r="J682">
        <v>-3.27494904876822</v>
      </c>
      <c r="K682">
        <v>124.25804268591099</v>
      </c>
      <c r="M682">
        <v>1.05563603616817</v>
      </c>
      <c r="N682">
        <v>1.2375</v>
      </c>
      <c r="O682">
        <v>1.0381679389313001</v>
      </c>
      <c r="P682">
        <v>10.548523206751</v>
      </c>
    </row>
    <row r="683" spans="1:17" x14ac:dyDescent="0.3">
      <c r="A683" t="s">
        <v>1503</v>
      </c>
      <c r="B683" t="s">
        <v>1504</v>
      </c>
      <c r="C683" t="s">
        <v>3128</v>
      </c>
      <c r="D683" t="s">
        <v>69</v>
      </c>
      <c r="E683">
        <v>6700.2327957999996</v>
      </c>
      <c r="F683">
        <v>327.05</v>
      </c>
      <c r="G683">
        <v>9.5360103566355292</v>
      </c>
      <c r="H683">
        <v>-2.1729369216786498</v>
      </c>
      <c r="I683">
        <v>49.124163064022298</v>
      </c>
      <c r="J683">
        <v>-4.1751741050322897</v>
      </c>
      <c r="K683">
        <v>324.08680274418998</v>
      </c>
      <c r="L683">
        <v>282.20180087863798</v>
      </c>
      <c r="M683">
        <v>38.421609057607903</v>
      </c>
      <c r="N683">
        <v>0.30925301253712201</v>
      </c>
      <c r="O683">
        <v>15.8844213423023</v>
      </c>
      <c r="P683">
        <v>79.697802197802204</v>
      </c>
      <c r="Q683">
        <v>7.5670777942890996E-2</v>
      </c>
    </row>
    <row r="684" spans="1:17" hidden="1" x14ac:dyDescent="0.3">
      <c r="A684" t="s">
        <v>1505</v>
      </c>
      <c r="B684" t="s">
        <v>1506</v>
      </c>
      <c r="C684" t="s">
        <v>3136</v>
      </c>
      <c r="D684" t="s">
        <v>114</v>
      </c>
      <c r="E684">
        <v>6641.8925711250004</v>
      </c>
      <c r="F684">
        <v>603.75</v>
      </c>
      <c r="G684">
        <v>-34.6749508982031</v>
      </c>
      <c r="H684">
        <v>-12.7342392418229</v>
      </c>
      <c r="I684">
        <v>-25.143350103550901</v>
      </c>
      <c r="J684">
        <v>-5.8725611817143202</v>
      </c>
      <c r="K684">
        <v>703.228844059523</v>
      </c>
      <c r="L684">
        <v>739.93070270759199</v>
      </c>
      <c r="M684">
        <v>25.097690340272099</v>
      </c>
      <c r="N684">
        <v>0.30804298237195699</v>
      </c>
      <c r="O684">
        <v>56.256728778467902</v>
      </c>
      <c r="P684">
        <v>0.79298831385643498</v>
      </c>
      <c r="Q684">
        <v>6.1451073530507001E-2</v>
      </c>
    </row>
    <row r="685" spans="1:17" hidden="1" x14ac:dyDescent="0.3">
      <c r="A685" t="s">
        <v>1507</v>
      </c>
      <c r="B685" t="s">
        <v>1508</v>
      </c>
      <c r="C685" t="s">
        <v>3136</v>
      </c>
      <c r="D685" t="s">
        <v>1341</v>
      </c>
      <c r="E685">
        <v>6636.6662775300001</v>
      </c>
      <c r="F685">
        <v>1430.16</v>
      </c>
      <c r="G685">
        <v>-13.163053767231499</v>
      </c>
      <c r="H685">
        <v>0.41290839729892498</v>
      </c>
      <c r="I685">
        <v>-0.83546976602766798</v>
      </c>
      <c r="J685">
        <v>-2.87424694595631</v>
      </c>
      <c r="K685">
        <v>1420.89784268774</v>
      </c>
      <c r="L685">
        <v>1384.1646313352801</v>
      </c>
      <c r="M685">
        <v>77.088001342421407</v>
      </c>
      <c r="N685">
        <v>1.26568092401187</v>
      </c>
      <c r="O685">
        <v>3.1388096436762298</v>
      </c>
      <c r="P685">
        <v>12.650939309204</v>
      </c>
      <c r="Q685">
        <v>-5.5078309021881003E-2</v>
      </c>
    </row>
    <row r="686" spans="1:17" x14ac:dyDescent="0.3">
      <c r="A686" t="s">
        <v>1509</v>
      </c>
      <c r="B686" t="s">
        <v>1510</v>
      </c>
      <c r="C686" t="s">
        <v>3125</v>
      </c>
      <c r="D686" t="s">
        <v>248</v>
      </c>
      <c r="E686">
        <v>6593.6894045649997</v>
      </c>
      <c r="F686">
        <v>473.05</v>
      </c>
      <c r="G686">
        <v>8.9460064677025599</v>
      </c>
      <c r="H686">
        <v>10.0182657314894</v>
      </c>
      <c r="I686">
        <v>25.838642747920801</v>
      </c>
      <c r="J686">
        <v>-4.2686065540536298</v>
      </c>
      <c r="K686">
        <v>439.26016846032502</v>
      </c>
      <c r="L686">
        <v>393.24915121043603</v>
      </c>
      <c r="M686">
        <v>66.497004330181298</v>
      </c>
      <c r="N686">
        <v>0.89544175901095302</v>
      </c>
      <c r="O686">
        <v>9.8192580065532091</v>
      </c>
      <c r="P686">
        <v>50.652866242038201</v>
      </c>
      <c r="Q686">
        <v>6.8111158881721007E-2</v>
      </c>
    </row>
    <row r="687" spans="1:17" x14ac:dyDescent="0.3">
      <c r="A687" t="s">
        <v>1511</v>
      </c>
      <c r="B687" t="s">
        <v>1512</v>
      </c>
      <c r="C687" t="s">
        <v>565</v>
      </c>
      <c r="D687" t="s">
        <v>565</v>
      </c>
      <c r="E687">
        <v>6565.5013710000003</v>
      </c>
      <c r="F687">
        <v>331.5</v>
      </c>
      <c r="G687">
        <v>-14.8404448537412</v>
      </c>
      <c r="H687">
        <v>-15.559588399625699</v>
      </c>
      <c r="I687">
        <v>-14.5254626660497</v>
      </c>
      <c r="J687">
        <v>-5.6905529497434699</v>
      </c>
      <c r="K687">
        <v>365.68081485057297</v>
      </c>
      <c r="L687">
        <v>356.351851111288</v>
      </c>
      <c r="M687">
        <v>42.256243059438702</v>
      </c>
      <c r="N687">
        <v>0.85705931060378304</v>
      </c>
      <c r="O687">
        <v>35.9426847662141</v>
      </c>
      <c r="P687">
        <v>29.770992366412202</v>
      </c>
      <c r="Q687">
        <v>2.7474721983436E-2</v>
      </c>
    </row>
    <row r="688" spans="1:17" x14ac:dyDescent="0.3">
      <c r="A688" t="s">
        <v>1513</v>
      </c>
      <c r="B688" t="s">
        <v>1514</v>
      </c>
      <c r="C688" t="s">
        <v>3125</v>
      </c>
      <c r="D688" t="s">
        <v>51</v>
      </c>
      <c r="E688">
        <v>6561.8265093600003</v>
      </c>
      <c r="F688">
        <v>202.2</v>
      </c>
      <c r="G688">
        <v>-50.164190098019198</v>
      </c>
      <c r="H688">
        <v>-1.9942614493300801</v>
      </c>
      <c r="I688">
        <v>-12.7145466483947</v>
      </c>
      <c r="J688">
        <v>-0.17436926555672799</v>
      </c>
      <c r="K688">
        <v>210.33055615796701</v>
      </c>
      <c r="L688">
        <v>238.87789961828801</v>
      </c>
      <c r="M688">
        <v>49.6372278160528</v>
      </c>
      <c r="N688">
        <v>1.24602998134107</v>
      </c>
      <c r="O688">
        <v>133.827893175074</v>
      </c>
      <c r="P688">
        <v>6.5612648221343699</v>
      </c>
      <c r="Q688">
        <v>-2.0862413648791E-2</v>
      </c>
    </row>
    <row r="689" spans="1:17" x14ac:dyDescent="0.3">
      <c r="A689" t="s">
        <v>1515</v>
      </c>
      <c r="B689" t="s">
        <v>1516</v>
      </c>
      <c r="C689" t="s">
        <v>3135</v>
      </c>
      <c r="D689" t="s">
        <v>491</v>
      </c>
      <c r="E689">
        <v>6559.2584399999996</v>
      </c>
      <c r="F689">
        <v>2024.4</v>
      </c>
      <c r="G689">
        <v>-21.901574369219901</v>
      </c>
      <c r="H689">
        <v>-5.1365795820159299</v>
      </c>
      <c r="I689">
        <v>-12.5147812912089</v>
      </c>
      <c r="J689">
        <v>-4.5701634676619403</v>
      </c>
      <c r="K689">
        <v>2129.3289412965701</v>
      </c>
      <c r="L689">
        <v>2216.7755649638498</v>
      </c>
      <c r="M689">
        <v>46.697593778513202</v>
      </c>
      <c r="N689">
        <v>0.65938351149434904</v>
      </c>
      <c r="O689">
        <v>35.101758545741902</v>
      </c>
      <c r="P689">
        <v>3.8127227506987</v>
      </c>
      <c r="Q689">
        <v>-8.2392470789833999E-2</v>
      </c>
    </row>
    <row r="690" spans="1:17" hidden="1" x14ac:dyDescent="0.3">
      <c r="A690" t="s">
        <v>1517</v>
      </c>
      <c r="B690" t="s">
        <v>1518</v>
      </c>
      <c r="C690" t="s">
        <v>3136</v>
      </c>
      <c r="D690" t="s">
        <v>117</v>
      </c>
      <c r="E690">
        <v>6547.9526924000002</v>
      </c>
      <c r="F690">
        <v>418.25</v>
      </c>
      <c r="G690">
        <v>-2.98496332586266</v>
      </c>
      <c r="H690">
        <v>4.4496988337773002</v>
      </c>
      <c r="I690">
        <v>12.458339863244699</v>
      </c>
      <c r="J690">
        <v>-2.3593099326651799</v>
      </c>
      <c r="K690">
        <v>409.10618348602702</v>
      </c>
      <c r="M690">
        <v>56.537867879241098</v>
      </c>
      <c r="N690">
        <v>0.61042115964307098</v>
      </c>
      <c r="O690">
        <v>12.0502092050209</v>
      </c>
      <c r="P690">
        <v>28.652722239310901</v>
      </c>
    </row>
    <row r="691" spans="1:17" x14ac:dyDescent="0.3">
      <c r="A691" t="s">
        <v>1519</v>
      </c>
      <c r="B691" t="s">
        <v>1520</v>
      </c>
      <c r="C691" t="s">
        <v>3124</v>
      </c>
      <c r="D691" t="s">
        <v>46</v>
      </c>
      <c r="E691">
        <v>6542.535295402</v>
      </c>
      <c r="F691">
        <v>233.06</v>
      </c>
      <c r="G691">
        <v>48.562176736128798</v>
      </c>
      <c r="H691">
        <v>1.3663984633583499</v>
      </c>
      <c r="I691">
        <v>25.202875993727499</v>
      </c>
      <c r="J691">
        <v>-3.2619777585572201</v>
      </c>
      <c r="K691">
        <v>236.35907771767901</v>
      </c>
      <c r="L691">
        <v>211.120892662941</v>
      </c>
      <c r="M691">
        <v>49.654576316933003</v>
      </c>
      <c r="N691">
        <v>1.0340191655886699</v>
      </c>
      <c r="O691">
        <v>22.174547326868598</v>
      </c>
      <c r="P691">
        <v>78.112342376767302</v>
      </c>
      <c r="Q691">
        <v>8.6895308907282004E-2</v>
      </c>
    </row>
    <row r="692" spans="1:17" hidden="1" x14ac:dyDescent="0.3">
      <c r="A692" t="s">
        <v>1521</v>
      </c>
      <c r="B692" t="s">
        <v>1522</v>
      </c>
      <c r="C692" t="s">
        <v>3136</v>
      </c>
      <c r="D692" t="s">
        <v>374</v>
      </c>
      <c r="E692">
        <v>6537.1116534149996</v>
      </c>
      <c r="F692">
        <v>6795.15</v>
      </c>
      <c r="G692">
        <v>0.23080533544698001</v>
      </c>
      <c r="H692">
        <v>-11.612706924427901</v>
      </c>
      <c r="I692">
        <v>16.198768816399198</v>
      </c>
      <c r="J692">
        <v>-1.50206469612014</v>
      </c>
      <c r="K692">
        <v>6721.08000527885</v>
      </c>
      <c r="L692">
        <v>6143.8633327949101</v>
      </c>
      <c r="M692">
        <v>59.110473111652098</v>
      </c>
      <c r="N692">
        <v>0.56298763916893102</v>
      </c>
      <c r="O692">
        <v>13.837074972590701</v>
      </c>
      <c r="P692">
        <v>36.355700927077798</v>
      </c>
      <c r="Q692">
        <v>7.5719265144002998E-2</v>
      </c>
    </row>
    <row r="693" spans="1:17" hidden="1" x14ac:dyDescent="0.3">
      <c r="A693" t="s">
        <v>1523</v>
      </c>
      <c r="B693" t="s">
        <v>1524</v>
      </c>
      <c r="C693" t="s">
        <v>3136</v>
      </c>
      <c r="D693" t="s">
        <v>46</v>
      </c>
      <c r="E693">
        <v>6525.4419724250001</v>
      </c>
      <c r="F693">
        <v>604.15</v>
      </c>
      <c r="G693">
        <v>591.75971280179203</v>
      </c>
      <c r="H693">
        <v>20.191476220504299</v>
      </c>
      <c r="I693">
        <v>62.636989093621501</v>
      </c>
      <c r="J693">
        <v>0.44541779670676901</v>
      </c>
      <c r="K693">
        <v>573.76419714717304</v>
      </c>
      <c r="L693">
        <v>439.52576230022902</v>
      </c>
      <c r="M693">
        <v>57.806683463462299</v>
      </c>
      <c r="N693">
        <v>1.5770159973881801</v>
      </c>
      <c r="O693">
        <v>24.800132417446001</v>
      </c>
      <c r="P693">
        <v>716.308606945007</v>
      </c>
    </row>
    <row r="694" spans="1:17" hidden="1" x14ac:dyDescent="0.3">
      <c r="A694" t="s">
        <v>1525</v>
      </c>
      <c r="B694" t="s">
        <v>1526</v>
      </c>
      <c r="C694" t="s">
        <v>3136</v>
      </c>
      <c r="D694" t="s">
        <v>335</v>
      </c>
      <c r="E694">
        <v>6523.8705924099904</v>
      </c>
      <c r="F694">
        <v>542.95000000000005</v>
      </c>
      <c r="G694">
        <v>100.247401523364</v>
      </c>
      <c r="H694">
        <v>-0.310827859181876</v>
      </c>
      <c r="I694">
        <v>71.780389242436996</v>
      </c>
      <c r="J694">
        <v>-4.74812610797325</v>
      </c>
      <c r="K694">
        <v>511.14698728976902</v>
      </c>
      <c r="L694">
        <v>400.98232770278702</v>
      </c>
      <c r="M694">
        <v>52.8382413813762</v>
      </c>
      <c r="N694">
        <v>0.49189131929858998</v>
      </c>
      <c r="O694">
        <v>13.9883967216134</v>
      </c>
      <c r="P694">
        <v>162.14779015557099</v>
      </c>
      <c r="Q694">
        <v>0.186139589026353</v>
      </c>
    </row>
    <row r="695" spans="1:17" x14ac:dyDescent="0.3">
      <c r="A695" t="s">
        <v>1527</v>
      </c>
      <c r="B695" t="s">
        <v>1528</v>
      </c>
      <c r="C695" t="s">
        <v>3124</v>
      </c>
      <c r="D695" t="s">
        <v>46</v>
      </c>
      <c r="E695">
        <v>6510.221583775</v>
      </c>
      <c r="F695">
        <v>445.25</v>
      </c>
      <c r="G695">
        <v>-14.569916322267</v>
      </c>
      <c r="H695">
        <v>-7.6531803077513301</v>
      </c>
      <c r="I695">
        <v>0.238129246169175</v>
      </c>
      <c r="J695">
        <v>-8.8250633158266591</v>
      </c>
      <c r="K695">
        <v>490.62744298536097</v>
      </c>
      <c r="L695">
        <v>472.43126084459402</v>
      </c>
      <c r="M695">
        <v>39.157060906086997</v>
      </c>
      <c r="N695">
        <v>0.71260617829005302</v>
      </c>
      <c r="O695">
        <v>32.060640089837101</v>
      </c>
      <c r="P695">
        <v>30.5144364648981</v>
      </c>
      <c r="Q695">
        <v>-3.0479598669400001E-2</v>
      </c>
    </row>
    <row r="696" spans="1:17" hidden="1" x14ac:dyDescent="0.3">
      <c r="A696" t="s">
        <v>1529</v>
      </c>
      <c r="B696" t="s">
        <v>1530</v>
      </c>
      <c r="C696" t="s">
        <v>3136</v>
      </c>
      <c r="D696" t="s">
        <v>1341</v>
      </c>
      <c r="E696">
        <v>6496.9056107910001</v>
      </c>
      <c r="F696">
        <v>1206</v>
      </c>
      <c r="G696">
        <v>-11.7801103169834</v>
      </c>
      <c r="H696">
        <v>3.7309339875786503E-2</v>
      </c>
      <c r="I696">
        <v>-0.28574094865682398</v>
      </c>
      <c r="J696">
        <v>-3.3761947022591201</v>
      </c>
      <c r="K696">
        <v>1196.85311387559</v>
      </c>
      <c r="L696">
        <v>1162.54278312009</v>
      </c>
      <c r="M696">
        <v>63.340787818078198</v>
      </c>
      <c r="N696">
        <v>1.64185504144079</v>
      </c>
      <c r="O696">
        <v>9.8988391376451101</v>
      </c>
      <c r="P696">
        <v>10.8160508687941</v>
      </c>
    </row>
    <row r="697" spans="1:17" x14ac:dyDescent="0.3">
      <c r="A697" t="s">
        <v>1531</v>
      </c>
      <c r="B697" t="s">
        <v>1532</v>
      </c>
      <c r="C697" t="s">
        <v>3124</v>
      </c>
      <c r="D697" t="s">
        <v>46</v>
      </c>
      <c r="E697">
        <v>6450.2775224999996</v>
      </c>
      <c r="F697">
        <v>458.35</v>
      </c>
      <c r="G697">
        <v>19.1878453355191</v>
      </c>
      <c r="H697">
        <v>-14.55308341338</v>
      </c>
      <c r="I697">
        <v>0.28401513595657102</v>
      </c>
      <c r="J697">
        <v>-2.09393359622959</v>
      </c>
      <c r="K697">
        <v>510.63635327740599</v>
      </c>
      <c r="L697">
        <v>459.69112941577202</v>
      </c>
      <c r="M697">
        <v>49.798174029258099</v>
      </c>
      <c r="N697">
        <v>0.59387719200418299</v>
      </c>
      <c r="O697">
        <v>35.0496345587433</v>
      </c>
      <c r="P697">
        <v>62.795240632214501</v>
      </c>
      <c r="Q697">
        <v>0.183654963862313</v>
      </c>
    </row>
    <row r="698" spans="1:17" x14ac:dyDescent="0.3">
      <c r="A698" t="s">
        <v>1533</v>
      </c>
      <c r="B698" t="s">
        <v>1534</v>
      </c>
      <c r="C698" t="s">
        <v>565</v>
      </c>
      <c r="D698" t="s">
        <v>565</v>
      </c>
      <c r="E698">
        <v>6422.668412</v>
      </c>
      <c r="F698">
        <v>320.3</v>
      </c>
      <c r="G698">
        <v>-27.1090771302738</v>
      </c>
      <c r="H698">
        <v>11.8855378094446</v>
      </c>
      <c r="I698">
        <v>-10.167837990113901</v>
      </c>
      <c r="J698">
        <v>12.2885572124124</v>
      </c>
      <c r="K698">
        <v>317.554049662544</v>
      </c>
      <c r="L698">
        <v>336.53393444510402</v>
      </c>
      <c r="M698">
        <v>59.514173964657601</v>
      </c>
      <c r="N698">
        <v>2.2376094372745898</v>
      </c>
      <c r="O698">
        <v>36.4189822041835</v>
      </c>
      <c r="P698">
        <v>19.626517273575999</v>
      </c>
      <c r="Q698">
        <v>4.6168109101641E-2</v>
      </c>
    </row>
    <row r="699" spans="1:17" x14ac:dyDescent="0.3">
      <c r="A699" t="s">
        <v>1535</v>
      </c>
      <c r="B699" t="s">
        <v>1536</v>
      </c>
      <c r="C699" t="s">
        <v>3124</v>
      </c>
      <c r="D699" t="s">
        <v>46</v>
      </c>
      <c r="E699">
        <v>6410.0396164000003</v>
      </c>
      <c r="F699">
        <v>956.9</v>
      </c>
      <c r="G699">
        <v>-11.6728206085048</v>
      </c>
      <c r="H699">
        <v>-9.9413703408383292</v>
      </c>
      <c r="I699">
        <v>-30.777866982853599</v>
      </c>
      <c r="J699">
        <v>-7.8381757181786602</v>
      </c>
      <c r="K699">
        <v>1083.2849645526301</v>
      </c>
      <c r="L699">
        <v>1102.10236657673</v>
      </c>
      <c r="M699">
        <v>32.534648037401602</v>
      </c>
      <c r="N699">
        <v>0.62262767457326795</v>
      </c>
      <c r="O699">
        <v>61.192392099487897</v>
      </c>
      <c r="P699">
        <v>27.962021930997501</v>
      </c>
      <c r="Q699">
        <v>9.0037236799362999E-2</v>
      </c>
    </row>
    <row r="700" spans="1:17" x14ac:dyDescent="0.3">
      <c r="A700" t="s">
        <v>1537</v>
      </c>
      <c r="B700" t="s">
        <v>1538</v>
      </c>
      <c r="C700" t="s">
        <v>3125</v>
      </c>
      <c r="D700" t="s">
        <v>51</v>
      </c>
      <c r="E700">
        <v>6383.8956959999996</v>
      </c>
      <c r="F700">
        <v>806.85</v>
      </c>
      <c r="G700">
        <v>165.38406066013701</v>
      </c>
      <c r="H700">
        <v>46.277076448806497</v>
      </c>
      <c r="I700">
        <v>118.149636983113</v>
      </c>
      <c r="J700">
        <v>20.106043381845701</v>
      </c>
      <c r="K700">
        <v>603.63721340776794</v>
      </c>
      <c r="L700">
        <v>476.05343642889198</v>
      </c>
      <c r="M700">
        <v>80.466879453234199</v>
      </c>
      <c r="N700">
        <v>2.2794870672042702</v>
      </c>
      <c r="O700">
        <v>3.2905744562186299</v>
      </c>
      <c r="P700">
        <v>200.055782818891</v>
      </c>
      <c r="Q700">
        <v>5.1628557327643002E-2</v>
      </c>
    </row>
    <row r="701" spans="1:17" hidden="1" x14ac:dyDescent="0.3">
      <c r="A701" t="s">
        <v>1539</v>
      </c>
      <c r="B701" t="s">
        <v>1540</v>
      </c>
      <c r="C701" t="s">
        <v>3136</v>
      </c>
      <c r="D701" t="s">
        <v>123</v>
      </c>
      <c r="E701">
        <v>6365.2510119999997</v>
      </c>
      <c r="F701">
        <v>8345.9</v>
      </c>
      <c r="G701">
        <v>217.67964311705501</v>
      </c>
      <c r="H701">
        <v>8.0811386884800402</v>
      </c>
      <c r="I701">
        <v>53.714875985852302</v>
      </c>
      <c r="J701">
        <v>2.8465462783345701</v>
      </c>
      <c r="K701">
        <v>6927.2386072622203</v>
      </c>
      <c r="L701">
        <v>5538.1919002444101</v>
      </c>
      <c r="M701">
        <v>69.990654524771102</v>
      </c>
      <c r="N701">
        <v>0.99715693906749703</v>
      </c>
      <c r="O701">
        <v>2.5162055620131501E-2</v>
      </c>
      <c r="P701">
        <v>277.45466057618302</v>
      </c>
      <c r="Q701">
        <v>0.33386958366223601</v>
      </c>
    </row>
    <row r="702" spans="1:17" x14ac:dyDescent="0.3">
      <c r="A702" t="s">
        <v>1541</v>
      </c>
      <c r="B702" t="s">
        <v>1542</v>
      </c>
      <c r="C702" t="s">
        <v>3121</v>
      </c>
      <c r="D702" t="s">
        <v>24</v>
      </c>
      <c r="E702">
        <v>6364.5899214800002</v>
      </c>
      <c r="F702">
        <v>32.24</v>
      </c>
      <c r="G702">
        <v>-62.661879002778299</v>
      </c>
      <c r="H702">
        <v>-9.5063025210084096</v>
      </c>
      <c r="I702">
        <v>-45.191352419616003</v>
      </c>
      <c r="J702">
        <v>-8.8402683223475993</v>
      </c>
      <c r="K702">
        <v>38.336802696403197</v>
      </c>
      <c r="L702">
        <v>44.043681885752697</v>
      </c>
      <c r="M702">
        <v>25.8712940838466</v>
      </c>
      <c r="N702">
        <v>0.97809295379388195</v>
      </c>
      <c r="O702">
        <v>95.409429280397006</v>
      </c>
      <c r="P702">
        <v>0.71852546079351698</v>
      </c>
      <c r="Q702">
        <v>5.0838690530827998E-2</v>
      </c>
    </row>
    <row r="703" spans="1:17" hidden="1" x14ac:dyDescent="0.3">
      <c r="A703" t="s">
        <v>1543</v>
      </c>
      <c r="B703" t="s">
        <v>1544</v>
      </c>
      <c r="C703" t="s">
        <v>3136</v>
      </c>
      <c r="D703" t="s">
        <v>46</v>
      </c>
      <c r="E703">
        <v>6347.84</v>
      </c>
      <c r="F703">
        <v>86</v>
      </c>
      <c r="G703">
        <v>-29.892464426912099</v>
      </c>
      <c r="H703">
        <v>-4.61441400707265</v>
      </c>
      <c r="I703">
        <v>-12.0311458063651</v>
      </c>
      <c r="K703">
        <v>89.699632960748403</v>
      </c>
      <c r="L703">
        <v>91.3219367587932</v>
      </c>
      <c r="M703">
        <v>53.081674366169402</v>
      </c>
      <c r="N703">
        <v>19.864864864864799</v>
      </c>
      <c r="O703">
        <v>14.5348837209302</v>
      </c>
      <c r="P703">
        <v>1.1764705882352899</v>
      </c>
    </row>
    <row r="704" spans="1:17" x14ac:dyDescent="0.3">
      <c r="A704" t="s">
        <v>1545</v>
      </c>
      <c r="B704" t="s">
        <v>1546</v>
      </c>
      <c r="C704" t="s">
        <v>565</v>
      </c>
      <c r="D704" t="s">
        <v>438</v>
      </c>
      <c r="E704">
        <v>6325.4964631100001</v>
      </c>
      <c r="F704">
        <v>885.1</v>
      </c>
      <c r="G704">
        <v>-25.437367188768601</v>
      </c>
      <c r="H704">
        <v>1.8355789288756601</v>
      </c>
      <c r="I704">
        <v>-0.63973842948483495</v>
      </c>
      <c r="J704">
        <v>0.77528087694808301</v>
      </c>
      <c r="K704">
        <v>892.79786869259203</v>
      </c>
      <c r="L704">
        <v>868.998357600752</v>
      </c>
      <c r="M704">
        <v>56.256510407304503</v>
      </c>
      <c r="N704">
        <v>1.09073692728593</v>
      </c>
      <c r="O704">
        <v>27.443226754038999</v>
      </c>
      <c r="P704">
        <v>28.891801368865501</v>
      </c>
      <c r="Q704">
        <v>0.116801514092301</v>
      </c>
    </row>
    <row r="705" spans="1:17" x14ac:dyDescent="0.3">
      <c r="A705" t="s">
        <v>1547</v>
      </c>
      <c r="B705" t="s">
        <v>1548</v>
      </c>
      <c r="C705" t="s">
        <v>3129</v>
      </c>
      <c r="D705" t="s">
        <v>215</v>
      </c>
      <c r="E705">
        <v>6320.7295820199997</v>
      </c>
      <c r="F705">
        <v>1559.95</v>
      </c>
      <c r="G705">
        <v>27.867960896349299</v>
      </c>
      <c r="H705">
        <v>-28.336894815890901</v>
      </c>
      <c r="I705">
        <v>4.9099881214506604</v>
      </c>
      <c r="J705">
        <v>-4.0252406536986998</v>
      </c>
      <c r="K705">
        <v>1762.9888874436599</v>
      </c>
      <c r="L705">
        <v>1620.1958374583101</v>
      </c>
      <c r="M705">
        <v>35.569398910362999</v>
      </c>
      <c r="N705">
        <v>0.706566102172694</v>
      </c>
      <c r="O705">
        <v>51.2804897592871</v>
      </c>
      <c r="P705">
        <v>74.179321125502398</v>
      </c>
      <c r="Q705">
        <v>2.5892441869664998E-2</v>
      </c>
    </row>
    <row r="706" spans="1:17" x14ac:dyDescent="0.3">
      <c r="A706" t="s">
        <v>1549</v>
      </c>
      <c r="B706" t="s">
        <v>1550</v>
      </c>
      <c r="C706" t="s">
        <v>3135</v>
      </c>
      <c r="D706" t="s">
        <v>414</v>
      </c>
      <c r="E706">
        <v>6319.2665805500001</v>
      </c>
      <c r="F706">
        <v>324.95</v>
      </c>
      <c r="G706">
        <v>21.3857997310317</v>
      </c>
      <c r="H706">
        <v>-3.7733003726206298</v>
      </c>
      <c r="I706">
        <v>17.136375547130601</v>
      </c>
      <c r="J706">
        <v>-0.91160499732127298</v>
      </c>
      <c r="K706">
        <v>326.21433343507198</v>
      </c>
      <c r="L706">
        <v>305.00152943761299</v>
      </c>
      <c r="M706">
        <v>56.582430063827601</v>
      </c>
      <c r="N706">
        <v>0.48494870955142499</v>
      </c>
      <c r="O706">
        <v>16.541006308662801</v>
      </c>
      <c r="P706">
        <v>44.293960923623402</v>
      </c>
      <c r="Q706">
        <v>7.2130242229720004E-3</v>
      </c>
    </row>
    <row r="707" spans="1:17" x14ac:dyDescent="0.3">
      <c r="A707" t="s">
        <v>1551</v>
      </c>
      <c r="B707" t="s">
        <v>1552</v>
      </c>
      <c r="C707" t="s">
        <v>3123</v>
      </c>
      <c r="D707" t="s">
        <v>120</v>
      </c>
      <c r="E707">
        <v>6275.7554105749996</v>
      </c>
      <c r="F707">
        <v>547.75</v>
      </c>
      <c r="G707">
        <v>-19.9057996911434</v>
      </c>
      <c r="H707">
        <v>-7.9868175262001797</v>
      </c>
      <c r="I707">
        <v>5.5285012908241704</v>
      </c>
      <c r="J707">
        <v>-2.0339784986663401</v>
      </c>
      <c r="K707">
        <v>586.09124803417001</v>
      </c>
      <c r="L707">
        <v>564.77072672413703</v>
      </c>
      <c r="M707">
        <v>37.129074265176598</v>
      </c>
      <c r="N707">
        <v>0.66895130707478301</v>
      </c>
      <c r="O707">
        <v>25.312642628936501</v>
      </c>
      <c r="P707">
        <v>17.291220556745099</v>
      </c>
      <c r="Q707">
        <v>3.3596463209527999E-2</v>
      </c>
    </row>
    <row r="708" spans="1:17" x14ac:dyDescent="0.3">
      <c r="A708" t="s">
        <v>1553</v>
      </c>
      <c r="B708" t="s">
        <v>1554</v>
      </c>
      <c r="C708" t="s">
        <v>3124</v>
      </c>
      <c r="D708" t="s">
        <v>46</v>
      </c>
      <c r="E708">
        <v>6272.674847456</v>
      </c>
      <c r="F708">
        <v>37.340000000000003</v>
      </c>
      <c r="G708">
        <v>6.0079121227822201</v>
      </c>
      <c r="H708">
        <v>-5.1962853521018797</v>
      </c>
      <c r="I708">
        <v>-7.3753725103586998</v>
      </c>
      <c r="J708">
        <v>-2.6616231496881899</v>
      </c>
      <c r="K708">
        <v>40.362931816673097</v>
      </c>
      <c r="L708">
        <v>40.127919498162797</v>
      </c>
      <c r="M708">
        <v>50.9917481161852</v>
      </c>
      <c r="N708">
        <v>0.89390413832460802</v>
      </c>
      <c r="O708">
        <v>53.9903588644884</v>
      </c>
      <c r="P708">
        <v>40.422992538870297</v>
      </c>
      <c r="Q708">
        <v>0.10731568567170199</v>
      </c>
    </row>
    <row r="709" spans="1:17" hidden="1" x14ac:dyDescent="0.3">
      <c r="A709" t="s">
        <v>1555</v>
      </c>
      <c r="B709" t="s">
        <v>1556</v>
      </c>
      <c r="C709" t="s">
        <v>3136</v>
      </c>
      <c r="E709">
        <v>6266.1528877000001</v>
      </c>
      <c r="F709">
        <v>113</v>
      </c>
      <c r="G709">
        <v>-24.1047131412646</v>
      </c>
      <c r="I709">
        <v>-7.2485371107129399</v>
      </c>
      <c r="M709">
        <v>50</v>
      </c>
      <c r="N709">
        <v>1</v>
      </c>
      <c r="O709">
        <v>1.76991150442478</v>
      </c>
      <c r="P709">
        <v>0</v>
      </c>
    </row>
    <row r="710" spans="1:17" x14ac:dyDescent="0.3">
      <c r="A710" t="s">
        <v>1557</v>
      </c>
      <c r="B710" t="s">
        <v>1558</v>
      </c>
      <c r="C710" t="s">
        <v>3126</v>
      </c>
      <c r="D710" t="s">
        <v>215</v>
      </c>
      <c r="E710">
        <v>6245.6385111999998</v>
      </c>
      <c r="F710">
        <v>434.8</v>
      </c>
      <c r="G710">
        <v>-18.874250423781099</v>
      </c>
      <c r="H710">
        <v>-5.9425964941955298</v>
      </c>
      <c r="I710">
        <v>8.2679058976664308</v>
      </c>
      <c r="J710">
        <v>-2.4482099440085698</v>
      </c>
      <c r="K710">
        <v>457.50894552694501</v>
      </c>
      <c r="L710">
        <v>432.92538514147998</v>
      </c>
      <c r="M710">
        <v>50.575922812187002</v>
      </c>
      <c r="N710">
        <v>0.45422422644672</v>
      </c>
      <c r="O710">
        <v>28.6913523459061</v>
      </c>
      <c r="P710">
        <v>60.117842018044499</v>
      </c>
      <c r="Q710">
        <v>0.13063038723049</v>
      </c>
    </row>
    <row r="711" spans="1:17" hidden="1" x14ac:dyDescent="0.3">
      <c r="A711" t="s">
        <v>1559</v>
      </c>
      <c r="B711" t="s">
        <v>1560</v>
      </c>
      <c r="C711" t="s">
        <v>3136</v>
      </c>
      <c r="D711" t="s">
        <v>257</v>
      </c>
      <c r="E711">
        <v>6217.7231279999996</v>
      </c>
      <c r="F711">
        <v>636.6</v>
      </c>
      <c r="G711">
        <v>71.260238394807303</v>
      </c>
      <c r="H711">
        <v>45.025846540509697</v>
      </c>
      <c r="I711">
        <v>57.777885078907801</v>
      </c>
      <c r="J711">
        <v>3.9172930271947699</v>
      </c>
      <c r="K711">
        <v>504.84747745730198</v>
      </c>
      <c r="L711">
        <v>432.22807660843</v>
      </c>
      <c r="M711">
        <v>76.8445248458451</v>
      </c>
      <c r="N711">
        <v>1.48235724333985</v>
      </c>
      <c r="O711">
        <v>1.7907634307257201</v>
      </c>
      <c r="P711">
        <v>113.070035980252</v>
      </c>
      <c r="Q711">
        <v>0.160505968268156</v>
      </c>
    </row>
    <row r="712" spans="1:17" x14ac:dyDescent="0.3">
      <c r="A712" t="s">
        <v>1561</v>
      </c>
      <c r="B712" t="s">
        <v>1562</v>
      </c>
      <c r="C712" t="s">
        <v>3134</v>
      </c>
      <c r="D712" t="s">
        <v>131</v>
      </c>
      <c r="E712">
        <v>6212.3680444199999</v>
      </c>
      <c r="F712">
        <v>207.56</v>
      </c>
      <c r="G712">
        <v>56.6426104802363</v>
      </c>
      <c r="H712">
        <v>-10.4142938869525</v>
      </c>
      <c r="I712">
        <v>11.524706659282501</v>
      </c>
      <c r="J712">
        <v>-1.6892012022529499</v>
      </c>
      <c r="K712">
        <v>226.97375006552301</v>
      </c>
      <c r="L712">
        <v>196.069122209103</v>
      </c>
      <c r="M712">
        <v>45.403400233772899</v>
      </c>
      <c r="N712">
        <v>0.80184798958551395</v>
      </c>
      <c r="O712">
        <v>30.0587781846213</v>
      </c>
      <c r="P712">
        <v>92.631090487238893</v>
      </c>
      <c r="Q712">
        <v>0.15328302644953701</v>
      </c>
    </row>
    <row r="713" spans="1:17" x14ac:dyDescent="0.3">
      <c r="A713" t="s">
        <v>1563</v>
      </c>
      <c r="B713" t="s">
        <v>1564</v>
      </c>
      <c r="C713" t="s">
        <v>3131</v>
      </c>
      <c r="D713" t="s">
        <v>1425</v>
      </c>
      <c r="E713">
        <v>6178.8284320149996</v>
      </c>
      <c r="F713">
        <v>303.64999999999998</v>
      </c>
      <c r="G713">
        <v>-20.7084015883032</v>
      </c>
      <c r="H713">
        <v>-14.082759412416699</v>
      </c>
      <c r="I713">
        <v>-44.190747548305097</v>
      </c>
      <c r="J713">
        <v>-4.62855867443667</v>
      </c>
      <c r="K713">
        <v>349.37438705150203</v>
      </c>
      <c r="L713">
        <v>373.72944022789397</v>
      </c>
      <c r="M713">
        <v>43.374922533292398</v>
      </c>
      <c r="N713">
        <v>0.87002586681230099</v>
      </c>
      <c r="O713">
        <v>93.643998024040798</v>
      </c>
      <c r="P713">
        <v>17.013487475915198</v>
      </c>
      <c r="Q713">
        <v>5.5743130251215002E-2</v>
      </c>
    </row>
    <row r="714" spans="1:17" x14ac:dyDescent="0.3">
      <c r="A714" t="s">
        <v>1565</v>
      </c>
      <c r="B714" t="s">
        <v>1566</v>
      </c>
      <c r="C714" t="s">
        <v>3121</v>
      </c>
      <c r="D714" t="s">
        <v>494</v>
      </c>
      <c r="E714">
        <v>6173.4329083499997</v>
      </c>
      <c r="F714">
        <v>282.89999999999998</v>
      </c>
      <c r="G714">
        <v>-40.213184053909103</v>
      </c>
      <c r="H714">
        <v>-7.5936983761875201</v>
      </c>
      <c r="I714">
        <v>-13.275447364506199</v>
      </c>
      <c r="J714">
        <v>-5.3018548783646304</v>
      </c>
      <c r="K714">
        <v>293.82864682634801</v>
      </c>
      <c r="L714">
        <v>306.73649064109799</v>
      </c>
      <c r="M714">
        <v>54.653004342038201</v>
      </c>
      <c r="N714">
        <v>0.62907494100174399</v>
      </c>
      <c r="O714">
        <v>43.259102156238903</v>
      </c>
      <c r="P714">
        <v>8.3492914592110097</v>
      </c>
      <c r="Q714">
        <v>4.9224069518929998E-2</v>
      </c>
    </row>
    <row r="715" spans="1:17" x14ac:dyDescent="0.3">
      <c r="A715" t="s">
        <v>1567</v>
      </c>
      <c r="B715" t="s">
        <v>1568</v>
      </c>
      <c r="C715" t="s">
        <v>3130</v>
      </c>
      <c r="D715" t="s">
        <v>117</v>
      </c>
      <c r="E715">
        <v>6135.9239075400001</v>
      </c>
      <c r="F715">
        <v>565.04999999999995</v>
      </c>
      <c r="G715">
        <v>-10.8828955209241</v>
      </c>
      <c r="H715">
        <v>-9.6025709410542408</v>
      </c>
      <c r="I715">
        <v>-10.590878202891499</v>
      </c>
      <c r="J715">
        <v>-7.3411629706697603</v>
      </c>
      <c r="K715">
        <v>651.20103848629401</v>
      </c>
      <c r="L715">
        <v>622.07208163714597</v>
      </c>
      <c r="M715">
        <v>23.6638421393607</v>
      </c>
      <c r="N715">
        <v>1.22032023096821</v>
      </c>
      <c r="O715">
        <v>48.951420228298304</v>
      </c>
      <c r="P715">
        <v>20.8533846647417</v>
      </c>
      <c r="Q715">
        <v>5.9158941908957E-2</v>
      </c>
    </row>
    <row r="716" spans="1:17" x14ac:dyDescent="0.3">
      <c r="A716" t="s">
        <v>1569</v>
      </c>
      <c r="B716" t="s">
        <v>1570</v>
      </c>
      <c r="C716" t="s">
        <v>3133</v>
      </c>
      <c r="D716" t="s">
        <v>1571</v>
      </c>
      <c r="E716">
        <v>6118.2607049999997</v>
      </c>
      <c r="F716">
        <v>450</v>
      </c>
      <c r="G716">
        <v>-7.7888799693719104</v>
      </c>
      <c r="H716">
        <v>-2.6938440510320301</v>
      </c>
      <c r="I716">
        <v>-2.3811839189691799</v>
      </c>
      <c r="J716">
        <v>-4.7798313003477801</v>
      </c>
      <c r="K716">
        <v>466.62954474948401</v>
      </c>
      <c r="L716">
        <v>463.08729828109102</v>
      </c>
      <c r="M716">
        <v>52.169342040560998</v>
      </c>
      <c r="N716">
        <v>0.56884072166789501</v>
      </c>
      <c r="O716">
        <v>28.2</v>
      </c>
      <c r="P716">
        <v>19.047619047619001</v>
      </c>
    </row>
    <row r="717" spans="1:17" x14ac:dyDescent="0.3">
      <c r="A717" t="s">
        <v>1572</v>
      </c>
      <c r="B717" t="s">
        <v>1573</v>
      </c>
      <c r="C717" t="s">
        <v>3133</v>
      </c>
      <c r="D717" t="s">
        <v>108</v>
      </c>
      <c r="E717">
        <v>6115.1165887999996</v>
      </c>
      <c r="F717">
        <v>1292.8</v>
      </c>
      <c r="G717">
        <v>38.881688886907398</v>
      </c>
      <c r="H717">
        <v>30.820266110394599</v>
      </c>
      <c r="I717">
        <v>42.526777911267601</v>
      </c>
      <c r="J717">
        <v>4.5296621932378303</v>
      </c>
      <c r="K717">
        <v>1073.04732637147</v>
      </c>
      <c r="L717">
        <v>892.49975564345698</v>
      </c>
      <c r="M717">
        <v>73.567338346552404</v>
      </c>
      <c r="N717">
        <v>0.90584970227889605</v>
      </c>
      <c r="O717">
        <v>3.2642326732673199</v>
      </c>
      <c r="P717">
        <v>107.212694342042</v>
      </c>
      <c r="Q717">
        <v>3.2803927981266003E-2</v>
      </c>
    </row>
    <row r="718" spans="1:17" hidden="1" x14ac:dyDescent="0.3">
      <c r="A718" t="s">
        <v>1574</v>
      </c>
      <c r="B718" t="s">
        <v>1575</v>
      </c>
      <c r="C718" t="s">
        <v>3136</v>
      </c>
      <c r="D718" t="s">
        <v>1576</v>
      </c>
      <c r="E718">
        <v>6104.9356541790003</v>
      </c>
      <c r="F718">
        <v>44.78</v>
      </c>
      <c r="G718">
        <v>1.9197350842479</v>
      </c>
      <c r="H718">
        <v>-4.75692608436733</v>
      </c>
      <c r="I718">
        <v>31.642201287316201</v>
      </c>
      <c r="J718">
        <v>-4.6457355656221502</v>
      </c>
      <c r="K718">
        <v>45.569210610782903</v>
      </c>
      <c r="L718">
        <v>39.506324633425997</v>
      </c>
      <c r="M718">
        <v>48.390337940062601</v>
      </c>
      <c r="N718">
        <v>0.43647840669419302</v>
      </c>
      <c r="O718">
        <v>22.264403751674799</v>
      </c>
      <c r="P718">
        <v>64.029304029304001</v>
      </c>
    </row>
    <row r="719" spans="1:17" hidden="1" x14ac:dyDescent="0.3">
      <c r="A719" t="s">
        <v>1577</v>
      </c>
      <c r="B719" t="s">
        <v>1578</v>
      </c>
      <c r="C719" t="s">
        <v>3136</v>
      </c>
      <c r="D719" t="s">
        <v>292</v>
      </c>
      <c r="E719">
        <v>6100.2568761900002</v>
      </c>
      <c r="F719">
        <v>473.3</v>
      </c>
      <c r="G719">
        <v>316.56606896744898</v>
      </c>
      <c r="H719">
        <v>-1.2529261392237301</v>
      </c>
      <c r="I719">
        <v>225.81715965238601</v>
      </c>
      <c r="J719">
        <v>-8.9875166975956393</v>
      </c>
      <c r="K719">
        <v>463.55425925159199</v>
      </c>
      <c r="L719">
        <v>310.630515722003</v>
      </c>
      <c r="M719">
        <v>35.959200174385998</v>
      </c>
      <c r="N719">
        <v>0.25768376384011099</v>
      </c>
      <c r="O719">
        <v>26.769490809211899</v>
      </c>
      <c r="P719">
        <v>354.22264875239898</v>
      </c>
      <c r="Q719">
        <v>0.23565065415506201</v>
      </c>
    </row>
    <row r="720" spans="1:17" x14ac:dyDescent="0.3">
      <c r="A720" t="s">
        <v>1579</v>
      </c>
      <c r="B720" t="s">
        <v>1580</v>
      </c>
      <c r="C720" t="s">
        <v>3126</v>
      </c>
      <c r="D720" t="s">
        <v>215</v>
      </c>
      <c r="E720">
        <v>6077.6565308999998</v>
      </c>
      <c r="F720">
        <v>450.4</v>
      </c>
      <c r="G720">
        <v>-1.90556665941063</v>
      </c>
      <c r="H720">
        <v>-8.4854911911269397</v>
      </c>
      <c r="I720">
        <v>3.7844540374887199</v>
      </c>
      <c r="J720">
        <v>-4.5354993063589299</v>
      </c>
      <c r="K720">
        <v>499.21147752876902</v>
      </c>
      <c r="L720">
        <v>478.35384915122103</v>
      </c>
      <c r="M720">
        <v>26.830014368866799</v>
      </c>
      <c r="N720">
        <v>0.87303965439054299</v>
      </c>
      <c r="O720">
        <v>42.007104795737099</v>
      </c>
      <c r="P720">
        <v>25.950782997762801</v>
      </c>
      <c r="Q720">
        <v>-1.3578295302556E-2</v>
      </c>
    </row>
    <row r="721" spans="1:17" hidden="1" x14ac:dyDescent="0.3">
      <c r="A721" t="s">
        <v>1581</v>
      </c>
      <c r="B721" t="s">
        <v>1582</v>
      </c>
      <c r="C721" t="s">
        <v>3136</v>
      </c>
      <c r="D721" t="s">
        <v>80</v>
      </c>
      <c r="E721">
        <v>6067.4179142699904</v>
      </c>
      <c r="F721">
        <v>4140.45</v>
      </c>
      <c r="G721">
        <v>317.056014534165</v>
      </c>
      <c r="H721">
        <v>7.6937906553554303</v>
      </c>
      <c r="I721">
        <v>250.0466259561</v>
      </c>
      <c r="J721">
        <v>12.4752812177561</v>
      </c>
      <c r="K721">
        <v>3168.50158307942</v>
      </c>
      <c r="L721">
        <v>2172.2155774764801</v>
      </c>
      <c r="M721">
        <v>83.992514428810907</v>
      </c>
      <c r="N721">
        <v>1.05159186027454</v>
      </c>
      <c r="O721">
        <v>0.38763902474370199</v>
      </c>
      <c r="P721">
        <v>363.68217705358597</v>
      </c>
    </row>
    <row r="722" spans="1:17" hidden="1" x14ac:dyDescent="0.3">
      <c r="A722" t="s">
        <v>1583</v>
      </c>
      <c r="B722" t="s">
        <v>1584</v>
      </c>
      <c r="C722" t="s">
        <v>3136</v>
      </c>
      <c r="D722" t="s">
        <v>51</v>
      </c>
      <c r="E722">
        <v>6013.00307875</v>
      </c>
      <c r="F722">
        <v>857.95</v>
      </c>
      <c r="G722">
        <v>81.689596268425802</v>
      </c>
      <c r="H722">
        <v>7.3695140172163702</v>
      </c>
      <c r="I722">
        <v>50.922355563106898</v>
      </c>
      <c r="J722">
        <v>-6.9301989083976396</v>
      </c>
      <c r="K722">
        <v>767.69079874680801</v>
      </c>
      <c r="L722">
        <v>613.23869369253305</v>
      </c>
      <c r="M722">
        <v>45.502653049728899</v>
      </c>
      <c r="N722">
        <v>1.14264735572734</v>
      </c>
      <c r="O722">
        <v>9.3245527128620491</v>
      </c>
      <c r="P722">
        <v>114.192984646111</v>
      </c>
      <c r="Q722">
        <v>0.13067195155852199</v>
      </c>
    </row>
    <row r="723" spans="1:17" x14ac:dyDescent="0.3">
      <c r="A723" t="s">
        <v>1585</v>
      </c>
      <c r="B723" t="s">
        <v>1586</v>
      </c>
      <c r="C723" t="s">
        <v>3130</v>
      </c>
      <c r="D723" t="s">
        <v>565</v>
      </c>
      <c r="E723">
        <v>6010.168553775</v>
      </c>
      <c r="F723">
        <v>342.45</v>
      </c>
      <c r="G723">
        <v>-14.913433349720099</v>
      </c>
      <c r="H723">
        <v>-11.294335801816899</v>
      </c>
      <c r="I723">
        <v>9.2911296968487296</v>
      </c>
      <c r="J723">
        <v>-4.2716267896320099</v>
      </c>
      <c r="K723">
        <v>335.47297512693399</v>
      </c>
      <c r="L723">
        <v>333.19751725495098</v>
      </c>
      <c r="M723">
        <v>68.488676050801303</v>
      </c>
      <c r="N723">
        <v>1.1520966709284099</v>
      </c>
      <c r="O723">
        <v>27.989487516425701</v>
      </c>
      <c r="P723">
        <v>37.502509536237604</v>
      </c>
      <c r="Q723">
        <v>0.102415253939171</v>
      </c>
    </row>
    <row r="724" spans="1:17" x14ac:dyDescent="0.3">
      <c r="A724" t="s">
        <v>1587</v>
      </c>
      <c r="B724" t="s">
        <v>1588</v>
      </c>
      <c r="C724" t="s">
        <v>3121</v>
      </c>
      <c r="D724" t="s">
        <v>24</v>
      </c>
      <c r="E724">
        <v>5972.9684614050002</v>
      </c>
      <c r="F724">
        <v>22.83</v>
      </c>
      <c r="G724">
        <v>-20.299541696562098</v>
      </c>
      <c r="H724">
        <v>-5.6880824522659399</v>
      </c>
      <c r="I724">
        <v>-23.239136405659998</v>
      </c>
      <c r="J724">
        <v>-4.4643763615435503</v>
      </c>
      <c r="K724">
        <v>24.075366962579299</v>
      </c>
      <c r="L724">
        <v>25.2480203004597</v>
      </c>
      <c r="M724">
        <v>42.248574502243599</v>
      </c>
      <c r="N724">
        <v>0.88593740811142696</v>
      </c>
      <c r="O724">
        <v>61.549387066953301</v>
      </c>
      <c r="P724">
        <v>2.69868175998135</v>
      </c>
      <c r="Q724">
        <v>0.10553622104892001</v>
      </c>
    </row>
    <row r="725" spans="1:17" x14ac:dyDescent="0.3">
      <c r="A725" t="s">
        <v>1589</v>
      </c>
      <c r="B725" t="s">
        <v>1590</v>
      </c>
      <c r="C725" t="s">
        <v>3133</v>
      </c>
      <c r="D725" t="s">
        <v>901</v>
      </c>
      <c r="E725">
        <v>5923.9317859739904</v>
      </c>
      <c r="F725">
        <v>33.43</v>
      </c>
      <c r="G725">
        <v>-36.757388084202901</v>
      </c>
      <c r="H725">
        <v>6.7749386176722899</v>
      </c>
      <c r="I725">
        <v>-29.6183737587907</v>
      </c>
      <c r="J725">
        <v>5.2645290942341401</v>
      </c>
      <c r="K725">
        <v>33.685103093711703</v>
      </c>
      <c r="L725">
        <v>39.109560683695499</v>
      </c>
      <c r="M725">
        <v>67.263707598712898</v>
      </c>
      <c r="N725">
        <v>0.327244576613892</v>
      </c>
      <c r="O725">
        <v>61.531558480406801</v>
      </c>
      <c r="P725">
        <v>17.6698345652939</v>
      </c>
      <c r="Q725">
        <v>6.2608054338999996E-3</v>
      </c>
    </row>
    <row r="726" spans="1:17" hidden="1" x14ac:dyDescent="0.3">
      <c r="A726" t="s">
        <v>1591</v>
      </c>
      <c r="B726" t="s">
        <v>1592</v>
      </c>
      <c r="C726" t="s">
        <v>3136</v>
      </c>
      <c r="D726" t="s">
        <v>241</v>
      </c>
      <c r="E726">
        <v>5889.5637299999999</v>
      </c>
      <c r="F726">
        <v>3038.05</v>
      </c>
      <c r="G726">
        <v>289.48032782221202</v>
      </c>
      <c r="H726">
        <v>3.2101193870809901</v>
      </c>
      <c r="I726">
        <v>105.56156285892899</v>
      </c>
      <c r="J726">
        <v>2.6713380278743699</v>
      </c>
      <c r="K726">
        <v>2907.4995645595</v>
      </c>
      <c r="L726">
        <v>2182.3918706292902</v>
      </c>
      <c r="M726">
        <v>49.4542207300751</v>
      </c>
      <c r="N726">
        <v>0.54184699065862596</v>
      </c>
      <c r="O726">
        <v>17.739997695890398</v>
      </c>
      <c r="P726">
        <v>339.11975139119698</v>
      </c>
      <c r="Q726">
        <v>0.32671980230997</v>
      </c>
    </row>
    <row r="727" spans="1:17" x14ac:dyDescent="0.3">
      <c r="A727" t="s">
        <v>1593</v>
      </c>
      <c r="B727" t="s">
        <v>1594</v>
      </c>
      <c r="C727" t="s">
        <v>3130</v>
      </c>
      <c r="D727" t="s">
        <v>148</v>
      </c>
      <c r="E727">
        <v>5885.2861000000003</v>
      </c>
      <c r="F727">
        <v>314.14999999999998</v>
      </c>
      <c r="G727">
        <v>-38.109179327106901</v>
      </c>
      <c r="H727">
        <v>-6.6564560491147002</v>
      </c>
      <c r="I727">
        <v>-38.526464245226698</v>
      </c>
      <c r="J727">
        <v>-6.6868597187434098</v>
      </c>
      <c r="K727">
        <v>354.77412029188702</v>
      </c>
      <c r="L727">
        <v>395.69098433181699</v>
      </c>
      <c r="M727">
        <v>39.066724767921997</v>
      </c>
      <c r="N727">
        <v>1.9770537926798799</v>
      </c>
      <c r="O727">
        <v>74.279802642049901</v>
      </c>
      <c r="P727">
        <v>3.0675853018372599</v>
      </c>
      <c r="Q727">
        <v>4.8728766810944998E-2</v>
      </c>
    </row>
    <row r="728" spans="1:17" x14ac:dyDescent="0.3">
      <c r="A728" t="s">
        <v>1595</v>
      </c>
      <c r="B728" t="s">
        <v>1596</v>
      </c>
      <c r="C728" t="s">
        <v>3133</v>
      </c>
      <c r="D728" t="s">
        <v>438</v>
      </c>
      <c r="E728">
        <v>5879.6880431600002</v>
      </c>
      <c r="F728">
        <v>1088.6500000000001</v>
      </c>
      <c r="G728">
        <v>-39.025833688081804</v>
      </c>
      <c r="H728">
        <v>-10.633162283885399</v>
      </c>
      <c r="I728">
        <v>6.2157575276821504</v>
      </c>
      <c r="J728">
        <v>-4.5337285799184501</v>
      </c>
      <c r="K728">
        <v>1174.9754811067501</v>
      </c>
      <c r="L728">
        <v>1158.20745538553</v>
      </c>
      <c r="M728">
        <v>37.551198356999301</v>
      </c>
      <c r="N728">
        <v>0.53331176124816704</v>
      </c>
      <c r="O728">
        <v>29.316125476507501</v>
      </c>
      <c r="P728">
        <v>16.645237329904599</v>
      </c>
      <c r="Q728">
        <v>-5.4193565385388998E-2</v>
      </c>
    </row>
    <row r="729" spans="1:17" hidden="1" x14ac:dyDescent="0.3">
      <c r="A729" t="s">
        <v>1597</v>
      </c>
      <c r="B729" t="s">
        <v>1598</v>
      </c>
      <c r="C729" t="s">
        <v>3136</v>
      </c>
      <c r="D729" t="s">
        <v>1599</v>
      </c>
      <c r="E729">
        <v>5825.8629039999996</v>
      </c>
      <c r="F729">
        <v>495.95</v>
      </c>
      <c r="G729">
        <v>46.293341644404599</v>
      </c>
      <c r="H729">
        <v>3.3830574876079398</v>
      </c>
      <c r="I729">
        <v>50.221992378910798</v>
      </c>
      <c r="J729">
        <v>3.8782221163989501</v>
      </c>
      <c r="K729">
        <v>463.659917898505</v>
      </c>
      <c r="L729">
        <v>415.85196863246301</v>
      </c>
      <c r="N729">
        <v>1.17929872550893</v>
      </c>
      <c r="O729">
        <v>15.929025103337001</v>
      </c>
      <c r="P729">
        <v>74.784140969162905</v>
      </c>
    </row>
    <row r="730" spans="1:17" x14ac:dyDescent="0.3">
      <c r="A730" t="s">
        <v>1600</v>
      </c>
      <c r="B730" t="s">
        <v>1601</v>
      </c>
      <c r="C730" t="s">
        <v>3130</v>
      </c>
      <c r="D730" t="s">
        <v>1602</v>
      </c>
      <c r="E730">
        <v>5808.315478175</v>
      </c>
      <c r="F730">
        <v>444.85</v>
      </c>
      <c r="G730">
        <v>-14.770952158652699</v>
      </c>
      <c r="H730">
        <v>1.30408704114537</v>
      </c>
      <c r="I730">
        <v>-17.681173704558098</v>
      </c>
      <c r="J730">
        <v>-5.7568166824944198</v>
      </c>
      <c r="K730">
        <v>461.117834505058</v>
      </c>
      <c r="L730">
        <v>487.256929613213</v>
      </c>
      <c r="M730">
        <v>49.963909581490597</v>
      </c>
      <c r="N730">
        <v>1.91205494244249</v>
      </c>
      <c r="O730">
        <v>50.4664493649544</v>
      </c>
      <c r="P730">
        <v>10.4394240317775</v>
      </c>
      <c r="Q730">
        <v>-4.5842477137137003E-2</v>
      </c>
    </row>
    <row r="731" spans="1:17" hidden="1" x14ac:dyDescent="0.3">
      <c r="A731" t="s">
        <v>1603</v>
      </c>
      <c r="B731" t="s">
        <v>1604</v>
      </c>
      <c r="C731" t="s">
        <v>3136</v>
      </c>
      <c r="D731" t="s">
        <v>565</v>
      </c>
      <c r="E731">
        <v>5783.3361708000002</v>
      </c>
      <c r="F731">
        <v>2285.1999999999998</v>
      </c>
      <c r="G731">
        <v>107.637940015071</v>
      </c>
      <c r="H731">
        <v>8.7869271991465805</v>
      </c>
      <c r="I731">
        <v>91.371785707975903</v>
      </c>
      <c r="J731">
        <v>-8.9691093710155201</v>
      </c>
      <c r="K731">
        <v>2102.3444555473502</v>
      </c>
      <c r="L731">
        <v>1625.29211536457</v>
      </c>
      <c r="M731">
        <v>55.147548614562098</v>
      </c>
      <c r="N731">
        <v>1.5947051786798301</v>
      </c>
      <c r="O731">
        <v>8.08681953439525</v>
      </c>
      <c r="P731">
        <v>153.91111111111101</v>
      </c>
      <c r="Q731">
        <v>0.178877214036922</v>
      </c>
    </row>
    <row r="732" spans="1:17" x14ac:dyDescent="0.3">
      <c r="A732" t="s">
        <v>1605</v>
      </c>
      <c r="B732" t="s">
        <v>1606</v>
      </c>
      <c r="C732" t="s">
        <v>3130</v>
      </c>
      <c r="D732" t="s">
        <v>123</v>
      </c>
      <c r="E732">
        <v>5764.7503311749997</v>
      </c>
      <c r="F732">
        <v>871.75</v>
      </c>
      <c r="G732">
        <v>51.758056562468298</v>
      </c>
      <c r="H732">
        <v>42.614566348053302</v>
      </c>
      <c r="I732">
        <v>75.108017958898202</v>
      </c>
      <c r="J732">
        <v>6.5564936225129404</v>
      </c>
      <c r="K732">
        <v>656.25779533275897</v>
      </c>
      <c r="L732">
        <v>563.68180756507797</v>
      </c>
      <c r="M732">
        <v>81.009107718817205</v>
      </c>
      <c r="N732">
        <v>1.4475315038282801</v>
      </c>
      <c r="O732">
        <v>2.9767708632062</v>
      </c>
      <c r="P732">
        <v>105.117647058823</v>
      </c>
    </row>
    <row r="733" spans="1:17" x14ac:dyDescent="0.3">
      <c r="A733" t="s">
        <v>1607</v>
      </c>
      <c r="B733" t="s">
        <v>1608</v>
      </c>
      <c r="C733" t="s">
        <v>3125</v>
      </c>
      <c r="D733" t="s">
        <v>158</v>
      </c>
      <c r="E733">
        <v>5761.5484586000002</v>
      </c>
      <c r="F733">
        <v>635.75</v>
      </c>
      <c r="G733">
        <v>38.510940745444501</v>
      </c>
      <c r="H733">
        <v>6.1949986939239601</v>
      </c>
      <c r="I733">
        <v>3.7259885130731001</v>
      </c>
      <c r="J733">
        <v>-5.2257293608930704</v>
      </c>
      <c r="K733">
        <v>635.34135460160201</v>
      </c>
      <c r="L733">
        <v>581.79583738394103</v>
      </c>
      <c r="M733">
        <v>47.209208845545596</v>
      </c>
      <c r="N733">
        <v>0.80092940926044198</v>
      </c>
      <c r="O733">
        <v>13.5194651985843</v>
      </c>
      <c r="P733">
        <v>59.116506069327897</v>
      </c>
    </row>
    <row r="734" spans="1:17" x14ac:dyDescent="0.3">
      <c r="A734" t="s">
        <v>1609</v>
      </c>
      <c r="B734" t="s">
        <v>1610</v>
      </c>
      <c r="C734" t="s">
        <v>3130</v>
      </c>
      <c r="D734" t="s">
        <v>1322</v>
      </c>
      <c r="E734">
        <v>5760.9782911449902</v>
      </c>
      <c r="F734">
        <v>890.45</v>
      </c>
      <c r="G734">
        <v>-30.891957969720998</v>
      </c>
      <c r="H734">
        <v>1.1664205067075</v>
      </c>
      <c r="I734">
        <v>24.123727695885002</v>
      </c>
      <c r="J734">
        <v>-5.6452555724982201</v>
      </c>
      <c r="K734">
        <v>918.99804634862301</v>
      </c>
      <c r="L734">
        <v>843.84567336519899</v>
      </c>
      <c r="M734">
        <v>35.442279730323101</v>
      </c>
      <c r="N734">
        <v>0.85573611438768704</v>
      </c>
      <c r="O734">
        <v>18.473805379302501</v>
      </c>
      <c r="P734">
        <v>45.879750982961902</v>
      </c>
      <c r="Q734">
        <v>0.12709509500177299</v>
      </c>
    </row>
    <row r="735" spans="1:17" hidden="1" x14ac:dyDescent="0.3">
      <c r="A735" t="s">
        <v>1611</v>
      </c>
      <c r="B735" t="s">
        <v>1612</v>
      </c>
      <c r="C735" t="s">
        <v>3136</v>
      </c>
      <c r="D735" t="s">
        <v>46</v>
      </c>
      <c r="E735">
        <v>5758.3416803549999</v>
      </c>
      <c r="F735">
        <v>330.55</v>
      </c>
      <c r="G735">
        <v>-36.896933708421201</v>
      </c>
      <c r="H735">
        <v>-9.0763957182088202</v>
      </c>
      <c r="I735">
        <v>-20.0407576778695</v>
      </c>
      <c r="J735">
        <v>2.7096385885493599</v>
      </c>
      <c r="K735">
        <v>352.56071600493198</v>
      </c>
      <c r="M735">
        <v>55.212734420504802</v>
      </c>
      <c r="N735">
        <v>0.65738708502663401</v>
      </c>
      <c r="O735">
        <v>28.513084253516801</v>
      </c>
      <c r="P735">
        <v>12.815699658703</v>
      </c>
    </row>
    <row r="736" spans="1:17" hidden="1" x14ac:dyDescent="0.3">
      <c r="A736" t="s">
        <v>1613</v>
      </c>
      <c r="B736" t="s">
        <v>1614</v>
      </c>
      <c r="C736" t="s">
        <v>3136</v>
      </c>
      <c r="D736" t="s">
        <v>241</v>
      </c>
      <c r="E736">
        <v>5753.0209220549996</v>
      </c>
      <c r="F736">
        <v>475.15</v>
      </c>
      <c r="G736">
        <v>70.784823797582902</v>
      </c>
      <c r="H736">
        <v>11.695833851144499</v>
      </c>
      <c r="I736">
        <v>53.563241466018098</v>
      </c>
      <c r="J736">
        <v>6.7134768771576896</v>
      </c>
      <c r="K736">
        <v>419.843563904174</v>
      </c>
      <c r="L736">
        <v>345.28132931267101</v>
      </c>
      <c r="M736">
        <v>69.280284928463402</v>
      </c>
      <c r="N736">
        <v>0.33387054752766199</v>
      </c>
      <c r="O736">
        <v>3.8093233715668702</v>
      </c>
      <c r="P736">
        <v>129.15360501567301</v>
      </c>
    </row>
    <row r="737" spans="1:17" hidden="1" x14ac:dyDescent="0.3">
      <c r="A737" t="s">
        <v>1615</v>
      </c>
      <c r="B737" t="s">
        <v>1616</v>
      </c>
      <c r="C737" t="s">
        <v>3136</v>
      </c>
      <c r="D737" t="s">
        <v>51</v>
      </c>
      <c r="E737">
        <v>5749.6747412750001</v>
      </c>
      <c r="F737">
        <v>1004.75</v>
      </c>
      <c r="G737">
        <v>63.218089255099002</v>
      </c>
      <c r="H737">
        <v>39.205459400995601</v>
      </c>
      <c r="I737">
        <v>96.918315697394902</v>
      </c>
      <c r="J737">
        <v>-1.0396371623462299</v>
      </c>
      <c r="K737">
        <v>814.84300159915097</v>
      </c>
      <c r="L737">
        <v>627.23146816611495</v>
      </c>
      <c r="M737">
        <v>71.813529044209105</v>
      </c>
      <c r="N737">
        <v>1.6786421543793899</v>
      </c>
      <c r="O737">
        <v>5.3993530729037102</v>
      </c>
      <c r="P737">
        <v>138.459712827815</v>
      </c>
    </row>
    <row r="738" spans="1:17" hidden="1" x14ac:dyDescent="0.3">
      <c r="A738" t="s">
        <v>1617</v>
      </c>
      <c r="B738" t="s">
        <v>1618</v>
      </c>
      <c r="C738" t="s">
        <v>3133</v>
      </c>
      <c r="D738" t="s">
        <v>51</v>
      </c>
      <c r="E738">
        <v>5744.6567453600001</v>
      </c>
      <c r="F738">
        <v>1320.8</v>
      </c>
      <c r="G738">
        <v>-7.4684490454842498</v>
      </c>
      <c r="H738">
        <v>-5.2723076790241699</v>
      </c>
      <c r="I738">
        <v>23.512767789245</v>
      </c>
      <c r="J738">
        <v>-7.96422078511557</v>
      </c>
      <c r="K738">
        <v>1361.4702926376101</v>
      </c>
      <c r="M738">
        <v>36.439801899053698</v>
      </c>
      <c r="N738">
        <v>1.6052188439898101</v>
      </c>
      <c r="O738">
        <v>19.946244700181701</v>
      </c>
      <c r="P738">
        <v>36.164948453608197</v>
      </c>
    </row>
    <row r="739" spans="1:17" x14ac:dyDescent="0.3">
      <c r="A739" t="s">
        <v>1619</v>
      </c>
      <c r="B739" t="s">
        <v>1620</v>
      </c>
      <c r="C739" t="s">
        <v>3124</v>
      </c>
      <c r="D739" t="s">
        <v>46</v>
      </c>
      <c r="E739">
        <v>5712.3673754699903</v>
      </c>
      <c r="F739">
        <v>754.95</v>
      </c>
      <c r="G739">
        <v>60.099674091101001</v>
      </c>
      <c r="H739">
        <v>-5.7815494487501704</v>
      </c>
      <c r="I739">
        <v>8.2392749573377007</v>
      </c>
      <c r="J739">
        <v>-4.9893572207805104</v>
      </c>
      <c r="K739">
        <v>747.26049281759401</v>
      </c>
      <c r="L739">
        <v>710.573328458167</v>
      </c>
      <c r="M739">
        <v>64.525253683305294</v>
      </c>
      <c r="N739">
        <v>1.80346725919863</v>
      </c>
      <c r="O739">
        <v>24.0876879263527</v>
      </c>
      <c r="P739">
        <v>84.878168238031094</v>
      </c>
      <c r="Q739">
        <v>0.17128450445610099</v>
      </c>
    </row>
    <row r="740" spans="1:17" hidden="1" x14ac:dyDescent="0.3">
      <c r="A740" t="s">
        <v>1621</v>
      </c>
      <c r="B740" t="s">
        <v>1622</v>
      </c>
      <c r="C740" t="s">
        <v>3136</v>
      </c>
      <c r="D740" t="s">
        <v>248</v>
      </c>
      <c r="E740">
        <v>5689.1008590399997</v>
      </c>
      <c r="F740">
        <v>5233.6499999999996</v>
      </c>
      <c r="G740">
        <v>41.413735407770503</v>
      </c>
      <c r="H740">
        <v>-2.1175351056993699</v>
      </c>
      <c r="I740">
        <v>15.436921823694099</v>
      </c>
      <c r="J740">
        <v>-8.0167913940965396E-2</v>
      </c>
      <c r="K740">
        <v>5328.3701977384799</v>
      </c>
      <c r="L740">
        <v>4609.0169582499002</v>
      </c>
      <c r="M740">
        <v>40.539425321528398</v>
      </c>
      <c r="N740">
        <v>1.0118462330851701</v>
      </c>
      <c r="O740">
        <v>10.2481060063244</v>
      </c>
      <c r="P740">
        <v>71.595081967213005</v>
      </c>
      <c r="Q740">
        <v>0.14592163365798499</v>
      </c>
    </row>
    <row r="741" spans="1:17" x14ac:dyDescent="0.3">
      <c r="A741" t="s">
        <v>1623</v>
      </c>
      <c r="B741" t="s">
        <v>1624</v>
      </c>
      <c r="C741" t="s">
        <v>3122</v>
      </c>
      <c r="D741" t="s">
        <v>966</v>
      </c>
      <c r="E741">
        <v>5684.6046161100003</v>
      </c>
      <c r="F741">
        <v>662.1</v>
      </c>
      <c r="G741">
        <v>89.540322238309102</v>
      </c>
      <c r="H741">
        <v>5.5745880071093996</v>
      </c>
      <c r="I741">
        <v>147.68370995886801</v>
      </c>
      <c r="J741">
        <v>-1.4009458589755599</v>
      </c>
      <c r="K741">
        <v>642.82039025571498</v>
      </c>
      <c r="L741">
        <v>489.24833828303503</v>
      </c>
      <c r="M741">
        <v>58.308217560968203</v>
      </c>
      <c r="N741">
        <v>0.30245631892282498</v>
      </c>
      <c r="O741">
        <v>31.974022051049602</v>
      </c>
      <c r="P741">
        <v>206.811862835959</v>
      </c>
      <c r="Q741">
        <v>6.3059434378589005E-2</v>
      </c>
    </row>
    <row r="742" spans="1:17" x14ac:dyDescent="0.3">
      <c r="A742" t="s">
        <v>1625</v>
      </c>
      <c r="B742" t="s">
        <v>1626</v>
      </c>
      <c r="C742" t="s">
        <v>3122</v>
      </c>
      <c r="D742" t="s">
        <v>672</v>
      </c>
      <c r="E742">
        <v>5683.0279157499999</v>
      </c>
      <c r="F742">
        <v>114.03</v>
      </c>
      <c r="G742">
        <v>-49.850479367849204</v>
      </c>
      <c r="H742">
        <v>-4.7473754203687903</v>
      </c>
      <c r="I742">
        <v>-16.179206910947901</v>
      </c>
      <c r="J742">
        <v>-6.8028678304941099</v>
      </c>
      <c r="K742">
        <v>122.17659583164</v>
      </c>
      <c r="L742">
        <v>131.868229092728</v>
      </c>
      <c r="M742">
        <v>45.7956047344233</v>
      </c>
      <c r="N742">
        <v>0.86948078712101795</v>
      </c>
      <c r="O742">
        <v>39.349294045426603</v>
      </c>
      <c r="P742">
        <v>4.1369863013698698</v>
      </c>
      <c r="Q742">
        <v>-0.117025621945695</v>
      </c>
    </row>
    <row r="743" spans="1:17" x14ac:dyDescent="0.3">
      <c r="A743" t="s">
        <v>1627</v>
      </c>
      <c r="B743" t="s">
        <v>1628</v>
      </c>
      <c r="C743" t="s">
        <v>3130</v>
      </c>
      <c r="D743" t="s">
        <v>257</v>
      </c>
      <c r="E743">
        <v>5662.4179365099999</v>
      </c>
      <c r="F743">
        <v>2496.1</v>
      </c>
      <c r="G743">
        <v>-6.4565973338328604</v>
      </c>
      <c r="H743">
        <v>-14.540466989729399</v>
      </c>
      <c r="I743">
        <v>2.3437702419947799</v>
      </c>
      <c r="J743">
        <v>-4.7764387001306199</v>
      </c>
      <c r="K743">
        <v>2970.5101589209598</v>
      </c>
      <c r="L743">
        <v>2780.3264569841999</v>
      </c>
      <c r="M743">
        <v>25.7101022067814</v>
      </c>
      <c r="N743">
        <v>1.08343326063652</v>
      </c>
      <c r="O743">
        <v>57.5658026521373</v>
      </c>
      <c r="P743">
        <v>62.877650897226701</v>
      </c>
      <c r="Q743">
        <v>0.111407090504237</v>
      </c>
    </row>
    <row r="744" spans="1:17" x14ac:dyDescent="0.3">
      <c r="A744" t="s">
        <v>1629</v>
      </c>
      <c r="B744" t="s">
        <v>1630</v>
      </c>
      <c r="C744" t="s">
        <v>3135</v>
      </c>
      <c r="D744" t="s">
        <v>292</v>
      </c>
      <c r="E744">
        <v>5639.22170112</v>
      </c>
      <c r="F744">
        <v>767.9</v>
      </c>
      <c r="G744">
        <v>-15.445504733772401</v>
      </c>
      <c r="H744">
        <v>-9.3157642903465394</v>
      </c>
      <c r="I744">
        <v>-8.5155958890160992</v>
      </c>
      <c r="J744">
        <v>-6.1505321531199399</v>
      </c>
      <c r="K744">
        <v>809.43006489240599</v>
      </c>
      <c r="L744">
        <v>786.540683080235</v>
      </c>
      <c r="M744">
        <v>32.857705126040798</v>
      </c>
      <c r="N744">
        <v>0.35052894855783001</v>
      </c>
      <c r="O744">
        <v>17.2027607761427</v>
      </c>
      <c r="P744">
        <v>19.0542635658914</v>
      </c>
      <c r="Q744">
        <v>4.282575924891E-3</v>
      </c>
    </row>
    <row r="745" spans="1:17" hidden="1" x14ac:dyDescent="0.3">
      <c r="A745" t="s">
        <v>1631</v>
      </c>
      <c r="B745" t="s">
        <v>1632</v>
      </c>
      <c r="C745" t="s">
        <v>3136</v>
      </c>
      <c r="D745" t="s">
        <v>166</v>
      </c>
      <c r="E745">
        <v>5632.5491413250002</v>
      </c>
      <c r="F745">
        <v>556.04999999999995</v>
      </c>
      <c r="G745">
        <v>2442.4406903562399</v>
      </c>
      <c r="H745">
        <v>-19.547959993250199</v>
      </c>
      <c r="I745">
        <v>326.340546725747</v>
      </c>
      <c r="J745">
        <v>-3.27494904876822</v>
      </c>
      <c r="K745">
        <v>357.652019808381</v>
      </c>
      <c r="L745">
        <v>130.88504250113201</v>
      </c>
      <c r="M745">
        <v>3.4303498169082598</v>
      </c>
      <c r="N745">
        <v>0.241599114810093</v>
      </c>
      <c r="O745">
        <v>27.5155111950364</v>
      </c>
      <c r="P745">
        <v>2588.8297872340399</v>
      </c>
      <c r="Q745">
        <v>0.133204756497078</v>
      </c>
    </row>
    <row r="746" spans="1:17" x14ac:dyDescent="0.3">
      <c r="A746" t="s">
        <v>1633</v>
      </c>
      <c r="B746" t="s">
        <v>1634</v>
      </c>
      <c r="C746" t="s">
        <v>3126</v>
      </c>
      <c r="D746" t="s">
        <v>215</v>
      </c>
      <c r="E746">
        <v>5632.1440225799997</v>
      </c>
      <c r="F746">
        <v>462.1</v>
      </c>
      <c r="G746">
        <v>12.870004065540201</v>
      </c>
      <c r="H746">
        <v>-0.23613630281346601</v>
      </c>
      <c r="I746">
        <v>-1.52650838610134</v>
      </c>
      <c r="J746">
        <v>-3.9000175869851201</v>
      </c>
      <c r="K746">
        <v>466.92071342024701</v>
      </c>
      <c r="L746">
        <v>444.64593604234</v>
      </c>
      <c r="M746">
        <v>54.977389401217003</v>
      </c>
      <c r="N746">
        <v>0.50687775282991898</v>
      </c>
      <c r="O746">
        <v>17.398831421770101</v>
      </c>
      <c r="P746">
        <v>40.884146341463399</v>
      </c>
      <c r="Q746">
        <v>0.16387684250398901</v>
      </c>
    </row>
    <row r="747" spans="1:17" x14ac:dyDescent="0.3">
      <c r="A747" t="s">
        <v>1635</v>
      </c>
      <c r="B747" t="s">
        <v>1636</v>
      </c>
      <c r="C747" t="s">
        <v>3126</v>
      </c>
      <c r="D747" t="s">
        <v>215</v>
      </c>
      <c r="E747">
        <v>5589.0707368949998</v>
      </c>
      <c r="F747">
        <v>1947.15</v>
      </c>
      <c r="G747">
        <v>30.142739204620302</v>
      </c>
      <c r="H747">
        <v>-6.2067342685105604</v>
      </c>
      <c r="I747">
        <v>18.8098271628565</v>
      </c>
      <c r="J747">
        <v>-8.5431790519805695</v>
      </c>
      <c r="K747">
        <v>2192.4140283264101</v>
      </c>
      <c r="L747">
        <v>1984.3619097257299</v>
      </c>
      <c r="M747">
        <v>33.417107326439201</v>
      </c>
      <c r="N747">
        <v>0.92254244046302503</v>
      </c>
      <c r="O747">
        <v>51.611329378835698</v>
      </c>
      <c r="P747">
        <v>73.852678571428498</v>
      </c>
      <c r="Q747">
        <v>9.0557131384772005E-2</v>
      </c>
    </row>
    <row r="748" spans="1:17" x14ac:dyDescent="0.3">
      <c r="A748" t="s">
        <v>1637</v>
      </c>
      <c r="B748" t="s">
        <v>1638</v>
      </c>
      <c r="C748" t="s">
        <v>3126</v>
      </c>
      <c r="D748" t="s">
        <v>257</v>
      </c>
      <c r="E748">
        <v>5574.3866332799998</v>
      </c>
      <c r="F748">
        <v>2046.9</v>
      </c>
      <c r="G748">
        <v>-33.916010500104001</v>
      </c>
      <c r="H748">
        <v>-6.3927771165427503</v>
      </c>
      <c r="I748">
        <v>-21.546078333333298</v>
      </c>
      <c r="J748">
        <v>-3.63726788934793</v>
      </c>
      <c r="K748">
        <v>2213.08954719751</v>
      </c>
      <c r="L748">
        <v>2264.7002723993901</v>
      </c>
      <c r="M748">
        <v>45.848505519829402</v>
      </c>
      <c r="N748">
        <v>0.63036597471670697</v>
      </c>
      <c r="O748">
        <v>36.499096194244899</v>
      </c>
      <c r="P748">
        <v>19.0058139534883</v>
      </c>
      <c r="Q748">
        <v>6.2713821639698006E-2</v>
      </c>
    </row>
    <row r="749" spans="1:17" x14ac:dyDescent="0.3">
      <c r="A749" t="s">
        <v>1639</v>
      </c>
      <c r="B749" t="s">
        <v>1640</v>
      </c>
      <c r="C749" t="s">
        <v>3123</v>
      </c>
      <c r="D749" t="s">
        <v>1004</v>
      </c>
      <c r="E749">
        <v>5569.63782438</v>
      </c>
      <c r="F749">
        <v>121.43</v>
      </c>
      <c r="G749">
        <v>-55.803383393767199</v>
      </c>
      <c r="H749">
        <v>-4.9895308488928496</v>
      </c>
      <c r="I749">
        <v>-23.710821293646699</v>
      </c>
      <c r="J749">
        <v>-4.0454408520469096</v>
      </c>
      <c r="K749">
        <v>129.93034343551199</v>
      </c>
      <c r="L749">
        <v>142.816039074831</v>
      </c>
      <c r="M749">
        <v>35.497654500236003</v>
      </c>
      <c r="N749">
        <v>0.33573518082267301</v>
      </c>
      <c r="O749">
        <v>73.433253726426699</v>
      </c>
      <c r="P749">
        <v>3.1077523987433202</v>
      </c>
      <c r="Q749">
        <v>3.7550938484661997E-2</v>
      </c>
    </row>
    <row r="750" spans="1:17" hidden="1" x14ac:dyDescent="0.3">
      <c r="A750" t="s">
        <v>1641</v>
      </c>
      <c r="B750" t="s">
        <v>1642</v>
      </c>
      <c r="C750" t="s">
        <v>3136</v>
      </c>
      <c r="D750" t="s">
        <v>21</v>
      </c>
      <c r="E750">
        <v>5541.9248810250001</v>
      </c>
      <c r="F750">
        <v>468.45</v>
      </c>
      <c r="G750">
        <v>-26.361893803930499</v>
      </c>
      <c r="H750">
        <v>-4.8352839642509204</v>
      </c>
      <c r="I750">
        <v>-8.5754149768534099E-2</v>
      </c>
      <c r="J750">
        <v>-8.2774755773179898</v>
      </c>
      <c r="K750">
        <v>490.31408317049198</v>
      </c>
      <c r="L750">
        <v>480.47350359214897</v>
      </c>
      <c r="M750">
        <v>36.232493305271497</v>
      </c>
      <c r="N750">
        <v>0.71024558491476497</v>
      </c>
      <c r="O750">
        <v>27.868502508271899</v>
      </c>
      <c r="P750">
        <v>20.084593693924599</v>
      </c>
      <c r="Q750">
        <v>3.2598047418330001E-2</v>
      </c>
    </row>
    <row r="751" spans="1:17" hidden="1" x14ac:dyDescent="0.3">
      <c r="A751" t="s">
        <v>1643</v>
      </c>
      <c r="B751" t="s">
        <v>1644</v>
      </c>
      <c r="C751" t="s">
        <v>3133</v>
      </c>
      <c r="D751" t="s">
        <v>108</v>
      </c>
      <c r="E751">
        <v>5508.7700542299999</v>
      </c>
      <c r="F751">
        <v>142.19</v>
      </c>
      <c r="G751">
        <v>-36.5642310289536</v>
      </c>
      <c r="H751">
        <v>-3.7242637716964002</v>
      </c>
      <c r="I751">
        <v>-19.708054998401899</v>
      </c>
      <c r="J751">
        <v>-4.15689349321267</v>
      </c>
      <c r="K751">
        <v>149.74859537642399</v>
      </c>
      <c r="M751">
        <v>43.393671233156198</v>
      </c>
      <c r="N751">
        <v>0.59860917619237397</v>
      </c>
      <c r="O751">
        <v>38.898656726914702</v>
      </c>
      <c r="P751">
        <v>8.0471124620060905</v>
      </c>
    </row>
    <row r="752" spans="1:17" x14ac:dyDescent="0.3">
      <c r="A752" t="s">
        <v>1645</v>
      </c>
      <c r="B752" t="s">
        <v>1646</v>
      </c>
      <c r="C752" t="s">
        <v>3135</v>
      </c>
      <c r="D752" t="s">
        <v>414</v>
      </c>
      <c r="E752">
        <v>5482.7041983999998</v>
      </c>
      <c r="F752">
        <v>111.76</v>
      </c>
      <c r="G752">
        <v>33.506104880686699</v>
      </c>
      <c r="H752">
        <v>0.489575258551533</v>
      </c>
      <c r="I752">
        <v>-2.1714501340902901</v>
      </c>
      <c r="J752">
        <v>-3.6885139784621899</v>
      </c>
      <c r="K752">
        <v>117.176375404113</v>
      </c>
      <c r="L752">
        <v>114.80290227462299</v>
      </c>
      <c r="M752">
        <v>53.801645213545697</v>
      </c>
      <c r="N752">
        <v>0.73491902329173397</v>
      </c>
      <c r="O752">
        <v>52.066929133858203</v>
      </c>
      <c r="P752">
        <v>60.459440057430001</v>
      </c>
      <c r="Q752">
        <v>7.7184616678123999E-2</v>
      </c>
    </row>
    <row r="753" spans="1:17" hidden="1" x14ac:dyDescent="0.3">
      <c r="A753" t="s">
        <v>1647</v>
      </c>
      <c r="B753" t="s">
        <v>1648</v>
      </c>
      <c r="C753" t="s">
        <v>3136</v>
      </c>
      <c r="D753" t="s">
        <v>80</v>
      </c>
      <c r="E753">
        <v>5478.3662884199903</v>
      </c>
      <c r="F753">
        <v>1993.25</v>
      </c>
      <c r="G753">
        <v>15.223290076012599</v>
      </c>
      <c r="H753">
        <v>-10.221864869487399</v>
      </c>
      <c r="I753">
        <v>52.290537907056603</v>
      </c>
      <c r="J753">
        <v>2.2530237706339601E-3</v>
      </c>
      <c r="K753">
        <v>2130.6547825519001</v>
      </c>
      <c r="L753">
        <v>1791.3356724643199</v>
      </c>
      <c r="M753">
        <v>44.646165958541097</v>
      </c>
      <c r="N753">
        <v>0.365412552246833</v>
      </c>
      <c r="O753">
        <v>32.948701868807198</v>
      </c>
      <c r="P753">
        <v>74.846491228070093</v>
      </c>
      <c r="Q753">
        <v>0.101259568883346</v>
      </c>
    </row>
    <row r="754" spans="1:17" hidden="1" x14ac:dyDescent="0.3">
      <c r="A754" t="s">
        <v>1649</v>
      </c>
      <c r="B754" t="s">
        <v>1650</v>
      </c>
      <c r="C754" t="s">
        <v>3123</v>
      </c>
      <c r="D754" t="s">
        <v>120</v>
      </c>
      <c r="E754">
        <v>5474.4929959499996</v>
      </c>
      <c r="F754">
        <v>439.35</v>
      </c>
      <c r="G754">
        <v>-1.2324147991205701</v>
      </c>
      <c r="H754">
        <v>-4.6059368650805297</v>
      </c>
      <c r="I754">
        <v>31.744576454341399</v>
      </c>
      <c r="J754">
        <v>-8.8634060316475196</v>
      </c>
      <c r="K754">
        <v>433.08552246196803</v>
      </c>
      <c r="M754">
        <v>38.506630471792398</v>
      </c>
      <c r="N754">
        <v>0.56192017717642995</v>
      </c>
      <c r="O754">
        <v>18.356663252532101</v>
      </c>
      <c r="P754">
        <v>45.939212755356202</v>
      </c>
    </row>
    <row r="755" spans="1:17" x14ac:dyDescent="0.3">
      <c r="A755" t="s">
        <v>1651</v>
      </c>
      <c r="B755" t="s">
        <v>1652</v>
      </c>
      <c r="C755" t="s">
        <v>3123</v>
      </c>
      <c r="D755" t="s">
        <v>37</v>
      </c>
      <c r="E755">
        <v>5461.8490068999999</v>
      </c>
      <c r="F755">
        <v>314.8</v>
      </c>
      <c r="G755">
        <v>-14.8101790009952</v>
      </c>
      <c r="H755">
        <v>-7.2949142447347004</v>
      </c>
      <c r="I755">
        <v>-20.588985850464901</v>
      </c>
      <c r="J755">
        <v>-3.9062621800813502</v>
      </c>
      <c r="K755">
        <v>352.64739786375799</v>
      </c>
      <c r="L755">
        <v>360.09400187126499</v>
      </c>
      <c r="M755">
        <v>47.495956289428698</v>
      </c>
      <c r="N755">
        <v>0.23580007385114299</v>
      </c>
      <c r="O755">
        <v>54.431385006353203</v>
      </c>
      <c r="P755">
        <v>7.9880872561707497</v>
      </c>
      <c r="Q755">
        <v>-1.9286926788766E-2</v>
      </c>
    </row>
    <row r="756" spans="1:17" x14ac:dyDescent="0.3">
      <c r="A756" t="s">
        <v>1653</v>
      </c>
      <c r="B756" t="s">
        <v>1654</v>
      </c>
      <c r="C756" t="s">
        <v>3130</v>
      </c>
      <c r="D756" t="s">
        <v>257</v>
      </c>
      <c r="E756">
        <v>5460.9039881849903</v>
      </c>
      <c r="F756">
        <v>1775.35</v>
      </c>
      <c r="G756">
        <v>-41.783234704757199</v>
      </c>
      <c r="H756">
        <v>13.028576552773799</v>
      </c>
      <c r="I756">
        <v>-21.809911131165801</v>
      </c>
      <c r="J756">
        <v>7.4583842845651001</v>
      </c>
      <c r="K756">
        <v>1691.6403282222</v>
      </c>
      <c r="L756">
        <v>1827.6802687730001</v>
      </c>
      <c r="M756">
        <v>72.372830432687095</v>
      </c>
      <c r="N756">
        <v>1.56678112342775</v>
      </c>
      <c r="O756">
        <v>32.441490410341601</v>
      </c>
      <c r="P756">
        <v>18.720743613748802</v>
      </c>
      <c r="Q756">
        <v>-4.7424014306716999E-2</v>
      </c>
    </row>
    <row r="757" spans="1:17" hidden="1" x14ac:dyDescent="0.3">
      <c r="A757" t="s">
        <v>1655</v>
      </c>
      <c r="B757" t="s">
        <v>1656</v>
      </c>
      <c r="C757" t="s">
        <v>3136</v>
      </c>
      <c r="D757" t="s">
        <v>398</v>
      </c>
      <c r="E757">
        <v>5454.2344260600003</v>
      </c>
      <c r="F757">
        <v>378.35</v>
      </c>
      <c r="G757">
        <v>-42.637419183144097</v>
      </c>
      <c r="H757">
        <v>-1.4818282455740499</v>
      </c>
      <c r="I757">
        <v>-14.6581640297543</v>
      </c>
      <c r="J757">
        <v>-4.0843485265750203</v>
      </c>
      <c r="K757">
        <v>396.45907025899999</v>
      </c>
      <c r="L757">
        <v>420.21731429808898</v>
      </c>
      <c r="M757">
        <v>40.477940387884303</v>
      </c>
      <c r="N757">
        <v>0.642382379829193</v>
      </c>
      <c r="O757">
        <v>49.213691026827</v>
      </c>
      <c r="P757">
        <v>3.9423076923077001</v>
      </c>
      <c r="Q757">
        <v>-7.7160284196350001E-2</v>
      </c>
    </row>
    <row r="758" spans="1:17" hidden="1" x14ac:dyDescent="0.3">
      <c r="A758" t="s">
        <v>1657</v>
      </c>
      <c r="B758" t="s">
        <v>1658</v>
      </c>
      <c r="C758" t="s">
        <v>3136</v>
      </c>
      <c r="D758" t="s">
        <v>300</v>
      </c>
      <c r="E758">
        <v>5437.0216205400002</v>
      </c>
      <c r="F758">
        <v>1317.25</v>
      </c>
      <c r="G758">
        <v>547.99065139021002</v>
      </c>
      <c r="H758">
        <v>0.464126468541808</v>
      </c>
      <c r="I758">
        <v>112.57834166844</v>
      </c>
      <c r="J758">
        <v>5.7824670211080003</v>
      </c>
      <c r="K758">
        <v>1218.15174316809</v>
      </c>
      <c r="L758">
        <v>817.35497209419702</v>
      </c>
      <c r="M758">
        <v>41.471319626215099</v>
      </c>
      <c r="N758">
        <v>1.7085160638989001</v>
      </c>
      <c r="O758">
        <v>24.934522679825299</v>
      </c>
      <c r="P758">
        <v>589.65968586387396</v>
      </c>
      <c r="Q758">
        <v>0.221652581213336</v>
      </c>
    </row>
    <row r="759" spans="1:17" x14ac:dyDescent="0.3">
      <c r="A759" t="s">
        <v>1659</v>
      </c>
      <c r="B759" t="s">
        <v>1660</v>
      </c>
      <c r="C759" t="s">
        <v>565</v>
      </c>
      <c r="D759" t="s">
        <v>438</v>
      </c>
      <c r="E759">
        <v>5425.8334028299996</v>
      </c>
      <c r="F759">
        <v>1804.3</v>
      </c>
      <c r="G759">
        <v>10.045527996926699</v>
      </c>
      <c r="H759">
        <v>-6.2817381359352398</v>
      </c>
      <c r="I759">
        <v>17.2738529361826</v>
      </c>
      <c r="J759">
        <v>-6.5190273185931504</v>
      </c>
      <c r="K759">
        <v>1967.23986674049</v>
      </c>
      <c r="L759">
        <v>1799.73164358793</v>
      </c>
      <c r="M759">
        <v>39.6799336776172</v>
      </c>
      <c r="N759">
        <v>0.82124436037896797</v>
      </c>
      <c r="O759">
        <v>38.169927395665901</v>
      </c>
      <c r="P759">
        <v>68.350828084907803</v>
      </c>
      <c r="Q759">
        <v>-0.105909752916881</v>
      </c>
    </row>
    <row r="760" spans="1:17" x14ac:dyDescent="0.3">
      <c r="A760" t="s">
        <v>1661</v>
      </c>
      <c r="B760" t="s">
        <v>1662</v>
      </c>
      <c r="C760" t="s">
        <v>3135</v>
      </c>
      <c r="D760" t="s">
        <v>292</v>
      </c>
      <c r="E760">
        <v>5418.0137500000001</v>
      </c>
      <c r="F760">
        <v>565.85</v>
      </c>
      <c r="G760">
        <v>-17.627035737486199</v>
      </c>
      <c r="H760">
        <v>-1.37265792484963</v>
      </c>
      <c r="I760">
        <v>3.7385902349683899</v>
      </c>
      <c r="J760">
        <v>-6.0341099853162303</v>
      </c>
      <c r="K760">
        <v>601.25729636019003</v>
      </c>
      <c r="L760">
        <v>581.81555797642</v>
      </c>
      <c r="M760">
        <v>40.580620784868202</v>
      </c>
      <c r="N760">
        <v>0.51772922104110997</v>
      </c>
      <c r="O760">
        <v>28.443933904744998</v>
      </c>
      <c r="P760">
        <v>30.095413265892599</v>
      </c>
      <c r="Q760">
        <v>2.7170772432708001E-2</v>
      </c>
    </row>
    <row r="761" spans="1:17" x14ac:dyDescent="0.3">
      <c r="A761" t="s">
        <v>1663</v>
      </c>
      <c r="B761" t="s">
        <v>1664</v>
      </c>
      <c r="C761" t="s">
        <v>3130</v>
      </c>
      <c r="D761" t="s">
        <v>257</v>
      </c>
      <c r="E761">
        <v>5400.0369607599996</v>
      </c>
      <c r="F761">
        <v>1201.1500000000001</v>
      </c>
      <c r="G761">
        <v>-43.024146680324399</v>
      </c>
      <c r="H761">
        <v>-13.2634895510825</v>
      </c>
      <c r="I761">
        <v>-11.9728260584012</v>
      </c>
      <c r="J761">
        <v>-5.8198592284089399</v>
      </c>
      <c r="K761">
        <v>1342.5286436466199</v>
      </c>
      <c r="L761">
        <v>1395.84650168967</v>
      </c>
      <c r="M761">
        <v>13.968268236454399</v>
      </c>
      <c r="N761">
        <v>1.23589817645096</v>
      </c>
      <c r="O761">
        <v>38.483952878491401</v>
      </c>
      <c r="P761">
        <v>5.0782958621293099</v>
      </c>
      <c r="Q761">
        <v>-7.4490838084382005E-2</v>
      </c>
    </row>
    <row r="762" spans="1:17" hidden="1" x14ac:dyDescent="0.3">
      <c r="A762" t="s">
        <v>1665</v>
      </c>
      <c r="B762" t="s">
        <v>1666</v>
      </c>
      <c r="C762" t="s">
        <v>3136</v>
      </c>
      <c r="D762" t="s">
        <v>438</v>
      </c>
      <c r="E762">
        <v>5396.2271381500004</v>
      </c>
      <c r="F762">
        <v>1175.75</v>
      </c>
      <c r="G762">
        <v>61.748103482055299</v>
      </c>
      <c r="H762">
        <v>25.632264161152701</v>
      </c>
      <c r="I762">
        <v>78.489028378842704</v>
      </c>
      <c r="J762">
        <v>11.7773678421136</v>
      </c>
      <c r="K762">
        <v>986.13253812707796</v>
      </c>
      <c r="L762">
        <v>815.59688421682995</v>
      </c>
      <c r="M762">
        <v>79.8044122972683</v>
      </c>
      <c r="N762">
        <v>1.83578042597181</v>
      </c>
      <c r="O762">
        <v>1.63725281735063</v>
      </c>
      <c r="P762">
        <v>125.23946360153199</v>
      </c>
      <c r="Q762">
        <v>0.17101058141325201</v>
      </c>
    </row>
    <row r="763" spans="1:17" hidden="1" x14ac:dyDescent="0.3">
      <c r="A763" t="s">
        <v>1667</v>
      </c>
      <c r="B763" t="s">
        <v>1668</v>
      </c>
      <c r="C763" t="s">
        <v>3136</v>
      </c>
      <c r="D763" t="s">
        <v>248</v>
      </c>
      <c r="E763">
        <v>5337.2344642649996</v>
      </c>
      <c r="F763">
        <v>956.15</v>
      </c>
      <c r="G763">
        <v>45.542047462979603</v>
      </c>
      <c r="H763">
        <v>3.8385151540040101</v>
      </c>
      <c r="I763">
        <v>48.608904091316603</v>
      </c>
      <c r="J763">
        <v>-5.60896334907466</v>
      </c>
      <c r="K763">
        <v>901.26265711431699</v>
      </c>
      <c r="L763">
        <v>765.96782594406204</v>
      </c>
      <c r="M763">
        <v>66.668487939708399</v>
      </c>
      <c r="N763">
        <v>1.0392267524407699</v>
      </c>
      <c r="O763">
        <v>4.9573811640432899</v>
      </c>
      <c r="P763">
        <v>73.121491942784701</v>
      </c>
      <c r="Q763">
        <v>-4.3979492846244E-2</v>
      </c>
    </row>
    <row r="764" spans="1:17" hidden="1" x14ac:dyDescent="0.3">
      <c r="A764" t="s">
        <v>1669</v>
      </c>
      <c r="B764" t="s">
        <v>1670</v>
      </c>
      <c r="C764" t="s">
        <v>3136</v>
      </c>
      <c r="D764" t="s">
        <v>1671</v>
      </c>
      <c r="E764">
        <v>5297.0785926600001</v>
      </c>
      <c r="F764">
        <v>297.3</v>
      </c>
      <c r="G764">
        <v>-20.4458021099787</v>
      </c>
      <c r="H764">
        <v>-3.3736308898593101</v>
      </c>
      <c r="I764">
        <v>-0.80787471607824002</v>
      </c>
      <c r="J764">
        <v>-2.66332825366118</v>
      </c>
      <c r="K764">
        <v>318.36874341722</v>
      </c>
      <c r="L764">
        <v>308.05601274178099</v>
      </c>
      <c r="M764">
        <v>41.300397239574103</v>
      </c>
      <c r="N764">
        <v>0.22711671796346899</v>
      </c>
      <c r="O764">
        <v>35.856037672384701</v>
      </c>
      <c r="P764">
        <v>26.0814249363867</v>
      </c>
      <c r="Q764">
        <v>0.117324358430678</v>
      </c>
    </row>
    <row r="765" spans="1:17" x14ac:dyDescent="0.3">
      <c r="A765" t="s">
        <v>1672</v>
      </c>
      <c r="B765" t="s">
        <v>1673</v>
      </c>
      <c r="C765" t="s">
        <v>3140</v>
      </c>
      <c r="D765" t="s">
        <v>163</v>
      </c>
      <c r="E765">
        <v>5295.3182316920002</v>
      </c>
      <c r="F765">
        <v>144.28</v>
      </c>
      <c r="G765">
        <v>78.861753416251503</v>
      </c>
      <c r="H765">
        <v>-15.0552388528434</v>
      </c>
      <c r="I765">
        <v>-3.3281035597830102</v>
      </c>
      <c r="J765">
        <v>-10.234465586554901</v>
      </c>
      <c r="K765">
        <v>171.855101794419</v>
      </c>
      <c r="L765">
        <v>157.19536400933501</v>
      </c>
      <c r="M765">
        <v>31.3078856554426</v>
      </c>
      <c r="N765">
        <v>0.55258271566140205</v>
      </c>
      <c r="O765">
        <v>55.704186304408097</v>
      </c>
      <c r="P765">
        <v>115.182699478001</v>
      </c>
      <c r="Q765">
        <v>0.110970961999128</v>
      </c>
    </row>
    <row r="766" spans="1:17" x14ac:dyDescent="0.3">
      <c r="A766" t="s">
        <v>1674</v>
      </c>
      <c r="B766" t="s">
        <v>1675</v>
      </c>
      <c r="C766" t="s">
        <v>3119</v>
      </c>
      <c r="D766" t="s">
        <v>292</v>
      </c>
      <c r="E766">
        <v>5234.7895543099903</v>
      </c>
      <c r="F766">
        <v>1063.0999999999999</v>
      </c>
      <c r="G766">
        <v>33.058393901705003</v>
      </c>
      <c r="H766">
        <v>-11.3897971488351</v>
      </c>
      <c r="I766">
        <v>2.49628264643072</v>
      </c>
      <c r="J766">
        <v>-9.6522217760409603</v>
      </c>
      <c r="K766">
        <v>1213.12935938686</v>
      </c>
      <c r="L766">
        <v>1108.8536771709601</v>
      </c>
      <c r="M766">
        <v>35.799903445569697</v>
      </c>
      <c r="N766">
        <v>0.74524253659640305</v>
      </c>
      <c r="O766">
        <v>42.371366757595702</v>
      </c>
      <c r="P766">
        <v>68.198718455818295</v>
      </c>
      <c r="Q766">
        <v>7.5565973824849003E-2</v>
      </c>
    </row>
    <row r="767" spans="1:17" x14ac:dyDescent="0.3">
      <c r="A767" t="s">
        <v>1676</v>
      </c>
      <c r="B767" t="s">
        <v>1677</v>
      </c>
      <c r="C767" t="s">
        <v>3125</v>
      </c>
      <c r="D767" t="s">
        <v>248</v>
      </c>
      <c r="E767">
        <v>5208.962887275</v>
      </c>
      <c r="F767">
        <v>612.04999999999995</v>
      </c>
      <c r="G767">
        <v>19.230715731921599</v>
      </c>
      <c r="H767">
        <v>-4.5744990432998298</v>
      </c>
      <c r="I767">
        <v>44.982356294317903</v>
      </c>
      <c r="J767">
        <v>-2.1180198693615599</v>
      </c>
      <c r="K767">
        <v>598.18696736935897</v>
      </c>
      <c r="L767">
        <v>499.95573622206302</v>
      </c>
      <c r="M767">
        <v>40.764488172702301</v>
      </c>
      <c r="N767">
        <v>0.70536356642885301</v>
      </c>
      <c r="O767">
        <v>13.2260436238869</v>
      </c>
      <c r="P767">
        <v>70.0138888888888</v>
      </c>
    </row>
    <row r="768" spans="1:17" hidden="1" x14ac:dyDescent="0.3">
      <c r="A768" t="s">
        <v>1678</v>
      </c>
      <c r="B768" t="s">
        <v>1679</v>
      </c>
      <c r="C768" t="s">
        <v>3136</v>
      </c>
      <c r="D768" t="s">
        <v>1680</v>
      </c>
      <c r="E768">
        <v>5168.879891351</v>
      </c>
      <c r="F768">
        <v>64.38</v>
      </c>
      <c r="G768">
        <v>0.73193163386212401</v>
      </c>
      <c r="H768">
        <v>-1.06977130122816</v>
      </c>
      <c r="I768">
        <v>3.1576930627034303E-2</v>
      </c>
      <c r="J768">
        <v>0.22935168394920399</v>
      </c>
      <c r="K768">
        <v>63.8569464038858</v>
      </c>
      <c r="L768">
        <v>60.298129138267001</v>
      </c>
      <c r="M768">
        <v>56.425916595309197</v>
      </c>
      <c r="N768">
        <v>1.1069480226971999</v>
      </c>
      <c r="O768">
        <v>4.9704877291084104</v>
      </c>
      <c r="P768">
        <v>25.619512195121899</v>
      </c>
      <c r="Q768">
        <v>-3.0196124243903E-2</v>
      </c>
    </row>
    <row r="769" spans="1:17" x14ac:dyDescent="0.3">
      <c r="A769" t="s">
        <v>1681</v>
      </c>
      <c r="B769" t="s">
        <v>1682</v>
      </c>
      <c r="C769" t="s">
        <v>3132</v>
      </c>
      <c r="D769" t="s">
        <v>458</v>
      </c>
      <c r="E769">
        <v>5125.2086306399997</v>
      </c>
      <c r="F769">
        <v>52.15</v>
      </c>
      <c r="G769">
        <v>-43.417423427744197</v>
      </c>
      <c r="H769">
        <v>-8.0106992591726698</v>
      </c>
      <c r="I769">
        <v>-29.488998512664999</v>
      </c>
      <c r="J769">
        <v>-6.6585459593971397</v>
      </c>
      <c r="K769">
        <v>58.6217580413986</v>
      </c>
      <c r="L769">
        <v>65.101624907862202</v>
      </c>
      <c r="M769">
        <v>29.2339162683094</v>
      </c>
      <c r="N769">
        <v>0.44185691274121802</v>
      </c>
      <c r="O769">
        <v>87.919463087248303</v>
      </c>
      <c r="P769">
        <v>0.61740304842754501</v>
      </c>
      <c r="Q769">
        <v>-4.3330142009097003E-2</v>
      </c>
    </row>
    <row r="770" spans="1:17" x14ac:dyDescent="0.3">
      <c r="A770" t="s">
        <v>1683</v>
      </c>
      <c r="B770" t="s">
        <v>1684</v>
      </c>
      <c r="C770" t="s">
        <v>3121</v>
      </c>
      <c r="D770" t="s">
        <v>24</v>
      </c>
      <c r="E770">
        <v>5124.2684800449997</v>
      </c>
      <c r="F770">
        <v>303.05</v>
      </c>
      <c r="G770">
        <v>-44.1844592827143</v>
      </c>
      <c r="H770">
        <v>-0.267625812628213</v>
      </c>
      <c r="I770">
        <v>-14.489734052413199</v>
      </c>
      <c r="J770">
        <v>-1.3317502445828799</v>
      </c>
      <c r="K770">
        <v>313.46380467322399</v>
      </c>
      <c r="L770">
        <v>332.44492637037899</v>
      </c>
      <c r="M770">
        <v>40.085510954634898</v>
      </c>
      <c r="N770">
        <v>0.63818362350034297</v>
      </c>
      <c r="O770">
        <v>39.333443326183797</v>
      </c>
      <c r="P770">
        <v>3.7664783427495201</v>
      </c>
      <c r="Q770">
        <v>-1.5623851652397E-2</v>
      </c>
    </row>
    <row r="771" spans="1:17" x14ac:dyDescent="0.3">
      <c r="A771" t="s">
        <v>1685</v>
      </c>
      <c r="B771" t="s">
        <v>1686</v>
      </c>
      <c r="C771" t="s">
        <v>3129</v>
      </c>
      <c r="D771" t="s">
        <v>1602</v>
      </c>
      <c r="E771">
        <v>5087.8943830199996</v>
      </c>
      <c r="F771">
        <v>426.05</v>
      </c>
      <c r="G771">
        <v>1.44163846361023</v>
      </c>
      <c r="H771">
        <v>-3.4809986350785902</v>
      </c>
      <c r="I771">
        <v>20.559538434293</v>
      </c>
      <c r="J771">
        <v>-2.59018210979657</v>
      </c>
      <c r="K771">
        <v>432.64442185579497</v>
      </c>
      <c r="L771">
        <v>392.39272002540002</v>
      </c>
      <c r="M771">
        <v>41.276411495379797</v>
      </c>
      <c r="N771">
        <v>1.2104880172166701</v>
      </c>
      <c r="O771">
        <v>21.0890740523412</v>
      </c>
      <c r="P771">
        <v>49.360210341805399</v>
      </c>
      <c r="Q771">
        <v>4.5632641713131E-2</v>
      </c>
    </row>
    <row r="772" spans="1:17" x14ac:dyDescent="0.3">
      <c r="A772" t="s">
        <v>1687</v>
      </c>
      <c r="B772" t="s">
        <v>1688</v>
      </c>
      <c r="C772" t="s">
        <v>3135</v>
      </c>
      <c r="D772" t="s">
        <v>292</v>
      </c>
      <c r="E772">
        <v>5086.5557035169904</v>
      </c>
      <c r="F772">
        <v>151.22999999999999</v>
      </c>
      <c r="G772">
        <v>-16.647302384916099</v>
      </c>
      <c r="H772">
        <v>-6.7488340153347401</v>
      </c>
      <c r="I772">
        <v>-16.209140954052501</v>
      </c>
      <c r="J772">
        <v>-4.2964472461243401</v>
      </c>
      <c r="K772">
        <v>161.98899589063299</v>
      </c>
      <c r="L772">
        <v>165.699900670402</v>
      </c>
      <c r="M772">
        <v>44.4318326683603</v>
      </c>
      <c r="N772">
        <v>0.50482489264674901</v>
      </c>
      <c r="O772">
        <v>45.209283872247497</v>
      </c>
      <c r="P772">
        <v>16.2860438292964</v>
      </c>
      <c r="Q772">
        <v>-5.9730343620345003E-2</v>
      </c>
    </row>
    <row r="773" spans="1:17" hidden="1" x14ac:dyDescent="0.3">
      <c r="A773" t="s">
        <v>1689</v>
      </c>
      <c r="B773" t="s">
        <v>1690</v>
      </c>
      <c r="C773" t="s">
        <v>3136</v>
      </c>
      <c r="D773" t="s">
        <v>901</v>
      </c>
      <c r="E773">
        <v>5081.4081029999998</v>
      </c>
      <c r="F773">
        <v>592.45000000000005</v>
      </c>
      <c r="G773">
        <v>23.1995278586285</v>
      </c>
      <c r="H773">
        <v>-2.1412047572136501</v>
      </c>
      <c r="I773">
        <v>-17.432397830319601</v>
      </c>
      <c r="J773">
        <v>-6.31260595253391</v>
      </c>
      <c r="K773">
        <v>633.43768707340405</v>
      </c>
      <c r="L773">
        <v>651.97416260466798</v>
      </c>
      <c r="M773">
        <v>50.379386429364203</v>
      </c>
      <c r="N773">
        <v>1.3644168042617699</v>
      </c>
      <c r="O773">
        <v>57.110304667060397</v>
      </c>
      <c r="P773">
        <v>45.959595959595902</v>
      </c>
      <c r="Q773">
        <v>3.7887331256333999E-2</v>
      </c>
    </row>
    <row r="774" spans="1:17" x14ac:dyDescent="0.3">
      <c r="A774" t="s">
        <v>1691</v>
      </c>
      <c r="B774" t="s">
        <v>1692</v>
      </c>
      <c r="C774" t="s">
        <v>3135</v>
      </c>
      <c r="D774" t="s">
        <v>491</v>
      </c>
      <c r="E774">
        <v>5070.0301093199996</v>
      </c>
      <c r="F774">
        <v>1921.8</v>
      </c>
      <c r="G774">
        <v>4.4273182633668604</v>
      </c>
      <c r="H774">
        <v>-1.39388813769182</v>
      </c>
      <c r="I774">
        <v>25.644623215559399</v>
      </c>
      <c r="J774">
        <v>-6.7558908921755698</v>
      </c>
      <c r="K774">
        <v>1974.1621833848301</v>
      </c>
      <c r="L774">
        <v>1724.0570870541901</v>
      </c>
      <c r="M774">
        <v>37.6037596450278</v>
      </c>
      <c r="N774">
        <v>0.333500837486989</v>
      </c>
      <c r="O774">
        <v>24.362576750962599</v>
      </c>
      <c r="P774">
        <v>63.418367346938702</v>
      </c>
      <c r="Q774">
        <v>-1.6917867703809999E-3</v>
      </c>
    </row>
    <row r="775" spans="1:17" x14ac:dyDescent="0.3">
      <c r="A775" t="s">
        <v>1693</v>
      </c>
      <c r="B775" t="s">
        <v>1694</v>
      </c>
      <c r="C775" t="s">
        <v>3125</v>
      </c>
      <c r="D775" t="s">
        <v>51</v>
      </c>
      <c r="E775">
        <v>5049.3323362499996</v>
      </c>
      <c r="F775">
        <v>202.5</v>
      </c>
      <c r="G775">
        <v>39.8290508537902</v>
      </c>
      <c r="H775">
        <v>10.5642770127142</v>
      </c>
      <c r="I775">
        <v>84.810142196250098</v>
      </c>
      <c r="J775">
        <v>2.0845212603918801</v>
      </c>
      <c r="K775">
        <v>189.57730032433301</v>
      </c>
      <c r="L775">
        <v>154.974821778663</v>
      </c>
      <c r="M775">
        <v>55.883708564616398</v>
      </c>
      <c r="N775">
        <v>0.103432199735849</v>
      </c>
      <c r="O775">
        <v>18.8641975308641</v>
      </c>
      <c r="P775">
        <v>119.989136338946</v>
      </c>
      <c r="Q775">
        <v>2.5080384309174999E-2</v>
      </c>
    </row>
    <row r="776" spans="1:17" hidden="1" x14ac:dyDescent="0.3">
      <c r="A776" t="s">
        <v>1695</v>
      </c>
      <c r="B776" t="s">
        <v>1696</v>
      </c>
      <c r="C776" t="s">
        <v>3136</v>
      </c>
      <c r="D776" t="s">
        <v>21</v>
      </c>
      <c r="E776">
        <v>5048.5894416800002</v>
      </c>
      <c r="F776">
        <v>86.39</v>
      </c>
      <c r="G776">
        <v>-28.0121532613094</v>
      </c>
      <c r="H776">
        <v>-6.1615813061872204</v>
      </c>
      <c r="I776">
        <v>-36.247801608985696</v>
      </c>
      <c r="J776">
        <v>-5.2247053292331698</v>
      </c>
      <c r="K776">
        <v>94.155086108076702</v>
      </c>
      <c r="L776">
        <v>104.338954018878</v>
      </c>
      <c r="M776">
        <v>59.478484057267501</v>
      </c>
      <c r="N776">
        <v>0.51016571972733304</v>
      </c>
      <c r="O776">
        <v>65.759925917351495</v>
      </c>
      <c r="P776">
        <v>27.985185185185099</v>
      </c>
      <c r="Q776">
        <v>0.276608382369331</v>
      </c>
    </row>
    <row r="777" spans="1:17" hidden="1" x14ac:dyDescent="0.3">
      <c r="A777" t="s">
        <v>1697</v>
      </c>
      <c r="B777" t="s">
        <v>1698</v>
      </c>
      <c r="C777" t="s">
        <v>3136</v>
      </c>
      <c r="D777" t="s">
        <v>411</v>
      </c>
      <c r="E777">
        <v>5046.2184143699997</v>
      </c>
      <c r="F777">
        <v>278.10000000000002</v>
      </c>
      <c r="G777">
        <v>-24.229959581151199</v>
      </c>
      <c r="H777">
        <v>-4.3430762086869299</v>
      </c>
      <c r="I777">
        <v>-8.0842884415635297</v>
      </c>
      <c r="J777">
        <v>-8.4092571072517401</v>
      </c>
      <c r="K777">
        <v>289.19781821863302</v>
      </c>
      <c r="L777">
        <v>290.94574340192099</v>
      </c>
      <c r="M777">
        <v>36.489947017756002</v>
      </c>
      <c r="N777">
        <v>0.81798492037394299</v>
      </c>
      <c r="O777">
        <v>39.500179791441902</v>
      </c>
      <c r="P777">
        <v>3.2102430877714001</v>
      </c>
      <c r="Q777">
        <v>-4.2102371400000004E-6</v>
      </c>
    </row>
    <row r="778" spans="1:17" x14ac:dyDescent="0.3">
      <c r="A778" t="s">
        <v>1699</v>
      </c>
      <c r="B778" t="s">
        <v>1700</v>
      </c>
      <c r="C778" t="s">
        <v>3130</v>
      </c>
      <c r="D778" t="s">
        <v>257</v>
      </c>
      <c r="E778">
        <v>5012.5435674199998</v>
      </c>
      <c r="F778">
        <v>632.04999999999995</v>
      </c>
      <c r="G778">
        <v>-23.2904200761818</v>
      </c>
      <c r="H778">
        <v>-1.41054745207544</v>
      </c>
      <c r="I778">
        <v>-9.7297430905386104</v>
      </c>
      <c r="J778">
        <v>-4.2277799803376501</v>
      </c>
      <c r="K778">
        <v>665.51461972571201</v>
      </c>
      <c r="L778">
        <v>688.33310228049595</v>
      </c>
      <c r="M778">
        <v>47.787029391931</v>
      </c>
      <c r="N778">
        <v>0.47889838788059103</v>
      </c>
      <c r="O778">
        <v>39.830709595759799</v>
      </c>
      <c r="P778">
        <v>8.8615225628659804</v>
      </c>
    </row>
    <row r="779" spans="1:17" hidden="1" x14ac:dyDescent="0.3">
      <c r="A779" t="s">
        <v>1701</v>
      </c>
      <c r="B779" t="s">
        <v>1702</v>
      </c>
      <c r="C779" t="s">
        <v>3136</v>
      </c>
      <c r="D779" t="s">
        <v>257</v>
      </c>
      <c r="E779">
        <v>4998.7322040600002</v>
      </c>
      <c r="F779">
        <v>1087.8</v>
      </c>
      <c r="G779">
        <v>203.664688535837</v>
      </c>
      <c r="H779">
        <v>19.713071373044301</v>
      </c>
      <c r="I779">
        <v>62.464651384600799</v>
      </c>
      <c r="J779">
        <v>-6.5597815002673396</v>
      </c>
      <c r="K779">
        <v>1016.7583587838</v>
      </c>
      <c r="L779">
        <v>806.58837902024004</v>
      </c>
      <c r="M779">
        <v>52.006037057132502</v>
      </c>
      <c r="N779">
        <v>0.52860227976303098</v>
      </c>
      <c r="O779">
        <v>9.2066556352270599</v>
      </c>
      <c r="P779">
        <v>251.24313852114901</v>
      </c>
      <c r="Q779">
        <v>0.10830951773507801</v>
      </c>
    </row>
    <row r="780" spans="1:17" x14ac:dyDescent="0.3">
      <c r="A780" t="s">
        <v>1703</v>
      </c>
      <c r="B780" t="s">
        <v>1704</v>
      </c>
      <c r="C780" t="s">
        <v>3129</v>
      </c>
      <c r="D780" t="s">
        <v>273</v>
      </c>
      <c r="E780">
        <v>4990.7508037799998</v>
      </c>
      <c r="F780">
        <v>1835.45</v>
      </c>
      <c r="G780">
        <v>32.179106385422102</v>
      </c>
      <c r="H780">
        <v>-14.8502966697743</v>
      </c>
      <c r="I780">
        <v>3.42584170676299</v>
      </c>
      <c r="J780">
        <v>-9.4163311792119</v>
      </c>
      <c r="K780">
        <v>2076.2268881637101</v>
      </c>
      <c r="L780">
        <v>1809.7245803794599</v>
      </c>
      <c r="M780">
        <v>28.035369543543499</v>
      </c>
      <c r="N780">
        <v>0.384169142655645</v>
      </c>
      <c r="O780">
        <v>42.749734397559102</v>
      </c>
      <c r="P780">
        <v>92.9310979134913</v>
      </c>
      <c r="Q780">
        <v>-1.1764329003470001E-2</v>
      </c>
    </row>
    <row r="781" spans="1:17" x14ac:dyDescent="0.3">
      <c r="A781" t="s">
        <v>1705</v>
      </c>
      <c r="B781" t="s">
        <v>1706</v>
      </c>
      <c r="C781" t="s">
        <v>3127</v>
      </c>
      <c r="D781" t="s">
        <v>981</v>
      </c>
      <c r="E781">
        <v>4973.5318094419999</v>
      </c>
      <c r="F781">
        <v>168.02</v>
      </c>
      <c r="G781">
        <v>-13.4031961954573</v>
      </c>
      <c r="H781">
        <v>-4.9569878182063096</v>
      </c>
      <c r="I781">
        <v>-32.074091990615599</v>
      </c>
      <c r="J781">
        <v>-4.5133019192220898</v>
      </c>
      <c r="K781">
        <v>186.781806364766</v>
      </c>
      <c r="L781">
        <v>194.42230741443001</v>
      </c>
      <c r="M781">
        <v>42.085564207802001</v>
      </c>
      <c r="N781">
        <v>0.90323364071995604</v>
      </c>
      <c r="O781">
        <v>51.5295798119271</v>
      </c>
      <c r="P781">
        <v>9.6020874103065896</v>
      </c>
      <c r="Q781">
        <v>3.5828702050741998E-2</v>
      </c>
    </row>
    <row r="782" spans="1:17" hidden="1" x14ac:dyDescent="0.3">
      <c r="A782" t="s">
        <v>1707</v>
      </c>
      <c r="B782" t="s">
        <v>1708</v>
      </c>
      <c r="C782" t="s">
        <v>3136</v>
      </c>
      <c r="D782" t="s">
        <v>398</v>
      </c>
      <c r="E782">
        <v>4968.5838492499997</v>
      </c>
      <c r="F782">
        <v>701.5</v>
      </c>
      <c r="G782">
        <v>43.965181964531503</v>
      </c>
      <c r="H782">
        <v>-3.5955014775218199</v>
      </c>
      <c r="I782">
        <v>60.821357995083297</v>
      </c>
      <c r="J782">
        <v>-8.5216263850704905</v>
      </c>
      <c r="K782">
        <v>709.08313246430805</v>
      </c>
      <c r="M782">
        <v>46.450424206251498</v>
      </c>
      <c r="N782">
        <v>0.72202591764054103</v>
      </c>
      <c r="O782">
        <v>34.853884533143201</v>
      </c>
      <c r="P782">
        <v>88.879913839526097</v>
      </c>
    </row>
    <row r="783" spans="1:17" x14ac:dyDescent="0.3">
      <c r="A783" t="s">
        <v>1709</v>
      </c>
      <c r="B783" t="s">
        <v>1710</v>
      </c>
      <c r="C783" t="s">
        <v>3130</v>
      </c>
      <c r="D783" t="s">
        <v>215</v>
      </c>
      <c r="E783">
        <v>4932.115692675</v>
      </c>
      <c r="F783">
        <v>7262.25</v>
      </c>
      <c r="G783">
        <v>51.950032429794803</v>
      </c>
      <c r="H783">
        <v>-0.79942650173955898</v>
      </c>
      <c r="I783">
        <v>-12.9135084488601</v>
      </c>
      <c r="J783">
        <v>-0.49338876508027701</v>
      </c>
      <c r="K783">
        <v>7387.3952836787303</v>
      </c>
      <c r="L783">
        <v>7032.17502865407</v>
      </c>
      <c r="M783">
        <v>53.838061984633498</v>
      </c>
      <c r="N783">
        <v>0.82349809533887097</v>
      </c>
      <c r="O783">
        <v>25.0700540466108</v>
      </c>
      <c r="P783">
        <v>77.756700526251393</v>
      </c>
      <c r="Q783">
        <v>0.12177031119811201</v>
      </c>
    </row>
    <row r="784" spans="1:17" hidden="1" x14ac:dyDescent="0.3">
      <c r="A784" t="s">
        <v>1711</v>
      </c>
      <c r="B784" t="s">
        <v>1712</v>
      </c>
      <c r="C784" t="s">
        <v>3136</v>
      </c>
      <c r="D784" t="s">
        <v>257</v>
      </c>
      <c r="E784">
        <v>4930.4960443999998</v>
      </c>
      <c r="F784">
        <v>1390.25</v>
      </c>
      <c r="G784">
        <v>84.547648429103603</v>
      </c>
      <c r="H784">
        <v>6.6815801926735698</v>
      </c>
      <c r="I784">
        <v>51.865508424816703</v>
      </c>
      <c r="J784">
        <v>-1.0247205991794299</v>
      </c>
      <c r="K784">
        <v>1301.7996304875101</v>
      </c>
      <c r="L784">
        <v>1090.68017777351</v>
      </c>
      <c r="M784">
        <v>71.420482010050904</v>
      </c>
      <c r="N784">
        <v>1.2484743099276401</v>
      </c>
      <c r="O784">
        <v>4.8444524366121096</v>
      </c>
      <c r="P784">
        <v>123.15409309791301</v>
      </c>
      <c r="Q784">
        <v>0.20458719575797499</v>
      </c>
    </row>
    <row r="785" spans="1:17" hidden="1" x14ac:dyDescent="0.3">
      <c r="A785" t="s">
        <v>1713</v>
      </c>
      <c r="B785" t="s">
        <v>1714</v>
      </c>
      <c r="C785" t="s">
        <v>3136</v>
      </c>
      <c r="D785" t="s">
        <v>51</v>
      </c>
      <c r="E785">
        <v>4895.5842510499997</v>
      </c>
      <c r="F785">
        <v>1969.25</v>
      </c>
      <c r="G785">
        <v>184.610255173486</v>
      </c>
      <c r="H785">
        <v>24.176967909428999</v>
      </c>
      <c r="I785">
        <v>64.399997983258601</v>
      </c>
      <c r="J785">
        <v>2.5923701464465601</v>
      </c>
      <c r="K785">
        <v>1633.81407504762</v>
      </c>
      <c r="L785">
        <v>1240.0742996604499</v>
      </c>
      <c r="M785">
        <v>75.086922623027107</v>
      </c>
      <c r="N785">
        <v>2.1900489396411</v>
      </c>
      <c r="O785">
        <v>1.7646312047733901</v>
      </c>
      <c r="P785">
        <v>247.92402826855101</v>
      </c>
      <c r="Q785">
        <v>0.24854126476226099</v>
      </c>
    </row>
    <row r="786" spans="1:17" x14ac:dyDescent="0.3">
      <c r="A786" t="s">
        <v>1715</v>
      </c>
      <c r="B786" t="s">
        <v>1716</v>
      </c>
      <c r="C786" t="s">
        <v>3129</v>
      </c>
      <c r="D786" t="s">
        <v>273</v>
      </c>
      <c r="E786">
        <v>4890.9865027769902</v>
      </c>
      <c r="F786">
        <v>229.23</v>
      </c>
      <c r="G786">
        <v>-16.656567258015301</v>
      </c>
      <c r="H786">
        <v>6.0181608619554101</v>
      </c>
      <c r="I786">
        <v>-2.87676732065834</v>
      </c>
      <c r="J786">
        <v>-3.2793669855917198</v>
      </c>
      <c r="K786">
        <v>238.847639006565</v>
      </c>
      <c r="L786">
        <v>240.66533838346101</v>
      </c>
      <c r="M786">
        <v>44.999172009340697</v>
      </c>
      <c r="N786">
        <v>0.31638599262615202</v>
      </c>
      <c r="O786">
        <v>29.607817475897502</v>
      </c>
      <c r="P786">
        <v>21.285714285714199</v>
      </c>
      <c r="Q786">
        <v>-0.12392400115586499</v>
      </c>
    </row>
    <row r="787" spans="1:17" x14ac:dyDescent="0.3">
      <c r="A787" t="s">
        <v>1717</v>
      </c>
      <c r="B787" t="s">
        <v>1718</v>
      </c>
      <c r="C787" t="s">
        <v>3125</v>
      </c>
      <c r="D787" t="s">
        <v>51</v>
      </c>
      <c r="E787">
        <v>4879.6271812499999</v>
      </c>
      <c r="F787">
        <v>395.75</v>
      </c>
      <c r="G787">
        <v>22.757262911413001</v>
      </c>
      <c r="H787">
        <v>11.734451670738499</v>
      </c>
      <c r="I787">
        <v>30.160802443027499</v>
      </c>
      <c r="J787">
        <v>-8.2907372440560501</v>
      </c>
      <c r="K787">
        <v>370.07039667024401</v>
      </c>
      <c r="L787">
        <v>336.92337036573002</v>
      </c>
      <c r="M787">
        <v>60.356828491807399</v>
      </c>
      <c r="N787">
        <v>1.8069829066571601</v>
      </c>
      <c r="O787">
        <v>5.3569172457359402</v>
      </c>
      <c r="P787">
        <v>52.036112178255799</v>
      </c>
      <c r="Q787">
        <v>-3.7098983179926999E-2</v>
      </c>
    </row>
    <row r="788" spans="1:17" hidden="1" x14ac:dyDescent="0.3">
      <c r="A788" t="s">
        <v>1719</v>
      </c>
      <c r="B788" t="s">
        <v>1720</v>
      </c>
      <c r="C788" t="s">
        <v>3136</v>
      </c>
      <c r="D788" t="s">
        <v>232</v>
      </c>
      <c r="E788">
        <v>4876.4960529999998</v>
      </c>
      <c r="F788">
        <v>784.55</v>
      </c>
      <c r="G788">
        <v>41.495400187897502</v>
      </c>
      <c r="H788">
        <v>85.002201906099799</v>
      </c>
      <c r="I788">
        <v>58.351576218449203</v>
      </c>
      <c r="J788">
        <v>16.027797706438498</v>
      </c>
      <c r="M788">
        <v>87.073435356296201</v>
      </c>
      <c r="O788">
        <v>4.7670639219934996</v>
      </c>
      <c r="P788">
        <v>95.113155931360296</v>
      </c>
    </row>
    <row r="789" spans="1:17" x14ac:dyDescent="0.3">
      <c r="A789" t="s">
        <v>1721</v>
      </c>
      <c r="B789" t="s">
        <v>1722</v>
      </c>
      <c r="C789" t="s">
        <v>3128</v>
      </c>
      <c r="D789" t="s">
        <v>69</v>
      </c>
      <c r="E789">
        <v>4876.2610300879996</v>
      </c>
      <c r="F789">
        <v>215.18</v>
      </c>
      <c r="G789">
        <v>-9.2914891699607605</v>
      </c>
      <c r="H789">
        <v>-4.5121339092828903</v>
      </c>
      <c r="I789">
        <v>2.4584809306928399</v>
      </c>
      <c r="J789">
        <v>-4.2050518251250102</v>
      </c>
      <c r="K789">
        <v>223.189517071447</v>
      </c>
      <c r="L789">
        <v>217.48829097033499</v>
      </c>
      <c r="M789">
        <v>41.209206891803397</v>
      </c>
      <c r="N789">
        <v>0.22925490888155001</v>
      </c>
      <c r="O789">
        <v>19.899618923691701</v>
      </c>
      <c r="P789">
        <v>13.551451187334999</v>
      </c>
      <c r="Q789">
        <v>-6.1971743331132E-2</v>
      </c>
    </row>
    <row r="790" spans="1:17" hidden="1" x14ac:dyDescent="0.3">
      <c r="A790" t="s">
        <v>1723</v>
      </c>
      <c r="B790" t="s">
        <v>1724</v>
      </c>
      <c r="C790" t="s">
        <v>3136</v>
      </c>
      <c r="D790" t="s">
        <v>494</v>
      </c>
      <c r="E790">
        <v>4872.7843579500004</v>
      </c>
      <c r="F790">
        <v>4680.3</v>
      </c>
      <c r="G790">
        <v>16.881401212712198</v>
      </c>
      <c r="H790">
        <v>-1.03694999364133</v>
      </c>
      <c r="I790">
        <v>-29.6247504454373</v>
      </c>
      <c r="J790">
        <v>-2.8757343890823499</v>
      </c>
      <c r="K790">
        <v>5019.3769458072602</v>
      </c>
      <c r="L790">
        <v>4999.3658753486097</v>
      </c>
      <c r="M790">
        <v>46.698558825341003</v>
      </c>
      <c r="N790">
        <v>1.1367894056847501</v>
      </c>
      <c r="O790">
        <v>43.129713907228101</v>
      </c>
      <c r="P790">
        <v>41.100391920409997</v>
      </c>
      <c r="Q790">
        <v>0.12834329024939301</v>
      </c>
    </row>
    <row r="791" spans="1:17" hidden="1" x14ac:dyDescent="0.3">
      <c r="A791" t="s">
        <v>1725</v>
      </c>
      <c r="B791" t="s">
        <v>1726</v>
      </c>
      <c r="C791" t="s">
        <v>3136</v>
      </c>
      <c r="D791" t="s">
        <v>414</v>
      </c>
      <c r="E791">
        <v>4826.1567949399996</v>
      </c>
      <c r="F791">
        <v>11614.55</v>
      </c>
      <c r="G791">
        <v>5.8232589689221701</v>
      </c>
      <c r="H791">
        <v>10.8296295601581</v>
      </c>
      <c r="I791">
        <v>17.465505046579199</v>
      </c>
      <c r="J791">
        <v>2.7278433666711202</v>
      </c>
      <c r="K791">
        <v>11476.689863657501</v>
      </c>
      <c r="L791">
        <v>10921.7152202056</v>
      </c>
      <c r="M791">
        <v>56.678163854842602</v>
      </c>
      <c r="N791">
        <v>0.93163320502767599</v>
      </c>
      <c r="O791">
        <v>22.9879762883624</v>
      </c>
      <c r="P791">
        <v>39.384356904983299</v>
      </c>
      <c r="Q791">
        <v>-4.619042371725E-3</v>
      </c>
    </row>
    <row r="792" spans="1:17" hidden="1" x14ac:dyDescent="0.3">
      <c r="A792" t="s">
        <v>1727</v>
      </c>
      <c r="B792" t="s">
        <v>1728</v>
      </c>
      <c r="C792" t="s">
        <v>3136</v>
      </c>
      <c r="D792" t="s">
        <v>458</v>
      </c>
      <c r="E792">
        <v>4748.6645935500001</v>
      </c>
      <c r="F792">
        <v>537.04999999999995</v>
      </c>
      <c r="G792">
        <v>-46.905416906285303</v>
      </c>
      <c r="H792">
        <v>-0.76228793375269699</v>
      </c>
      <c r="I792">
        <v>-10.144051086833199</v>
      </c>
      <c r="J792">
        <v>-2.7037880000790899</v>
      </c>
      <c r="K792">
        <v>554.98294091990397</v>
      </c>
      <c r="L792">
        <v>580.12296854606598</v>
      </c>
      <c r="M792">
        <v>49.953186118086499</v>
      </c>
      <c r="N792">
        <v>0.67331605403917105</v>
      </c>
      <c r="O792">
        <v>48.775719206777701</v>
      </c>
      <c r="P792">
        <v>8.64859397127249</v>
      </c>
      <c r="Q792">
        <v>-1.2236986621199999E-3</v>
      </c>
    </row>
    <row r="793" spans="1:17" x14ac:dyDescent="0.3">
      <c r="A793" t="s">
        <v>1729</v>
      </c>
      <c r="B793" t="s">
        <v>1730</v>
      </c>
      <c r="C793" t="s">
        <v>3130</v>
      </c>
      <c r="D793" t="s">
        <v>470</v>
      </c>
      <c r="E793">
        <v>4714.3244085599999</v>
      </c>
      <c r="F793">
        <v>426.4</v>
      </c>
      <c r="G793">
        <v>-60.729271633917698</v>
      </c>
      <c r="H793">
        <v>-17.211076204441198</v>
      </c>
      <c r="I793">
        <v>-37.181548331246397</v>
      </c>
      <c r="J793">
        <v>-8.4661139775718901</v>
      </c>
      <c r="K793">
        <v>505.95611916870098</v>
      </c>
      <c r="L793">
        <v>585.89758923804595</v>
      </c>
      <c r="M793">
        <v>22.146925876880001</v>
      </c>
      <c r="N793">
        <v>0.773023257457919</v>
      </c>
      <c r="O793">
        <v>81.988742964352696</v>
      </c>
      <c r="P793">
        <v>1.85118834348501</v>
      </c>
      <c r="Q793">
        <v>-0.137287503914167</v>
      </c>
    </row>
    <row r="794" spans="1:17" hidden="1" x14ac:dyDescent="0.3">
      <c r="A794" t="s">
        <v>1731</v>
      </c>
      <c r="B794" t="s">
        <v>1732</v>
      </c>
      <c r="C794" t="s">
        <v>3136</v>
      </c>
      <c r="D794" t="s">
        <v>215</v>
      </c>
      <c r="E794">
        <v>4706.4146637599997</v>
      </c>
      <c r="F794">
        <v>2169.4499999999998</v>
      </c>
      <c r="G794">
        <v>21.1402879731938</v>
      </c>
      <c r="H794">
        <v>-0.110010611448645</v>
      </c>
      <c r="I794">
        <v>33.548987016781602</v>
      </c>
      <c r="J794">
        <v>-7.8452967734916497</v>
      </c>
      <c r="K794">
        <v>2211.0280907629099</v>
      </c>
      <c r="L794">
        <v>1812.71140562453</v>
      </c>
      <c r="M794">
        <v>29.7141355757044</v>
      </c>
      <c r="N794">
        <v>0.57750689803825295</v>
      </c>
      <c r="O794">
        <v>19.8460439281845</v>
      </c>
      <c r="P794">
        <v>80.201844006977296</v>
      </c>
    </row>
    <row r="795" spans="1:17" x14ac:dyDescent="0.3">
      <c r="A795" t="s">
        <v>1733</v>
      </c>
      <c r="B795" t="s">
        <v>1734</v>
      </c>
      <c r="C795" t="s">
        <v>3133</v>
      </c>
      <c r="D795" t="s">
        <v>1430</v>
      </c>
      <c r="E795">
        <v>4685.1194129850001</v>
      </c>
      <c r="F795">
        <v>817.95</v>
      </c>
      <c r="G795">
        <v>-37.709196865041299</v>
      </c>
      <c r="H795">
        <v>-6.6846275430842299</v>
      </c>
      <c r="I795">
        <v>-9.8707045420513406</v>
      </c>
      <c r="J795">
        <v>-3.52494904876822</v>
      </c>
      <c r="K795">
        <v>857.06722167373198</v>
      </c>
      <c r="L795">
        <v>855.720799265398</v>
      </c>
      <c r="M795">
        <v>40.9519301246943</v>
      </c>
      <c r="N795">
        <v>0.717032876028456</v>
      </c>
      <c r="O795">
        <v>35.203863316828603</v>
      </c>
      <c r="P795">
        <v>6.2203753003051903</v>
      </c>
      <c r="Q795">
        <v>0.16215617048471601</v>
      </c>
    </row>
    <row r="796" spans="1:17" x14ac:dyDescent="0.3">
      <c r="A796" t="s">
        <v>1735</v>
      </c>
      <c r="B796" t="s">
        <v>1736</v>
      </c>
      <c r="C796" t="s">
        <v>3132</v>
      </c>
      <c r="D796" t="s">
        <v>131</v>
      </c>
      <c r="E796">
        <v>4676.28</v>
      </c>
      <c r="F796">
        <v>164.08</v>
      </c>
      <c r="G796">
        <v>-2.90435227328217</v>
      </c>
      <c r="H796">
        <v>-12.623008236661301</v>
      </c>
      <c r="I796">
        <v>-25.176481339333002</v>
      </c>
      <c r="J796">
        <v>-6.9408253938347899</v>
      </c>
      <c r="K796">
        <v>181.209728533332</v>
      </c>
      <c r="L796">
        <v>185.88316577638901</v>
      </c>
      <c r="M796">
        <v>39.351005184321799</v>
      </c>
      <c r="N796">
        <v>0.83413606827920805</v>
      </c>
      <c r="O796">
        <v>61.476109215016997</v>
      </c>
      <c r="P796">
        <v>21.450777202072501</v>
      </c>
      <c r="Q796">
        <v>1.2160891482673001E-2</v>
      </c>
    </row>
    <row r="797" spans="1:17" hidden="1" x14ac:dyDescent="0.3">
      <c r="A797" t="s">
        <v>1737</v>
      </c>
      <c r="B797" t="s">
        <v>1738</v>
      </c>
      <c r="C797" t="s">
        <v>3136</v>
      </c>
      <c r="D797" t="s">
        <v>371</v>
      </c>
      <c r="E797">
        <v>4669.7472807000004</v>
      </c>
      <c r="F797">
        <v>316.5</v>
      </c>
      <c r="G797">
        <v>125.331653977538</v>
      </c>
      <c r="H797">
        <v>19.485669826034901</v>
      </c>
      <c r="I797">
        <v>119.91794375142</v>
      </c>
      <c r="J797">
        <v>-9.5628278366470099</v>
      </c>
      <c r="K797">
        <v>276.677585728466</v>
      </c>
      <c r="L797">
        <v>209.36281500650401</v>
      </c>
      <c r="M797">
        <v>65.506672535675406</v>
      </c>
      <c r="N797">
        <v>0.81200725109962102</v>
      </c>
      <c r="O797">
        <v>8.0568720379146903</v>
      </c>
      <c r="P797">
        <v>233.157894736842</v>
      </c>
      <c r="Q797">
        <v>0.13699969039311699</v>
      </c>
    </row>
    <row r="798" spans="1:17" hidden="1" x14ac:dyDescent="0.3">
      <c r="A798" t="s">
        <v>1739</v>
      </c>
      <c r="B798" t="s">
        <v>1740</v>
      </c>
      <c r="C798" t="s">
        <v>3136</v>
      </c>
      <c r="D798" t="s">
        <v>257</v>
      </c>
      <c r="E798">
        <v>4665.7369836400003</v>
      </c>
      <c r="F798">
        <v>379.3</v>
      </c>
      <c r="G798">
        <v>342.46284866606698</v>
      </c>
      <c r="H798">
        <v>18.347987703624199</v>
      </c>
      <c r="I798">
        <v>193.32848971957799</v>
      </c>
      <c r="J798">
        <v>0.97725036472150695</v>
      </c>
      <c r="K798">
        <v>362.30360646997002</v>
      </c>
      <c r="L798">
        <v>244.74214674777301</v>
      </c>
      <c r="M798">
        <v>47.391652372594798</v>
      </c>
      <c r="N798">
        <v>0.43799121027871202</v>
      </c>
      <c r="O798">
        <v>17.031373582915801</v>
      </c>
      <c r="P798">
        <v>365.54157717091101</v>
      </c>
      <c r="Q798">
        <v>0.30663295742316898</v>
      </c>
    </row>
    <row r="799" spans="1:17" hidden="1" x14ac:dyDescent="0.3">
      <c r="A799" t="s">
        <v>1741</v>
      </c>
      <c r="B799" t="s">
        <v>1742</v>
      </c>
      <c r="C799" t="s">
        <v>3136</v>
      </c>
      <c r="E799">
        <v>4654.6266883750004</v>
      </c>
      <c r="F799">
        <v>263.75</v>
      </c>
      <c r="G799">
        <v>-20.942779399425699</v>
      </c>
      <c r="H799">
        <v>-7.5925398723469497</v>
      </c>
      <c r="I799">
        <v>-4.086603368874</v>
      </c>
      <c r="J799">
        <v>-10.6975193584869</v>
      </c>
      <c r="O799">
        <v>8.3981042654028393</v>
      </c>
      <c r="P799">
        <v>4.2490118577075098</v>
      </c>
    </row>
    <row r="800" spans="1:17" x14ac:dyDescent="0.3">
      <c r="A800" t="s">
        <v>1743</v>
      </c>
      <c r="B800" t="s">
        <v>1744</v>
      </c>
      <c r="C800" t="s">
        <v>3132</v>
      </c>
      <c r="D800" t="s">
        <v>94</v>
      </c>
      <c r="E800">
        <v>4654.1440000000002</v>
      </c>
      <c r="F800">
        <v>661.1</v>
      </c>
      <c r="G800">
        <v>32.840427388599501</v>
      </c>
      <c r="H800">
        <v>-6.8718047658379602</v>
      </c>
      <c r="I800">
        <v>-37.051293390230803</v>
      </c>
      <c r="J800">
        <v>4.9563903754689704</v>
      </c>
      <c r="K800">
        <v>676.92155419838605</v>
      </c>
      <c r="L800">
        <v>738.62526759283696</v>
      </c>
      <c r="M800">
        <v>64.390661449289397</v>
      </c>
      <c r="N800">
        <v>1.07891638086442</v>
      </c>
      <c r="O800">
        <v>76.221449099984795</v>
      </c>
      <c r="P800">
        <v>58.423196740953699</v>
      </c>
      <c r="Q800">
        <v>6.5967998727317997E-2</v>
      </c>
    </row>
    <row r="801" spans="1:17" x14ac:dyDescent="0.3">
      <c r="A801" t="s">
        <v>1745</v>
      </c>
      <c r="B801" t="s">
        <v>1746</v>
      </c>
      <c r="C801" t="s">
        <v>3130</v>
      </c>
      <c r="D801" t="s">
        <v>1747</v>
      </c>
      <c r="E801">
        <v>4650.3726997639997</v>
      </c>
      <c r="F801">
        <v>68.91</v>
      </c>
      <c r="G801">
        <v>-24.063157599492001</v>
      </c>
      <c r="H801">
        <v>12.847271816682101</v>
      </c>
      <c r="I801">
        <v>6.4483512444595901</v>
      </c>
      <c r="J801">
        <v>-2.2734082167189298</v>
      </c>
      <c r="K801">
        <v>64.937967720204</v>
      </c>
      <c r="L801">
        <v>64.460841840822098</v>
      </c>
      <c r="M801">
        <v>65.907362757597198</v>
      </c>
      <c r="N801">
        <v>0.99655267033630901</v>
      </c>
      <c r="O801">
        <v>22.173849949209099</v>
      </c>
      <c r="P801">
        <v>58.050458715596299</v>
      </c>
      <c r="Q801">
        <v>5.0058953836033003E-2</v>
      </c>
    </row>
    <row r="802" spans="1:17" hidden="1" x14ac:dyDescent="0.3">
      <c r="A802" t="s">
        <v>1748</v>
      </c>
      <c r="B802" t="s">
        <v>1749</v>
      </c>
      <c r="C802" t="s">
        <v>3136</v>
      </c>
      <c r="D802" t="s">
        <v>491</v>
      </c>
      <c r="E802">
        <v>4629.3314149999997</v>
      </c>
      <c r="F802">
        <v>102.1</v>
      </c>
      <c r="G802">
        <v>43.921062244658003</v>
      </c>
      <c r="H802">
        <v>0.222187300116893</v>
      </c>
      <c r="I802">
        <v>10.184644315570999</v>
      </c>
      <c r="J802">
        <v>-7.7970935709127396</v>
      </c>
      <c r="K802">
        <v>104.66131833598899</v>
      </c>
      <c r="L802">
        <v>93.640392618518902</v>
      </c>
      <c r="M802">
        <v>36.150442078007501</v>
      </c>
      <c r="N802">
        <v>0.53519090016612803</v>
      </c>
      <c r="O802">
        <v>17.531831537708101</v>
      </c>
      <c r="P802">
        <v>73.935264054514406</v>
      </c>
      <c r="Q802">
        <v>0.13463235764852</v>
      </c>
    </row>
    <row r="803" spans="1:17" hidden="1" x14ac:dyDescent="0.3">
      <c r="A803" t="s">
        <v>1750</v>
      </c>
      <c r="B803" t="s">
        <v>1751</v>
      </c>
      <c r="C803" t="s">
        <v>3136</v>
      </c>
      <c r="D803" t="s">
        <v>494</v>
      </c>
      <c r="E803">
        <v>4623.6189999999997</v>
      </c>
      <c r="F803">
        <v>230500</v>
      </c>
      <c r="G803">
        <v>6839640.2456932496</v>
      </c>
      <c r="H803">
        <v>6860353.0878208</v>
      </c>
      <c r="I803">
        <v>6839657.1018692805</v>
      </c>
      <c r="J803">
        <v>-8.5699640674942099</v>
      </c>
      <c r="K803">
        <v>135706.18803839799</v>
      </c>
      <c r="L803">
        <v>43161.432136704003</v>
      </c>
      <c r="M803">
        <v>41.320545366810499</v>
      </c>
      <c r="N803">
        <v>2.1678200692041498</v>
      </c>
      <c r="O803">
        <v>44.2082212581345</v>
      </c>
      <c r="P803">
        <v>6839662.6112759598</v>
      </c>
    </row>
    <row r="804" spans="1:17" x14ac:dyDescent="0.3">
      <c r="A804" t="s">
        <v>1752</v>
      </c>
      <c r="B804" t="s">
        <v>1753</v>
      </c>
      <c r="C804" t="s">
        <v>3129</v>
      </c>
      <c r="D804" t="s">
        <v>438</v>
      </c>
      <c r="E804">
        <v>4596.9673776999998</v>
      </c>
      <c r="F804">
        <v>274.85000000000002</v>
      </c>
      <c r="G804">
        <v>-56.706242047141302</v>
      </c>
      <c r="H804">
        <v>-3.3747591382577098</v>
      </c>
      <c r="I804">
        <v>-29.4894924178747</v>
      </c>
      <c r="J804">
        <v>-2.4125637276673002</v>
      </c>
      <c r="K804">
        <v>291.86082412168099</v>
      </c>
      <c r="L804">
        <v>332.61044910159001</v>
      </c>
      <c r="M804">
        <v>48.717426146598598</v>
      </c>
      <c r="N804">
        <v>0.71757465205804505</v>
      </c>
      <c r="O804">
        <v>97.344005821357001</v>
      </c>
      <c r="P804">
        <v>4.6449647820293301</v>
      </c>
      <c r="Q804">
        <v>-9.0677376734495996E-2</v>
      </c>
    </row>
    <row r="805" spans="1:17" x14ac:dyDescent="0.3">
      <c r="A805" t="s">
        <v>1754</v>
      </c>
      <c r="B805" t="s">
        <v>1755</v>
      </c>
      <c r="C805" t="s">
        <v>3131</v>
      </c>
      <c r="D805" t="s">
        <v>126</v>
      </c>
      <c r="E805">
        <v>4585.9799999999996</v>
      </c>
      <c r="F805">
        <v>7643.3</v>
      </c>
      <c r="G805">
        <v>-22.076260088801199</v>
      </c>
      <c r="H805">
        <v>-5.9039603253294999</v>
      </c>
      <c r="I805">
        <v>25.5463022453844</v>
      </c>
      <c r="J805">
        <v>-2.5869536354043201</v>
      </c>
      <c r="K805">
        <v>8057.1581676654196</v>
      </c>
      <c r="L805">
        <v>7354.87044820956</v>
      </c>
      <c r="M805">
        <v>44.636532385598201</v>
      </c>
      <c r="N805">
        <v>0.25744989022631398</v>
      </c>
      <c r="O805">
        <v>27.183938874569801</v>
      </c>
      <c r="P805">
        <v>61.4537235559404</v>
      </c>
      <c r="Q805">
        <v>0.12215143784331201</v>
      </c>
    </row>
    <row r="806" spans="1:17" x14ac:dyDescent="0.3">
      <c r="A806" t="s">
        <v>1756</v>
      </c>
      <c r="B806" t="s">
        <v>1757</v>
      </c>
      <c r="C806" t="s">
        <v>3132</v>
      </c>
      <c r="D806" t="s">
        <v>1217</v>
      </c>
      <c r="E806">
        <v>4546.0849200000002</v>
      </c>
      <c r="F806">
        <v>2728.2</v>
      </c>
      <c r="G806">
        <v>-17.5275548080844</v>
      </c>
      <c r="H806">
        <v>-3.70237647893244</v>
      </c>
      <c r="I806">
        <v>-13.2298145975931</v>
      </c>
      <c r="J806">
        <v>-3.6983376172768798</v>
      </c>
      <c r="K806">
        <v>2889.2387898781499</v>
      </c>
      <c r="L806">
        <v>2960.1197078864002</v>
      </c>
      <c r="M806">
        <v>42.469463840555903</v>
      </c>
      <c r="N806">
        <v>0.535549843234436</v>
      </c>
      <c r="O806">
        <v>35.620555677736199</v>
      </c>
      <c r="P806">
        <v>12.6029263057968</v>
      </c>
      <c r="Q806">
        <v>-7.6210357502400003E-2</v>
      </c>
    </row>
    <row r="807" spans="1:17" hidden="1" x14ac:dyDescent="0.3">
      <c r="A807" t="s">
        <v>1758</v>
      </c>
      <c r="B807" t="s">
        <v>1759</v>
      </c>
      <c r="C807" t="s">
        <v>3136</v>
      </c>
      <c r="D807" t="s">
        <v>621</v>
      </c>
      <c r="E807">
        <v>4530.73974464</v>
      </c>
      <c r="F807">
        <v>1785.65</v>
      </c>
      <c r="G807">
        <v>118920.967750626</v>
      </c>
      <c r="H807">
        <v>45.472540938574802</v>
      </c>
      <c r="I807">
        <v>1054.0035803370499</v>
      </c>
      <c r="J807">
        <v>4.9626627105892496</v>
      </c>
      <c r="K807">
        <v>1206.4849188409401</v>
      </c>
      <c r="L807">
        <v>600.04938741460296</v>
      </c>
      <c r="M807">
        <v>99.999999983776505</v>
      </c>
      <c r="N807">
        <v>1.02453680360472</v>
      </c>
      <c r="O807">
        <v>0</v>
      </c>
      <c r="P807">
        <v>118943.33333333299</v>
      </c>
      <c r="Q807">
        <v>0.38274547461765901</v>
      </c>
    </row>
    <row r="808" spans="1:17" hidden="1" x14ac:dyDescent="0.3">
      <c r="A808" t="s">
        <v>1760</v>
      </c>
      <c r="B808" t="s">
        <v>1761</v>
      </c>
      <c r="C808" t="s">
        <v>3136</v>
      </c>
      <c r="D808" t="s">
        <v>117</v>
      </c>
      <c r="E808">
        <v>4505.9418158999997</v>
      </c>
      <c r="F808">
        <v>430.5</v>
      </c>
      <c r="G808">
        <v>-17.3783860231507</v>
      </c>
      <c r="K808">
        <v>425.76520424318301</v>
      </c>
      <c r="L808">
        <v>384.46648021701702</v>
      </c>
      <c r="M808">
        <v>38.331602171758398</v>
      </c>
      <c r="N808">
        <v>1</v>
      </c>
      <c r="O808">
        <v>7.2938443670151001</v>
      </c>
      <c r="P808">
        <v>6.2569418733802298</v>
      </c>
      <c r="Q808">
        <v>9.3594908740256E-2</v>
      </c>
    </row>
    <row r="809" spans="1:17" hidden="1" x14ac:dyDescent="0.3">
      <c r="A809" t="s">
        <v>1762</v>
      </c>
      <c r="B809" t="s">
        <v>1763</v>
      </c>
      <c r="C809" t="s">
        <v>3136</v>
      </c>
      <c r="D809" t="s">
        <v>1602</v>
      </c>
      <c r="E809">
        <v>4492.4483067749998</v>
      </c>
      <c r="F809">
        <v>8450</v>
      </c>
      <c r="G809">
        <v>-8.1347146870695504</v>
      </c>
      <c r="H809">
        <v>0.56636826561877296</v>
      </c>
      <c r="I809">
        <v>27.941848081725301</v>
      </c>
      <c r="J809">
        <v>-5.3296017762291399</v>
      </c>
      <c r="K809">
        <v>8600.8423694863995</v>
      </c>
      <c r="L809">
        <v>7983.2658805589999</v>
      </c>
      <c r="M809">
        <v>37.1744562598032</v>
      </c>
      <c r="N809">
        <v>0.56411624979889996</v>
      </c>
      <c r="O809">
        <v>7.6804733727810603</v>
      </c>
      <c r="P809">
        <v>45.437646836085698</v>
      </c>
      <c r="Q809">
        <v>1.2053931386037E-2</v>
      </c>
    </row>
    <row r="810" spans="1:17" x14ac:dyDescent="0.3">
      <c r="A810" t="s">
        <v>1764</v>
      </c>
      <c r="B810" t="s">
        <v>1765</v>
      </c>
      <c r="C810" t="s">
        <v>3135</v>
      </c>
      <c r="D810" t="s">
        <v>491</v>
      </c>
      <c r="E810">
        <v>4487.4557032900002</v>
      </c>
      <c r="F810">
        <v>810.65</v>
      </c>
      <c r="G810">
        <v>-8.3180306524584005</v>
      </c>
      <c r="H810">
        <v>-1.1407193391003001</v>
      </c>
      <c r="I810">
        <v>11.416887857460599</v>
      </c>
      <c r="J810">
        <v>-5.37117331950948</v>
      </c>
      <c r="K810">
        <v>827.30519396340298</v>
      </c>
      <c r="L810">
        <v>815.88183307628105</v>
      </c>
      <c r="M810">
        <v>56.535150467496898</v>
      </c>
      <c r="N810">
        <v>0.50442439493515301</v>
      </c>
      <c r="O810">
        <v>19.990131376056201</v>
      </c>
      <c r="P810">
        <v>23.395996651190998</v>
      </c>
      <c r="Q810">
        <v>-0.13202320572148299</v>
      </c>
    </row>
    <row r="811" spans="1:17" hidden="1" x14ac:dyDescent="0.3">
      <c r="A811" t="s">
        <v>1766</v>
      </c>
      <c r="B811" t="s">
        <v>1767</v>
      </c>
      <c r="C811" t="s">
        <v>3136</v>
      </c>
      <c r="D811" t="s">
        <v>208</v>
      </c>
      <c r="E811">
        <v>4480.0695383800003</v>
      </c>
      <c r="F811">
        <v>8722.6</v>
      </c>
      <c r="G811">
        <v>148.22849205697301</v>
      </c>
      <c r="H811">
        <v>26.902052071326899</v>
      </c>
      <c r="I811">
        <v>139.16723675525299</v>
      </c>
      <c r="J811">
        <v>3.7481826238296199</v>
      </c>
      <c r="K811">
        <v>6515.6901345782398</v>
      </c>
      <c r="L811">
        <v>4726.7495410030897</v>
      </c>
      <c r="M811">
        <v>62.9331495217709</v>
      </c>
      <c r="N811">
        <v>2.1116929196052898</v>
      </c>
      <c r="O811">
        <v>14.346639763373201</v>
      </c>
      <c r="P811">
        <v>190.264721052894</v>
      </c>
      <c r="Q811">
        <v>0.16512120733862501</v>
      </c>
    </row>
    <row r="812" spans="1:17" hidden="1" x14ac:dyDescent="0.3">
      <c r="A812" t="s">
        <v>1768</v>
      </c>
      <c r="B812" t="s">
        <v>1769</v>
      </c>
      <c r="C812" t="s">
        <v>3136</v>
      </c>
      <c r="D812" t="s">
        <v>734</v>
      </c>
      <c r="E812">
        <v>4449.3999170859997</v>
      </c>
      <c r="F812">
        <v>270.73</v>
      </c>
      <c r="G812">
        <v>0.94011960723631205</v>
      </c>
      <c r="H812">
        <v>-0.92323063189146704</v>
      </c>
      <c r="I812">
        <v>0.77592623864253596</v>
      </c>
      <c r="J812">
        <v>-0.92169579930821</v>
      </c>
      <c r="K812">
        <v>272.96471861663599</v>
      </c>
      <c r="L812">
        <v>262.06088962067798</v>
      </c>
      <c r="M812">
        <v>58.987597709054498</v>
      </c>
      <c r="N812">
        <v>1.2204006161654499</v>
      </c>
      <c r="O812">
        <v>8.5915857127026793</v>
      </c>
      <c r="P812">
        <v>27.732955885822101</v>
      </c>
      <c r="Q812">
        <v>3.7892634135868998E-2</v>
      </c>
    </row>
    <row r="813" spans="1:17" hidden="1" x14ac:dyDescent="0.3">
      <c r="A813" t="s">
        <v>1770</v>
      </c>
      <c r="B813" t="s">
        <v>1771</v>
      </c>
      <c r="C813" t="s">
        <v>3136</v>
      </c>
      <c r="D813" t="s">
        <v>438</v>
      </c>
      <c r="E813">
        <v>4447.1875</v>
      </c>
      <c r="F813">
        <v>668.75</v>
      </c>
      <c r="G813">
        <v>195.33037928876701</v>
      </c>
      <c r="H813">
        <v>22.414710960851298</v>
      </c>
      <c r="I813">
        <v>216.93514491519699</v>
      </c>
      <c r="J813">
        <v>-0.54107808102628296</v>
      </c>
      <c r="K813">
        <v>539.78192273503396</v>
      </c>
      <c r="L813">
        <v>366.52064081154498</v>
      </c>
      <c r="M813">
        <v>65.233170768333196</v>
      </c>
      <c r="N813">
        <v>0.73286115683738595</v>
      </c>
      <c r="O813">
        <v>1.6598130841121601</v>
      </c>
      <c r="P813">
        <v>277.82485875706197</v>
      </c>
      <c r="Q813">
        <v>0.12753263141732801</v>
      </c>
    </row>
    <row r="814" spans="1:17" hidden="1" x14ac:dyDescent="0.3">
      <c r="A814" t="s">
        <v>1772</v>
      </c>
      <c r="B814" t="s">
        <v>1773</v>
      </c>
      <c r="C814" t="s">
        <v>3136</v>
      </c>
      <c r="D814" t="s">
        <v>1774</v>
      </c>
      <c r="E814">
        <v>4422.8469999999998</v>
      </c>
      <c r="F814">
        <v>394</v>
      </c>
      <c r="G814">
        <v>-31.2697807183824</v>
      </c>
      <c r="H814">
        <v>-2.4133584584798098</v>
      </c>
      <c r="I814">
        <v>-19.294964662801199</v>
      </c>
      <c r="J814">
        <v>-4.2901774751641604</v>
      </c>
      <c r="K814">
        <v>410.22079742995101</v>
      </c>
      <c r="L814">
        <v>410.51633157287802</v>
      </c>
      <c r="M814">
        <v>45.338371917882</v>
      </c>
      <c r="N814">
        <v>0.85605601410478604</v>
      </c>
      <c r="O814">
        <v>62.055837563451703</v>
      </c>
      <c r="P814">
        <v>10.7830732461689</v>
      </c>
      <c r="Q814">
        <v>0.27666959942640701</v>
      </c>
    </row>
    <row r="815" spans="1:17" hidden="1" x14ac:dyDescent="0.3">
      <c r="A815" t="s">
        <v>1775</v>
      </c>
      <c r="B815" t="s">
        <v>1776</v>
      </c>
      <c r="C815" t="s">
        <v>3136</v>
      </c>
      <c r="D815" t="s">
        <v>374</v>
      </c>
      <c r="E815">
        <v>4418.269650575</v>
      </c>
      <c r="F815">
        <v>1477.25</v>
      </c>
      <c r="G815">
        <v>28.7001027663988</v>
      </c>
      <c r="H815">
        <v>-3.9442751181837501</v>
      </c>
      <c r="I815">
        <v>33.715889021727598</v>
      </c>
      <c r="J815">
        <v>-7.3124849745274201</v>
      </c>
      <c r="K815">
        <v>1290.6755768621699</v>
      </c>
      <c r="L815">
        <v>1110.4939602913601</v>
      </c>
      <c r="M815">
        <v>62.761470989766003</v>
      </c>
      <c r="N815">
        <v>0.59829219314800097</v>
      </c>
      <c r="O815">
        <v>6.3462514807920201</v>
      </c>
      <c r="P815">
        <v>65.796857463524105</v>
      </c>
      <c r="Q815">
        <v>9.4734977954679001E-2</v>
      </c>
    </row>
    <row r="816" spans="1:17" hidden="1" x14ac:dyDescent="0.3">
      <c r="A816" t="s">
        <v>1777</v>
      </c>
      <c r="B816" t="s">
        <v>1778</v>
      </c>
      <c r="C816" t="s">
        <v>3136</v>
      </c>
      <c r="D816" t="s">
        <v>241</v>
      </c>
      <c r="E816">
        <v>4409.2290783600001</v>
      </c>
      <c r="F816">
        <v>231.6</v>
      </c>
      <c r="G816">
        <v>127.337921336644</v>
      </c>
      <c r="H816">
        <v>-4.9920373663763602</v>
      </c>
      <c r="I816">
        <v>64.597093507690602</v>
      </c>
      <c r="J816">
        <v>-2.4046076071257398</v>
      </c>
      <c r="K816">
        <v>233.40512919238799</v>
      </c>
      <c r="L816">
        <v>200.43513040889599</v>
      </c>
      <c r="M816">
        <v>54.545296440955703</v>
      </c>
      <c r="N816">
        <v>0.77252489882792896</v>
      </c>
      <c r="O816">
        <v>41.1053540587219</v>
      </c>
      <c r="P816">
        <v>177.36526946107699</v>
      </c>
      <c r="Q816">
        <v>0.13485087979472901</v>
      </c>
    </row>
    <row r="817" spans="1:17" x14ac:dyDescent="0.3">
      <c r="A817" t="s">
        <v>1779</v>
      </c>
      <c r="B817" t="s">
        <v>1780</v>
      </c>
      <c r="C817" t="s">
        <v>3131</v>
      </c>
      <c r="D817" t="s">
        <v>117</v>
      </c>
      <c r="E817">
        <v>4402.9248201299997</v>
      </c>
      <c r="F817">
        <v>816.05</v>
      </c>
      <c r="G817">
        <v>39.7259854730789</v>
      </c>
      <c r="H817">
        <v>26.2864340200097</v>
      </c>
      <c r="I817">
        <v>6.9949015890451802</v>
      </c>
      <c r="J817">
        <v>9.4058149348607003</v>
      </c>
      <c r="K817">
        <v>714.89848547593499</v>
      </c>
      <c r="L817">
        <v>661.88251978099402</v>
      </c>
      <c r="M817">
        <v>70.7895403824986</v>
      </c>
      <c r="N817">
        <v>1.7981068477047</v>
      </c>
      <c r="O817">
        <v>7.8365296244102796</v>
      </c>
      <c r="P817">
        <v>73.038592027141604</v>
      </c>
      <c r="Q817">
        <v>8.2155646460619E-2</v>
      </c>
    </row>
    <row r="818" spans="1:17" hidden="1" x14ac:dyDescent="0.3">
      <c r="A818" t="s">
        <v>1781</v>
      </c>
      <c r="B818" t="s">
        <v>1782</v>
      </c>
      <c r="C818" t="s">
        <v>3136</v>
      </c>
      <c r="D818" t="s">
        <v>46</v>
      </c>
      <c r="E818">
        <v>4399.1456580000004</v>
      </c>
      <c r="F818">
        <v>2293.3000000000002</v>
      </c>
      <c r="G818">
        <v>470.83152024230202</v>
      </c>
      <c r="H818">
        <v>16.570390334544001</v>
      </c>
      <c r="I818">
        <v>1.2475702577102401</v>
      </c>
      <c r="J818">
        <v>-8.2309976046493496</v>
      </c>
      <c r="K818">
        <v>2217.0936648542502</v>
      </c>
      <c r="L818">
        <v>1773.2916770436</v>
      </c>
      <c r="M818">
        <v>48.142291756677601</v>
      </c>
      <c r="N818">
        <v>1.1323324692096499</v>
      </c>
      <c r="O818">
        <v>30.118170322243</v>
      </c>
      <c r="P818">
        <v>542.38095238095195</v>
      </c>
    </row>
    <row r="819" spans="1:17" x14ac:dyDescent="0.3">
      <c r="A819" t="s">
        <v>1783</v>
      </c>
      <c r="B819" t="s">
        <v>1784</v>
      </c>
      <c r="C819" t="s">
        <v>3135</v>
      </c>
      <c r="D819" t="s">
        <v>292</v>
      </c>
      <c r="E819">
        <v>4393.5571367000002</v>
      </c>
      <c r="F819">
        <v>263.14999999999998</v>
      </c>
      <c r="G819">
        <v>-9.9083177492170904</v>
      </c>
      <c r="H819">
        <v>-5.3493253459371299</v>
      </c>
      <c r="I819">
        <v>-3.61202042230014</v>
      </c>
      <c r="J819">
        <v>-5.4463991998256196</v>
      </c>
      <c r="K819">
        <v>277.30028003505203</v>
      </c>
      <c r="L819">
        <v>274.23908192052801</v>
      </c>
      <c r="M819">
        <v>44.895264918495698</v>
      </c>
      <c r="N819">
        <v>0.58648609426314202</v>
      </c>
      <c r="O819">
        <v>27.6838305149154</v>
      </c>
      <c r="P819">
        <v>20.7387015370497</v>
      </c>
      <c r="Q819">
        <v>-1.7009467793460999E-2</v>
      </c>
    </row>
    <row r="820" spans="1:17" hidden="1" x14ac:dyDescent="0.3">
      <c r="A820" t="s">
        <v>1785</v>
      </c>
      <c r="B820" t="s">
        <v>1786</v>
      </c>
      <c r="C820" t="s">
        <v>3136</v>
      </c>
      <c r="D820" t="s">
        <v>565</v>
      </c>
      <c r="E820">
        <v>4383.2997667999998</v>
      </c>
      <c r="F820">
        <v>51.64</v>
      </c>
      <c r="G820">
        <v>85.890132788860797</v>
      </c>
      <c r="H820">
        <v>-51.563250195039203</v>
      </c>
      <c r="I820">
        <v>113.118874441766</v>
      </c>
      <c r="J820">
        <v>1.47377326809718</v>
      </c>
      <c r="K820">
        <v>90.827065832098796</v>
      </c>
      <c r="M820">
        <v>28.7961957249994</v>
      </c>
      <c r="N820">
        <v>1.47245376277477</v>
      </c>
      <c r="O820">
        <v>418.00929512006098</v>
      </c>
      <c r="P820">
        <v>129.51111111111101</v>
      </c>
    </row>
    <row r="821" spans="1:17" x14ac:dyDescent="0.3">
      <c r="A821" t="s">
        <v>1787</v>
      </c>
      <c r="B821" t="s">
        <v>1788</v>
      </c>
      <c r="C821" t="s">
        <v>3121</v>
      </c>
      <c r="D821" t="s">
        <v>54</v>
      </c>
      <c r="E821">
        <v>4382.4546223999996</v>
      </c>
      <c r="F821">
        <v>48.8</v>
      </c>
      <c r="G821">
        <v>-5.3392038095995602</v>
      </c>
      <c r="H821">
        <v>8.8159394232807706</v>
      </c>
      <c r="I821">
        <v>-29.674130840654499</v>
      </c>
      <c r="J821">
        <v>3.1061107032047102</v>
      </c>
      <c r="K821">
        <v>50.609467132309199</v>
      </c>
      <c r="L821">
        <v>57.661889631051103</v>
      </c>
      <c r="M821">
        <v>70.221792782856994</v>
      </c>
      <c r="N821">
        <v>0.71146152913497995</v>
      </c>
      <c r="O821">
        <v>104.159836065573</v>
      </c>
      <c r="P821">
        <v>21.468574984442998</v>
      </c>
      <c r="Q821">
        <v>1.0972334330512999E-2</v>
      </c>
    </row>
    <row r="822" spans="1:17" x14ac:dyDescent="0.3">
      <c r="A822" t="s">
        <v>1789</v>
      </c>
      <c r="B822" t="s">
        <v>1790</v>
      </c>
      <c r="C822" t="s">
        <v>3130</v>
      </c>
      <c r="D822" t="s">
        <v>257</v>
      </c>
      <c r="E822">
        <v>4381.0423326</v>
      </c>
      <c r="F822">
        <v>481.2</v>
      </c>
      <c r="G822">
        <v>-0.20259717715987299</v>
      </c>
      <c r="H822">
        <v>0.61652372596239402</v>
      </c>
      <c r="I822">
        <v>-10.1183867532422</v>
      </c>
      <c r="J822">
        <v>-3.27494904876822</v>
      </c>
      <c r="K822">
        <v>499.80867571454502</v>
      </c>
      <c r="L822">
        <v>485.452275480087</v>
      </c>
      <c r="M822">
        <v>40.816640708522897</v>
      </c>
      <c r="N822">
        <v>1.01920479192341</v>
      </c>
      <c r="O822">
        <v>27.566500415627601</v>
      </c>
      <c r="P822">
        <v>33.629547347958798</v>
      </c>
      <c r="Q822">
        <v>-4.3403870622806998E-2</v>
      </c>
    </row>
    <row r="823" spans="1:17" x14ac:dyDescent="0.3">
      <c r="A823" t="s">
        <v>1791</v>
      </c>
      <c r="B823" t="s">
        <v>1792</v>
      </c>
      <c r="C823" t="s">
        <v>3123</v>
      </c>
      <c r="D823" t="s">
        <v>120</v>
      </c>
      <c r="E823">
        <v>4372.5475200000001</v>
      </c>
      <c r="F823">
        <v>471.2</v>
      </c>
      <c r="G823">
        <v>72.345161095170795</v>
      </c>
      <c r="H823">
        <v>-14.862305598000299</v>
      </c>
      <c r="I823">
        <v>24.351417356038699</v>
      </c>
      <c r="J823">
        <v>-6.7056059830747898</v>
      </c>
      <c r="K823">
        <v>537.59632554023199</v>
      </c>
      <c r="L823">
        <v>479.352379442776</v>
      </c>
      <c r="M823">
        <v>33.434538384894402</v>
      </c>
      <c r="N823">
        <v>0.61465332367616698</v>
      </c>
      <c r="O823">
        <v>54.361205432937098</v>
      </c>
      <c r="P823">
        <v>102.884822389666</v>
      </c>
      <c r="Q823">
        <v>7.1769271202391002E-2</v>
      </c>
    </row>
    <row r="824" spans="1:17" hidden="1" x14ac:dyDescent="0.3">
      <c r="A824" t="s">
        <v>1793</v>
      </c>
      <c r="B824" t="s">
        <v>1794</v>
      </c>
      <c r="C824" t="s">
        <v>3136</v>
      </c>
      <c r="D824" t="s">
        <v>398</v>
      </c>
      <c r="E824">
        <v>4364.0553587499999</v>
      </c>
      <c r="F824">
        <v>317.14999999999998</v>
      </c>
      <c r="G824">
        <v>68.0005637521013</v>
      </c>
      <c r="H824">
        <v>12.260223195433399</v>
      </c>
      <c r="I824">
        <v>76.917973249292501</v>
      </c>
      <c r="J824">
        <v>5.8525207886159398</v>
      </c>
      <c r="K824">
        <v>278.54879781181</v>
      </c>
      <c r="L824">
        <v>230.479163615792</v>
      </c>
      <c r="M824">
        <v>72.174487555214597</v>
      </c>
      <c r="N824">
        <v>2.69673597596503</v>
      </c>
      <c r="O824">
        <v>5.6282516159545901</v>
      </c>
      <c r="P824">
        <v>124.451521585279</v>
      </c>
      <c r="Q824">
        <v>0.25991012556753401</v>
      </c>
    </row>
    <row r="825" spans="1:17" x14ac:dyDescent="0.3">
      <c r="A825" t="s">
        <v>1795</v>
      </c>
      <c r="B825" t="s">
        <v>1796</v>
      </c>
      <c r="C825" t="s">
        <v>3130</v>
      </c>
      <c r="D825" t="s">
        <v>163</v>
      </c>
      <c r="E825">
        <v>4361.0654999999997</v>
      </c>
      <c r="F825">
        <v>3859.35</v>
      </c>
      <c r="G825">
        <v>75.681952106717006</v>
      </c>
      <c r="H825">
        <v>-18.719565335473298</v>
      </c>
      <c r="I825">
        <v>-16.480698155647499</v>
      </c>
      <c r="J825">
        <v>-5.6163011304073001</v>
      </c>
      <c r="K825">
        <v>4402.2081568266904</v>
      </c>
      <c r="L825">
        <v>4055.3405503470899</v>
      </c>
      <c r="M825">
        <v>43.877113676762001</v>
      </c>
      <c r="N825">
        <v>1.31435026782068</v>
      </c>
      <c r="O825">
        <v>47.425084534960497</v>
      </c>
      <c r="P825">
        <v>105.83199999999999</v>
      </c>
      <c r="Q825">
        <v>0.15384446769761101</v>
      </c>
    </row>
    <row r="826" spans="1:17" hidden="1" x14ac:dyDescent="0.3">
      <c r="A826" t="s">
        <v>1797</v>
      </c>
      <c r="B826" t="s">
        <v>1798</v>
      </c>
      <c r="C826" t="s">
        <v>3136</v>
      </c>
      <c r="D826" t="s">
        <v>105</v>
      </c>
      <c r="E826">
        <v>4353.4144582600002</v>
      </c>
      <c r="F826">
        <v>1222.7</v>
      </c>
      <c r="G826">
        <v>399.04166676046799</v>
      </c>
      <c r="H826">
        <v>-0.763465497587555</v>
      </c>
      <c r="I826">
        <v>130.12366327974499</v>
      </c>
      <c r="J826">
        <v>2.8806335176495601</v>
      </c>
      <c r="K826">
        <v>1187.7973013481601</v>
      </c>
      <c r="L826">
        <v>856.30791166018003</v>
      </c>
      <c r="M826">
        <v>62.955111615602</v>
      </c>
      <c r="N826">
        <v>0.734200457180882</v>
      </c>
      <c r="O826">
        <v>21.370736893759702</v>
      </c>
      <c r="P826">
        <v>445.84821428571399</v>
      </c>
      <c r="Q826">
        <v>0.184980625565664</v>
      </c>
    </row>
    <row r="827" spans="1:17" hidden="1" x14ac:dyDescent="0.3">
      <c r="A827" t="s">
        <v>1799</v>
      </c>
      <c r="B827" t="s">
        <v>1800</v>
      </c>
      <c r="C827" t="s">
        <v>3136</v>
      </c>
      <c r="D827" t="s">
        <v>131</v>
      </c>
      <c r="E827">
        <v>4343.1640278599998</v>
      </c>
      <c r="F827">
        <v>953.4</v>
      </c>
      <c r="G827">
        <v>128.00206435234099</v>
      </c>
      <c r="H827">
        <v>15.0002341981795</v>
      </c>
      <c r="I827">
        <v>42.281633472883797</v>
      </c>
      <c r="J827">
        <v>5.3658996365679901</v>
      </c>
      <c r="K827">
        <v>854.56948078856396</v>
      </c>
      <c r="L827">
        <v>712.91423683492803</v>
      </c>
      <c r="M827">
        <v>66.511482321284305</v>
      </c>
      <c r="N827">
        <v>0.66879609588989997</v>
      </c>
      <c r="O827">
        <v>4.8772813089993798</v>
      </c>
      <c r="P827">
        <v>156.29032258064501</v>
      </c>
      <c r="Q827">
        <v>0.16545163618997799</v>
      </c>
    </row>
    <row r="828" spans="1:17" hidden="1" x14ac:dyDescent="0.3">
      <c r="A828" t="s">
        <v>1801</v>
      </c>
      <c r="B828" t="s">
        <v>1802</v>
      </c>
      <c r="C828" t="s">
        <v>3136</v>
      </c>
      <c r="D828" t="s">
        <v>51</v>
      </c>
      <c r="E828">
        <v>4337.7861477899996</v>
      </c>
      <c r="F828">
        <v>785.45</v>
      </c>
      <c r="G828">
        <v>131.653516051683</v>
      </c>
      <c r="H828">
        <v>3.0452154073504798</v>
      </c>
      <c r="I828">
        <v>67.022169381181101</v>
      </c>
      <c r="J828">
        <v>1.63350951150475</v>
      </c>
      <c r="K828">
        <v>756.77384712458002</v>
      </c>
      <c r="L828">
        <v>608.45814479870398</v>
      </c>
      <c r="M828">
        <v>55.491962487294998</v>
      </c>
      <c r="N828">
        <v>0.90730817306602796</v>
      </c>
      <c r="O828">
        <v>8.3009739639696907</v>
      </c>
      <c r="P828">
        <v>168.417913992449</v>
      </c>
      <c r="Q828">
        <v>-1.2852067801304001E-2</v>
      </c>
    </row>
    <row r="829" spans="1:17" hidden="1" x14ac:dyDescent="0.3">
      <c r="A829" t="s">
        <v>1803</v>
      </c>
      <c r="B829" t="s">
        <v>1804</v>
      </c>
      <c r="C829" t="s">
        <v>3136</v>
      </c>
      <c r="D829" t="s">
        <v>955</v>
      </c>
      <c r="E829">
        <v>4337.1687375000001</v>
      </c>
      <c r="F829">
        <v>3458.75</v>
      </c>
      <c r="G829">
        <v>15.0731390752767</v>
      </c>
      <c r="H829">
        <v>-8.2306983075674793</v>
      </c>
      <c r="I829">
        <v>37.906026421055202</v>
      </c>
      <c r="J829">
        <v>-3.7904280207308401</v>
      </c>
      <c r="K829">
        <v>3487.7125804078701</v>
      </c>
      <c r="L829">
        <v>3126.39223384254</v>
      </c>
      <c r="M829">
        <v>48.935423643369496</v>
      </c>
      <c r="N829">
        <v>0.38078033845391301</v>
      </c>
      <c r="O829">
        <v>15.4463317672569</v>
      </c>
      <c r="P829">
        <v>57.991503745660502</v>
      </c>
      <c r="Q829">
        <v>4.0792044796671E-2</v>
      </c>
    </row>
    <row r="830" spans="1:17" hidden="1" x14ac:dyDescent="0.3">
      <c r="A830" t="s">
        <v>1805</v>
      </c>
      <c r="B830" t="s">
        <v>1806</v>
      </c>
      <c r="C830" t="s">
        <v>3121</v>
      </c>
      <c r="D830" t="s">
        <v>24</v>
      </c>
      <c r="E830">
        <v>4328.87485836</v>
      </c>
      <c r="F830">
        <v>413.4</v>
      </c>
      <c r="G830">
        <v>-10.074397048462201</v>
      </c>
      <c r="H830">
        <v>-9.6082955538176407</v>
      </c>
      <c r="I830">
        <v>-35.394074247165001</v>
      </c>
      <c r="J830">
        <v>-3.5659639632825999</v>
      </c>
      <c r="K830">
        <v>492.28581771561801</v>
      </c>
      <c r="M830">
        <v>31.7754695294011</v>
      </c>
      <c r="N830">
        <v>0.497696653175348</v>
      </c>
      <c r="O830">
        <v>84.059022738267998</v>
      </c>
      <c r="P830">
        <v>13.2602739726027</v>
      </c>
    </row>
    <row r="831" spans="1:17" x14ac:dyDescent="0.3">
      <c r="A831" t="s">
        <v>1807</v>
      </c>
      <c r="B831" t="s">
        <v>1808</v>
      </c>
      <c r="C831" t="s">
        <v>565</v>
      </c>
      <c r="D831" t="s">
        <v>565</v>
      </c>
      <c r="E831">
        <v>4325.8734805000004</v>
      </c>
      <c r="F831">
        <v>209.45</v>
      </c>
      <c r="G831">
        <v>3.54364482582934</v>
      </c>
      <c r="H831">
        <v>-10.2050418993226</v>
      </c>
      <c r="I831">
        <v>12.7905086022396</v>
      </c>
      <c r="J831">
        <v>-4.1348939736438197</v>
      </c>
      <c r="K831">
        <v>219.03086528226899</v>
      </c>
      <c r="L831">
        <v>197.71544637118501</v>
      </c>
      <c r="M831">
        <v>41.912260782097498</v>
      </c>
      <c r="N831">
        <v>0.50615926587965099</v>
      </c>
      <c r="O831">
        <v>22.415851038433999</v>
      </c>
      <c r="P831">
        <v>56.189410887397401</v>
      </c>
      <c r="Q831">
        <v>9.1493711755244997E-2</v>
      </c>
    </row>
    <row r="832" spans="1:17" x14ac:dyDescent="0.3">
      <c r="A832" t="s">
        <v>1809</v>
      </c>
      <c r="B832" t="s">
        <v>1810</v>
      </c>
      <c r="C832" t="s">
        <v>3123</v>
      </c>
      <c r="D832" t="s">
        <v>1811</v>
      </c>
      <c r="E832">
        <v>4317.95490126</v>
      </c>
      <c r="F832">
        <v>844.35</v>
      </c>
      <c r="G832">
        <v>20.514525593712499</v>
      </c>
      <c r="H832">
        <v>-3.147388346898</v>
      </c>
      <c r="I832">
        <v>-6.2500167976019902</v>
      </c>
      <c r="J832">
        <v>-6.9959881313799803</v>
      </c>
      <c r="K832">
        <v>922.06363842776796</v>
      </c>
      <c r="L832">
        <v>885.18459154602897</v>
      </c>
      <c r="M832">
        <v>41.847182182862802</v>
      </c>
      <c r="N832">
        <v>0.72269119997856301</v>
      </c>
      <c r="O832">
        <v>42.239592586012897</v>
      </c>
      <c r="P832">
        <v>43.694690265486699</v>
      </c>
      <c r="Q832">
        <v>4.7019044387101E-2</v>
      </c>
    </row>
    <row r="833" spans="1:17" x14ac:dyDescent="0.3">
      <c r="A833" t="s">
        <v>1812</v>
      </c>
      <c r="B833" t="s">
        <v>1813</v>
      </c>
      <c r="C833" t="s">
        <v>3121</v>
      </c>
      <c r="D833" t="s">
        <v>494</v>
      </c>
      <c r="E833">
        <v>4252.4521909099903</v>
      </c>
      <c r="F833">
        <v>73.010000000000005</v>
      </c>
      <c r="G833">
        <v>62.236187205022397</v>
      </c>
      <c r="H833">
        <v>21.3296986523684</v>
      </c>
      <c r="I833">
        <v>53.7272345454437</v>
      </c>
      <c r="J833">
        <v>7.7283852949722798</v>
      </c>
      <c r="K833">
        <v>61.491376782400401</v>
      </c>
      <c r="L833">
        <v>52.937872035984199</v>
      </c>
      <c r="M833">
        <v>72.332805615529097</v>
      </c>
      <c r="N833">
        <v>1.26285437562604</v>
      </c>
      <c r="O833">
        <v>4.2322969456238804</v>
      </c>
      <c r="P833">
        <v>119.578947368421</v>
      </c>
      <c r="Q833">
        <v>-2.2198584535593001E-2</v>
      </c>
    </row>
    <row r="834" spans="1:17" x14ac:dyDescent="0.3">
      <c r="A834" t="s">
        <v>1814</v>
      </c>
      <c r="B834" t="s">
        <v>1815</v>
      </c>
      <c r="C834" t="s">
        <v>3124</v>
      </c>
      <c r="D834" t="s">
        <v>46</v>
      </c>
      <c r="E834">
        <v>4231.771599234</v>
      </c>
      <c r="F834">
        <v>52.42</v>
      </c>
      <c r="G834">
        <v>-18.047174746283002</v>
      </c>
      <c r="H834">
        <v>4.04374011479113</v>
      </c>
      <c r="I834">
        <v>-19.574980446422099</v>
      </c>
      <c r="J834">
        <v>-3.4487613315028698</v>
      </c>
      <c r="K834">
        <v>53.390459646487997</v>
      </c>
      <c r="L834">
        <v>55.998970648065999</v>
      </c>
      <c r="M834">
        <v>55.891284460526002</v>
      </c>
      <c r="N834">
        <v>1.0785352437506499</v>
      </c>
      <c r="O834">
        <v>50.705837466615698</v>
      </c>
      <c r="P834">
        <v>13.3405405405405</v>
      </c>
      <c r="Q834">
        <v>9.2443286738920993E-2</v>
      </c>
    </row>
    <row r="835" spans="1:17" hidden="1" x14ac:dyDescent="0.3">
      <c r="A835" t="s">
        <v>1816</v>
      </c>
      <c r="B835" t="s">
        <v>1817</v>
      </c>
      <c r="C835" t="s">
        <v>3136</v>
      </c>
      <c r="D835" t="s">
        <v>292</v>
      </c>
      <c r="E835">
        <v>4222.7482031250001</v>
      </c>
      <c r="F835">
        <v>2400.35</v>
      </c>
      <c r="G835">
        <v>41.587151148236003</v>
      </c>
      <c r="H835">
        <v>-2.1705003156851399</v>
      </c>
      <c r="I835">
        <v>23.451534601671302</v>
      </c>
      <c r="J835">
        <v>0.38948627837493499</v>
      </c>
      <c r="K835">
        <v>2474.0909938391601</v>
      </c>
      <c r="L835">
        <v>2148.4688601601101</v>
      </c>
      <c r="M835">
        <v>38.351769472488797</v>
      </c>
      <c r="N835">
        <v>0.74434206527392199</v>
      </c>
      <c r="O835">
        <v>19.9825025517112</v>
      </c>
      <c r="P835">
        <v>86.652410575427595</v>
      </c>
      <c r="Q835">
        <v>5.2354759875265999E-2</v>
      </c>
    </row>
    <row r="836" spans="1:17" x14ac:dyDescent="0.3">
      <c r="A836" t="s">
        <v>1818</v>
      </c>
      <c r="B836" t="s">
        <v>1819</v>
      </c>
      <c r="C836" t="s">
        <v>3120</v>
      </c>
      <c r="D836" t="s">
        <v>241</v>
      </c>
      <c r="E836">
        <v>4199.9814229800004</v>
      </c>
      <c r="F836">
        <v>1538.45</v>
      </c>
      <c r="G836">
        <v>9.5090958465781394</v>
      </c>
      <c r="H836">
        <v>1.4197428715556599</v>
      </c>
      <c r="I836">
        <v>10.8899275148845</v>
      </c>
      <c r="J836">
        <v>7.4849405556475901</v>
      </c>
      <c r="K836">
        <v>1407.3377579846201</v>
      </c>
      <c r="L836">
        <v>1298.48218663226</v>
      </c>
      <c r="M836">
        <v>76.8514228363493</v>
      </c>
      <c r="N836">
        <v>1.09044441650613</v>
      </c>
      <c r="O836">
        <v>1.12125840943806</v>
      </c>
      <c r="P836">
        <v>63.300074302090998</v>
      </c>
      <c r="Q836">
        <v>0.112737655826397</v>
      </c>
    </row>
    <row r="837" spans="1:17" hidden="1" x14ac:dyDescent="0.3">
      <c r="A837" t="s">
        <v>1820</v>
      </c>
      <c r="B837" t="s">
        <v>1821</v>
      </c>
      <c r="C837" t="s">
        <v>3136</v>
      </c>
      <c r="D837" t="s">
        <v>46</v>
      </c>
      <c r="E837">
        <v>4163.422254825</v>
      </c>
      <c r="F837">
        <v>749.75</v>
      </c>
      <c r="G837">
        <v>46.402003112313601</v>
      </c>
      <c r="H837">
        <v>-3.44045070697151</v>
      </c>
      <c r="I837">
        <v>55.935468431735401</v>
      </c>
      <c r="J837">
        <v>-6.7963498269783402</v>
      </c>
      <c r="K837">
        <v>777.94493918968396</v>
      </c>
      <c r="L837">
        <v>655.18010049484496</v>
      </c>
      <c r="M837">
        <v>40.916553786718502</v>
      </c>
      <c r="N837">
        <v>0.67922050475649298</v>
      </c>
      <c r="O837">
        <v>24.708236078692899</v>
      </c>
      <c r="P837">
        <v>110.51523234592101</v>
      </c>
    </row>
    <row r="838" spans="1:17" hidden="1" x14ac:dyDescent="0.3">
      <c r="A838" t="s">
        <v>1822</v>
      </c>
      <c r="B838" t="s">
        <v>1823</v>
      </c>
      <c r="C838" t="s">
        <v>3136</v>
      </c>
      <c r="D838" t="s">
        <v>51</v>
      </c>
      <c r="E838">
        <v>4162.5192740599996</v>
      </c>
      <c r="F838">
        <v>415.1</v>
      </c>
      <c r="G838">
        <v>16.070301902489099</v>
      </c>
      <c r="H838">
        <v>-7.7434737383518097</v>
      </c>
      <c r="I838">
        <v>24.432681287757202</v>
      </c>
      <c r="J838">
        <v>-12.611723821521</v>
      </c>
      <c r="K838">
        <v>419.79461266361602</v>
      </c>
      <c r="L838">
        <v>367.64537105091398</v>
      </c>
      <c r="M838">
        <v>40.929195821534201</v>
      </c>
      <c r="N838">
        <v>0.634778623895775</v>
      </c>
      <c r="O838">
        <v>21.476752589737401</v>
      </c>
      <c r="P838">
        <v>49.504772195209803</v>
      </c>
      <c r="Q838">
        <v>8.2610921813632998E-2</v>
      </c>
    </row>
    <row r="839" spans="1:17" x14ac:dyDescent="0.3">
      <c r="A839" t="s">
        <v>1824</v>
      </c>
      <c r="B839" t="s">
        <v>1825</v>
      </c>
      <c r="C839" t="s">
        <v>3126</v>
      </c>
      <c r="D839" t="s">
        <v>215</v>
      </c>
      <c r="E839">
        <v>4153.6716898049999</v>
      </c>
      <c r="F839">
        <v>163.35</v>
      </c>
      <c r="G839">
        <v>-4.4233444393340298</v>
      </c>
      <c r="H839">
        <v>-5.9437790864377202</v>
      </c>
      <c r="I839">
        <v>-4.0182603571977999</v>
      </c>
      <c r="J839">
        <v>-4.6518103035186904</v>
      </c>
      <c r="K839">
        <v>170.664431579092</v>
      </c>
      <c r="L839">
        <v>170.885584221757</v>
      </c>
      <c r="M839">
        <v>46.621267658826802</v>
      </c>
      <c r="N839">
        <v>0.59199112447872604</v>
      </c>
      <c r="O839">
        <v>38.169574533210898</v>
      </c>
      <c r="P839">
        <v>23.8438210765731</v>
      </c>
      <c r="Q839">
        <v>5.7349325168819999E-2</v>
      </c>
    </row>
    <row r="840" spans="1:17" x14ac:dyDescent="0.3">
      <c r="A840" t="s">
        <v>1826</v>
      </c>
      <c r="B840" t="s">
        <v>1827</v>
      </c>
      <c r="C840" t="s">
        <v>3132</v>
      </c>
      <c r="D840" t="s">
        <v>458</v>
      </c>
      <c r="E840">
        <v>4153.5392086680004</v>
      </c>
      <c r="F840">
        <v>83.13</v>
      </c>
      <c r="G840">
        <v>-47.168839151529497</v>
      </c>
      <c r="H840">
        <v>0.21753346473919999</v>
      </c>
      <c r="I840">
        <v>-25.997211553979099</v>
      </c>
      <c r="J840">
        <v>-4.4432847664601498</v>
      </c>
      <c r="K840">
        <v>88.750470845261901</v>
      </c>
      <c r="L840">
        <v>95.836614330876799</v>
      </c>
      <c r="M840">
        <v>39.5659538857903</v>
      </c>
      <c r="N840">
        <v>0.67585811717786504</v>
      </c>
      <c r="O840">
        <v>46.216768916155402</v>
      </c>
      <c r="P840">
        <v>2.62962962962962</v>
      </c>
      <c r="Q840">
        <v>-1.4189934359546999E-2</v>
      </c>
    </row>
    <row r="841" spans="1:17" x14ac:dyDescent="0.3">
      <c r="A841" t="s">
        <v>1828</v>
      </c>
      <c r="B841" t="s">
        <v>1829</v>
      </c>
      <c r="C841" t="s">
        <v>3129</v>
      </c>
      <c r="D841" t="s">
        <v>46</v>
      </c>
      <c r="E841">
        <v>4150.3256731000001</v>
      </c>
      <c r="F841">
        <v>2363.75</v>
      </c>
      <c r="G841">
        <v>8.4306767003351304</v>
      </c>
      <c r="H841">
        <v>6.2070246544236003</v>
      </c>
      <c r="I841">
        <v>46.061609675464297</v>
      </c>
      <c r="J841">
        <v>3.6409430289394402</v>
      </c>
      <c r="K841">
        <v>2199.7414255563499</v>
      </c>
      <c r="L841">
        <v>1933.87042078182</v>
      </c>
      <c r="M841">
        <v>73.470524473199106</v>
      </c>
      <c r="N841">
        <v>0.62282019568643798</v>
      </c>
      <c r="O841">
        <v>15.7059756742464</v>
      </c>
      <c r="P841">
        <v>67.167609618104606</v>
      </c>
      <c r="Q841">
        <v>8.5687652044988002E-2</v>
      </c>
    </row>
    <row r="842" spans="1:17" hidden="1" x14ac:dyDescent="0.3">
      <c r="A842" t="s">
        <v>1830</v>
      </c>
      <c r="B842" t="s">
        <v>1831</v>
      </c>
      <c r="C842" t="s">
        <v>3136</v>
      </c>
      <c r="D842" t="s">
        <v>163</v>
      </c>
      <c r="E842">
        <v>4144.1679999999997</v>
      </c>
      <c r="F842">
        <v>240.8</v>
      </c>
      <c r="G842">
        <v>2931.2488751248402</v>
      </c>
      <c r="H842">
        <v>8.9816238912908197</v>
      </c>
      <c r="I842">
        <v>230.47496614393799</v>
      </c>
      <c r="J842">
        <v>-5.0955959594790396</v>
      </c>
      <c r="K842">
        <v>252.93470171860699</v>
      </c>
      <c r="L842">
        <v>142.65267269221499</v>
      </c>
      <c r="M842">
        <v>32.584808314371401</v>
      </c>
      <c r="N842">
        <v>0.53069932608645198</v>
      </c>
      <c r="O842">
        <v>47.840531561461702</v>
      </c>
      <c r="P842">
        <v>3180.6539509536701</v>
      </c>
      <c r="Q842">
        <v>0.241864706628174</v>
      </c>
    </row>
    <row r="843" spans="1:17" x14ac:dyDescent="0.3">
      <c r="A843" t="s">
        <v>1832</v>
      </c>
      <c r="B843" t="s">
        <v>1833</v>
      </c>
      <c r="C843" t="s">
        <v>3125</v>
      </c>
      <c r="D843" t="s">
        <v>51</v>
      </c>
      <c r="E843">
        <v>4135.4436999999998</v>
      </c>
      <c r="F843">
        <v>453.1</v>
      </c>
      <c r="G843">
        <v>-30.820982241788599</v>
      </c>
      <c r="H843">
        <v>-4.2992909454707204</v>
      </c>
      <c r="I843">
        <v>-11.651302066919399</v>
      </c>
      <c r="J843">
        <v>-7.5574674252463296</v>
      </c>
      <c r="K843">
        <v>493.28070605664902</v>
      </c>
      <c r="L843">
        <v>505.88744353942599</v>
      </c>
      <c r="M843">
        <v>24.5523858573927</v>
      </c>
      <c r="N843">
        <v>0.47491076034153401</v>
      </c>
      <c r="O843">
        <v>40.145663209004603</v>
      </c>
      <c r="P843">
        <v>5.1154158450295899</v>
      </c>
      <c r="Q843">
        <v>-4.0107295338927998E-2</v>
      </c>
    </row>
    <row r="844" spans="1:17" hidden="1" x14ac:dyDescent="0.3">
      <c r="A844" t="s">
        <v>1834</v>
      </c>
      <c r="B844" t="s">
        <v>1835</v>
      </c>
      <c r="C844" t="s">
        <v>3136</v>
      </c>
      <c r="D844" t="s">
        <v>1048</v>
      </c>
      <c r="E844">
        <v>4120.0136068800002</v>
      </c>
      <c r="F844">
        <v>155.25</v>
      </c>
      <c r="G844">
        <v>-2.0633742601434202</v>
      </c>
      <c r="H844">
        <v>-15.733836075861801</v>
      </c>
      <c r="I844">
        <v>28.038980420843799</v>
      </c>
      <c r="J844">
        <v>-3.1043005846043998</v>
      </c>
      <c r="K844">
        <v>166.774777644724</v>
      </c>
      <c r="L844">
        <v>151.74918454842501</v>
      </c>
      <c r="M844">
        <v>43.642237295710601</v>
      </c>
      <c r="N844">
        <v>1.11210677622459</v>
      </c>
      <c r="O844">
        <v>44.154589371980599</v>
      </c>
      <c r="P844">
        <v>80.418361417780304</v>
      </c>
    </row>
    <row r="845" spans="1:17" x14ac:dyDescent="0.3">
      <c r="A845" t="s">
        <v>1836</v>
      </c>
      <c r="B845" t="s">
        <v>1837</v>
      </c>
      <c r="C845" t="s">
        <v>3125</v>
      </c>
      <c r="D845" t="s">
        <v>491</v>
      </c>
      <c r="E845">
        <v>4103.2228387499999</v>
      </c>
      <c r="F845">
        <v>366.75</v>
      </c>
      <c r="G845">
        <v>-12.0814149121654</v>
      </c>
      <c r="H845">
        <v>-15.5625792623972</v>
      </c>
      <c r="I845">
        <v>-7.3954419889319398</v>
      </c>
      <c r="J845">
        <v>-6.9937401131571804</v>
      </c>
      <c r="K845">
        <v>447.46950098509302</v>
      </c>
      <c r="L845">
        <v>416.73644606447499</v>
      </c>
      <c r="M845">
        <v>17.396910735734799</v>
      </c>
      <c r="N845">
        <v>0.92830384854779802</v>
      </c>
      <c r="O845">
        <v>55.691888207225603</v>
      </c>
      <c r="P845">
        <v>12.9678114892961</v>
      </c>
      <c r="Q845">
        <v>-1.2359775772154E-2</v>
      </c>
    </row>
    <row r="846" spans="1:17" x14ac:dyDescent="0.3">
      <c r="A846" t="s">
        <v>1838</v>
      </c>
      <c r="B846" t="s">
        <v>1839</v>
      </c>
      <c r="C846" t="s">
        <v>3129</v>
      </c>
      <c r="D846" t="s">
        <v>930</v>
      </c>
      <c r="E846">
        <v>4100.6600888000003</v>
      </c>
      <c r="F846">
        <v>334.4</v>
      </c>
      <c r="G846">
        <v>-25.822337117821299</v>
      </c>
      <c r="H846">
        <v>-10.536560136013399</v>
      </c>
      <c r="I846">
        <v>3.3093372225401998</v>
      </c>
      <c r="J846">
        <v>-6.39541348998738</v>
      </c>
      <c r="K846">
        <v>369.42006728466902</v>
      </c>
      <c r="L846">
        <v>358.40689988376897</v>
      </c>
      <c r="M846">
        <v>30.437990032373101</v>
      </c>
      <c r="N846">
        <v>0.40846341495468302</v>
      </c>
      <c r="O846">
        <v>34.539473684210499</v>
      </c>
      <c r="P846">
        <v>24.799402873670399</v>
      </c>
      <c r="Q846">
        <v>-4.5655579933338998E-2</v>
      </c>
    </row>
    <row r="847" spans="1:17" x14ac:dyDescent="0.3">
      <c r="A847" t="s">
        <v>1840</v>
      </c>
      <c r="B847" t="s">
        <v>1841</v>
      </c>
      <c r="C847" t="s">
        <v>3130</v>
      </c>
      <c r="D847" t="s">
        <v>85</v>
      </c>
      <c r="E847">
        <v>4097.4627938499998</v>
      </c>
      <c r="F847">
        <v>1016.9</v>
      </c>
      <c r="G847">
        <v>22.864351598002301</v>
      </c>
      <c r="H847">
        <v>-7.7756447874113802E-2</v>
      </c>
      <c r="I847">
        <v>8.1488027797531206</v>
      </c>
      <c r="J847">
        <v>-3.0749387918319799</v>
      </c>
      <c r="K847">
        <v>1049.9549364317299</v>
      </c>
      <c r="L847">
        <v>1011.32116610022</v>
      </c>
      <c r="M847">
        <v>56.266845333536601</v>
      </c>
      <c r="N847">
        <v>1.3319652504713899</v>
      </c>
      <c r="O847">
        <v>56.623070115055498</v>
      </c>
      <c r="P847">
        <v>66.704918032786793</v>
      </c>
      <c r="Q847">
        <v>2.076281300801E-2</v>
      </c>
    </row>
    <row r="848" spans="1:17" hidden="1" x14ac:dyDescent="0.3">
      <c r="A848" t="s">
        <v>1842</v>
      </c>
      <c r="B848" t="s">
        <v>1843</v>
      </c>
      <c r="C848" t="s">
        <v>3136</v>
      </c>
      <c r="D848" t="s">
        <v>414</v>
      </c>
      <c r="E848">
        <v>4088.3112679000001</v>
      </c>
      <c r="F848">
        <v>328.55</v>
      </c>
      <c r="G848">
        <v>94.056260386858298</v>
      </c>
      <c r="H848">
        <v>-2.07145182045122</v>
      </c>
      <c r="I848">
        <v>63.5412750837815</v>
      </c>
      <c r="J848">
        <v>-4.0172608197120097</v>
      </c>
      <c r="K848">
        <v>342.12017067519997</v>
      </c>
      <c r="L848">
        <v>285.03054223861801</v>
      </c>
      <c r="M848">
        <v>48.038475856232303</v>
      </c>
      <c r="N848">
        <v>0.81510287499349299</v>
      </c>
      <c r="O848">
        <v>36.265408613605203</v>
      </c>
      <c r="P848">
        <v>138.60706634227799</v>
      </c>
      <c r="Q848">
        <v>0.15098965526692101</v>
      </c>
    </row>
    <row r="849" spans="1:17" hidden="1" x14ac:dyDescent="0.3">
      <c r="A849" t="s">
        <v>1844</v>
      </c>
      <c r="B849" t="s">
        <v>1845</v>
      </c>
      <c r="C849" t="s">
        <v>3136</v>
      </c>
      <c r="D849" t="s">
        <v>1322</v>
      </c>
      <c r="E849">
        <v>4083.5595333000001</v>
      </c>
      <c r="F849">
        <v>555.20000000000005</v>
      </c>
      <c r="G849">
        <v>2.3704316723092398</v>
      </c>
      <c r="H849">
        <v>-7.4821565409253603</v>
      </c>
      <c r="I849">
        <v>23.352146068644299</v>
      </c>
      <c r="J849">
        <v>-4.0700888682982699</v>
      </c>
      <c r="K849">
        <v>622.74167395337304</v>
      </c>
      <c r="L849">
        <v>573.63666699616897</v>
      </c>
      <c r="M849">
        <v>41.953348611851197</v>
      </c>
      <c r="N849">
        <v>0.48977075233504502</v>
      </c>
      <c r="O849">
        <v>54.863112391930798</v>
      </c>
      <c r="P849">
        <v>48.053333333333299</v>
      </c>
      <c r="Q849">
        <v>-2.2043382681839999E-3</v>
      </c>
    </row>
    <row r="850" spans="1:17" x14ac:dyDescent="0.3">
      <c r="A850" t="s">
        <v>1846</v>
      </c>
      <c r="B850" t="s">
        <v>1847</v>
      </c>
      <c r="C850" t="s">
        <v>3133</v>
      </c>
      <c r="D850" t="s">
        <v>218</v>
      </c>
      <c r="E850">
        <v>4071.853976544</v>
      </c>
      <c r="F850">
        <v>185.04</v>
      </c>
      <c r="G850">
        <v>-11.330479196131</v>
      </c>
      <c r="H850">
        <v>-2.2248740416778099</v>
      </c>
      <c r="I850">
        <v>-9.0087547854479393</v>
      </c>
      <c r="J850">
        <v>-2.73111252932194</v>
      </c>
      <c r="K850">
        <v>190.85622063161699</v>
      </c>
      <c r="L850">
        <v>189.92019667322799</v>
      </c>
      <c r="M850">
        <v>51.330229747770197</v>
      </c>
      <c r="N850">
        <v>1.67011019288167</v>
      </c>
      <c r="O850">
        <v>28.539775183743998</v>
      </c>
      <c r="P850">
        <v>26.307167235494799</v>
      </c>
    </row>
    <row r="851" spans="1:17" hidden="1" x14ac:dyDescent="0.3">
      <c r="A851" t="s">
        <v>1848</v>
      </c>
      <c r="B851" t="s">
        <v>1849</v>
      </c>
      <c r="C851" t="s">
        <v>3136</v>
      </c>
      <c r="D851" t="s">
        <v>1039</v>
      </c>
      <c r="E851">
        <v>4060.8879999999999</v>
      </c>
      <c r="F851">
        <v>118</v>
      </c>
      <c r="G851">
        <v>-20.6414447754475</v>
      </c>
      <c r="K851">
        <v>104.378999999999</v>
      </c>
      <c r="M851">
        <v>99.990560428137201</v>
      </c>
      <c r="N851">
        <v>1</v>
      </c>
      <c r="O851">
        <v>0</v>
      </c>
      <c r="P851">
        <v>5.3571428571428603</v>
      </c>
    </row>
    <row r="852" spans="1:17" hidden="1" x14ac:dyDescent="0.3">
      <c r="A852" t="s">
        <v>1850</v>
      </c>
      <c r="B852" t="s">
        <v>1851</v>
      </c>
      <c r="C852" t="s">
        <v>3136</v>
      </c>
      <c r="D852" t="s">
        <v>51</v>
      </c>
      <c r="E852">
        <v>4057.5971410949901</v>
      </c>
      <c r="F852">
        <v>74.05</v>
      </c>
      <c r="G852">
        <v>37.053147110525401</v>
      </c>
      <c r="H852">
        <v>-3.7185670838284599</v>
      </c>
      <c r="I852">
        <v>47.328570620251199</v>
      </c>
      <c r="J852">
        <v>-6.6344261729512199</v>
      </c>
      <c r="K852">
        <v>79.321826865640602</v>
      </c>
      <c r="L852">
        <v>65.513194710864198</v>
      </c>
      <c r="M852">
        <v>34.869503873469903</v>
      </c>
      <c r="N852">
        <v>0.51048047363878302</v>
      </c>
      <c r="O852">
        <v>36.259284267386903</v>
      </c>
      <c r="P852">
        <v>92.088197146562905</v>
      </c>
      <c r="Q852">
        <v>3.4230883228668997E-2</v>
      </c>
    </row>
    <row r="853" spans="1:17" x14ac:dyDescent="0.3">
      <c r="A853" t="s">
        <v>1852</v>
      </c>
      <c r="B853" t="s">
        <v>1853</v>
      </c>
      <c r="C853" t="s">
        <v>3133</v>
      </c>
      <c r="D853" t="s">
        <v>505</v>
      </c>
      <c r="E853">
        <v>4048.3756865559999</v>
      </c>
      <c r="F853">
        <v>81.260000000000005</v>
      </c>
      <c r="G853">
        <v>-50.9596073110514</v>
      </c>
      <c r="H853">
        <v>-18.541103583246699</v>
      </c>
      <c r="I853">
        <v>-26.9213989389864</v>
      </c>
      <c r="J853">
        <v>-11.567744971862901</v>
      </c>
      <c r="K853">
        <v>95.573167070438103</v>
      </c>
      <c r="L853">
        <v>104.357733705266</v>
      </c>
      <c r="M853">
        <v>31.228450592099001</v>
      </c>
      <c r="N853">
        <v>0.85009416296593698</v>
      </c>
      <c r="O853">
        <v>64.533595865124198</v>
      </c>
      <c r="P853">
        <v>4.6490663232453304</v>
      </c>
      <c r="Q853">
        <v>-0.12543371695316899</v>
      </c>
    </row>
    <row r="854" spans="1:17" x14ac:dyDescent="0.3">
      <c r="A854" t="s">
        <v>1854</v>
      </c>
      <c r="B854" t="s">
        <v>1855</v>
      </c>
      <c r="C854" t="s">
        <v>3126</v>
      </c>
      <c r="D854" t="s">
        <v>215</v>
      </c>
      <c r="E854">
        <v>4027.32902625</v>
      </c>
      <c r="F854">
        <v>606.20000000000005</v>
      </c>
      <c r="G854">
        <v>18.2514435055337</v>
      </c>
      <c r="H854">
        <v>-4.55482760679224</v>
      </c>
      <c r="I854">
        <v>-5.5835845379595002</v>
      </c>
      <c r="J854">
        <v>-4.9536450182759504</v>
      </c>
      <c r="K854">
        <v>666.60846968607302</v>
      </c>
      <c r="L854">
        <v>640.37047952059197</v>
      </c>
      <c r="M854">
        <v>44.020220227964202</v>
      </c>
      <c r="N854">
        <v>0.30357844092762998</v>
      </c>
      <c r="O854">
        <v>36.489607390300201</v>
      </c>
      <c r="P854">
        <v>42.971698113207502</v>
      </c>
      <c r="Q854">
        <v>5.2842564977108E-2</v>
      </c>
    </row>
    <row r="855" spans="1:17" x14ac:dyDescent="0.3">
      <c r="A855" t="s">
        <v>1856</v>
      </c>
      <c r="B855" t="s">
        <v>1857</v>
      </c>
      <c r="C855" t="s">
        <v>3130</v>
      </c>
      <c r="D855" t="s">
        <v>257</v>
      </c>
      <c r="E855">
        <v>4026.813551106</v>
      </c>
      <c r="F855">
        <v>173.21</v>
      </c>
      <c r="G855">
        <v>5.8473733620212904</v>
      </c>
      <c r="H855">
        <v>-3.97443883637122</v>
      </c>
      <c r="I855">
        <v>29.8109058240696</v>
      </c>
      <c r="J855">
        <v>2.2659642212287001</v>
      </c>
      <c r="K855">
        <v>176.24602182341999</v>
      </c>
      <c r="L855">
        <v>160.990718054518</v>
      </c>
      <c r="M855">
        <v>47.188634893348699</v>
      </c>
      <c r="N855">
        <v>0.86100307868850401</v>
      </c>
      <c r="O855">
        <v>15.143467467236199</v>
      </c>
      <c r="P855">
        <v>54.582775546630899</v>
      </c>
      <c r="Q855">
        <v>7.3158388689760004E-3</v>
      </c>
    </row>
    <row r="856" spans="1:17" hidden="1" x14ac:dyDescent="0.3">
      <c r="A856" t="s">
        <v>1858</v>
      </c>
      <c r="B856" t="s">
        <v>1859</v>
      </c>
      <c r="C856" t="s">
        <v>3136</v>
      </c>
      <c r="D856" t="s">
        <v>43</v>
      </c>
      <c r="E856">
        <v>4023.6378493500001</v>
      </c>
      <c r="F856">
        <v>570.75</v>
      </c>
      <c r="G856">
        <v>0.61437850877328803</v>
      </c>
      <c r="H856">
        <v>-10.899036738686799</v>
      </c>
      <c r="I856">
        <v>10.0855300329304</v>
      </c>
      <c r="J856">
        <v>-8.9832298390162304</v>
      </c>
      <c r="K856">
        <v>611.62171971869395</v>
      </c>
      <c r="L856">
        <v>553.07184249253999</v>
      </c>
      <c r="M856">
        <v>32.875785869510203</v>
      </c>
      <c r="N856">
        <v>0.44296919164147402</v>
      </c>
      <c r="O856">
        <v>25.475251861585601</v>
      </c>
      <c r="P856">
        <v>32.5630008129137</v>
      </c>
    </row>
    <row r="857" spans="1:17" hidden="1" x14ac:dyDescent="0.3">
      <c r="A857" t="s">
        <v>1860</v>
      </c>
      <c r="B857" t="s">
        <v>1861</v>
      </c>
      <c r="C857" t="s">
        <v>3136</v>
      </c>
      <c r="D857" t="s">
        <v>117</v>
      </c>
      <c r="E857">
        <v>3995.6577740600001</v>
      </c>
      <c r="F857">
        <v>41.15</v>
      </c>
      <c r="G857">
        <v>-34.625710638251697</v>
      </c>
      <c r="H857">
        <v>-5.8910097517534901</v>
      </c>
      <c r="I857">
        <v>-17.393774984281499</v>
      </c>
      <c r="J857">
        <v>-7.1785635065995397</v>
      </c>
      <c r="K857">
        <v>44.276725735334303</v>
      </c>
      <c r="L857">
        <v>45.930564511944503</v>
      </c>
      <c r="M857">
        <v>48.6652670737748</v>
      </c>
      <c r="N857">
        <v>0.36225513076117999</v>
      </c>
      <c r="O857">
        <v>58.930741190765502</v>
      </c>
      <c r="P857">
        <v>9.2961487383798005</v>
      </c>
      <c r="Q857">
        <v>5.1158956308598E-2</v>
      </c>
    </row>
    <row r="858" spans="1:17" x14ac:dyDescent="0.3">
      <c r="A858" t="s">
        <v>1862</v>
      </c>
      <c r="B858" t="s">
        <v>1863</v>
      </c>
      <c r="C858" t="s">
        <v>3121</v>
      </c>
      <c r="D858" t="s">
        <v>411</v>
      </c>
      <c r="E858">
        <v>3993.033761875</v>
      </c>
      <c r="F858">
        <v>36.15</v>
      </c>
      <c r="G858">
        <v>-50.353630515246898</v>
      </c>
      <c r="H858">
        <v>-11.7620458649026</v>
      </c>
      <c r="I858">
        <v>-37.622082732268296</v>
      </c>
      <c r="J858">
        <v>-3.38547681887046</v>
      </c>
      <c r="K858">
        <v>42.094105897977698</v>
      </c>
      <c r="L858">
        <v>47.867944827269497</v>
      </c>
      <c r="M858">
        <v>37.065928063472498</v>
      </c>
      <c r="N858">
        <v>1.41684094683952</v>
      </c>
      <c r="O858">
        <v>88.934993084370603</v>
      </c>
      <c r="P858">
        <v>4.3290043290043299</v>
      </c>
    </row>
    <row r="859" spans="1:17" x14ac:dyDescent="0.3">
      <c r="A859" t="s">
        <v>1864</v>
      </c>
      <c r="B859" t="s">
        <v>1865</v>
      </c>
      <c r="C859" t="s">
        <v>3129</v>
      </c>
      <c r="D859" t="s">
        <v>930</v>
      </c>
      <c r="E859">
        <v>3978.60734925</v>
      </c>
      <c r="F859">
        <v>321.5</v>
      </c>
      <c r="G859">
        <v>39.517599569449402</v>
      </c>
      <c r="H859">
        <v>-12.974847611408601</v>
      </c>
      <c r="I859">
        <v>18.910097968032499</v>
      </c>
      <c r="J859">
        <v>-3.6773635356897501</v>
      </c>
      <c r="K859">
        <v>354.53817360137299</v>
      </c>
      <c r="L859">
        <v>316.10057704373997</v>
      </c>
      <c r="M859">
        <v>39.147407653411001</v>
      </c>
      <c r="N859">
        <v>0.593236239702845</v>
      </c>
      <c r="O859">
        <v>28.1337480559875</v>
      </c>
      <c r="P859">
        <v>65.636269963936101</v>
      </c>
      <c r="Q859">
        <v>3.8834817158600002E-2</v>
      </c>
    </row>
    <row r="860" spans="1:17" x14ac:dyDescent="0.3">
      <c r="A860" t="s">
        <v>1866</v>
      </c>
      <c r="B860" t="s">
        <v>1867</v>
      </c>
      <c r="C860" t="s">
        <v>3123</v>
      </c>
      <c r="D860" t="s">
        <v>955</v>
      </c>
      <c r="E860">
        <v>3970.8803594460001</v>
      </c>
      <c r="F860">
        <v>31.13</v>
      </c>
      <c r="G860">
        <v>-25.236097527074801</v>
      </c>
      <c r="H860">
        <v>-7.8576752162327503</v>
      </c>
      <c r="I860">
        <v>-7.6163249149240499</v>
      </c>
      <c r="J860">
        <v>-3.3073429587131602</v>
      </c>
      <c r="K860">
        <v>35.358910603851001</v>
      </c>
      <c r="L860">
        <v>35.230673266386503</v>
      </c>
      <c r="M860">
        <v>40.106105159012401</v>
      </c>
      <c r="N860">
        <v>0.58907449219197405</v>
      </c>
      <c r="O860">
        <v>48.088660456151601</v>
      </c>
      <c r="P860">
        <v>25.7777777777777</v>
      </c>
      <c r="Q860">
        <v>8.1024335799134997E-2</v>
      </c>
    </row>
    <row r="861" spans="1:17" x14ac:dyDescent="0.3">
      <c r="A861" t="s">
        <v>1868</v>
      </c>
      <c r="B861" t="s">
        <v>1869</v>
      </c>
      <c r="C861" t="s">
        <v>3126</v>
      </c>
      <c r="D861" t="s">
        <v>215</v>
      </c>
      <c r="E861">
        <v>3967.2322364400002</v>
      </c>
      <c r="F861">
        <v>99.44</v>
      </c>
      <c r="G861">
        <v>-34.326627416530698</v>
      </c>
      <c r="H861">
        <v>-10.151935297524499</v>
      </c>
      <c r="I861">
        <v>-27.852241506074801</v>
      </c>
      <c r="J861">
        <v>-6.2961264336526197</v>
      </c>
      <c r="K861">
        <v>112.589088489687</v>
      </c>
      <c r="L861">
        <v>119.803687320994</v>
      </c>
      <c r="M861">
        <v>29.6674946338713</v>
      </c>
      <c r="N861">
        <v>0.58651138003797298</v>
      </c>
      <c r="O861">
        <v>50.502815768302398</v>
      </c>
      <c r="P861">
        <v>3.0359548233343601</v>
      </c>
      <c r="Q861">
        <v>-3.3875134180783001E-2</v>
      </c>
    </row>
    <row r="862" spans="1:17" hidden="1" x14ac:dyDescent="0.3">
      <c r="A862" t="s">
        <v>1870</v>
      </c>
      <c r="B862" t="s">
        <v>1871</v>
      </c>
      <c r="C862" t="s">
        <v>3136</v>
      </c>
      <c r="D862" t="s">
        <v>166</v>
      </c>
      <c r="E862">
        <v>3948.3814499999999</v>
      </c>
      <c r="F862">
        <v>592.04999999999995</v>
      </c>
      <c r="G862">
        <v>202.25289485908499</v>
      </c>
      <c r="H862">
        <v>-1.0615779542366</v>
      </c>
      <c r="I862">
        <v>37.9309325124403</v>
      </c>
      <c r="J862">
        <v>-0.211591172211545</v>
      </c>
      <c r="K862">
        <v>525.67420205117605</v>
      </c>
      <c r="L862">
        <v>420.683544657038</v>
      </c>
      <c r="N862">
        <v>0.58832622629303499</v>
      </c>
      <c r="O862">
        <v>10.9703572333417</v>
      </c>
      <c r="P862">
        <v>238.31428571428501</v>
      </c>
    </row>
    <row r="863" spans="1:17" x14ac:dyDescent="0.3">
      <c r="A863" t="s">
        <v>1872</v>
      </c>
      <c r="B863" t="s">
        <v>1873</v>
      </c>
      <c r="C863" t="s">
        <v>3126</v>
      </c>
      <c r="D863" t="s">
        <v>215</v>
      </c>
      <c r="E863">
        <v>3941.8954782000001</v>
      </c>
      <c r="F863">
        <v>1497.7</v>
      </c>
      <c r="G863">
        <v>24.832137139214399</v>
      </c>
      <c r="H863">
        <v>-1.8804396129555001</v>
      </c>
      <c r="I863">
        <v>16.225129616030902</v>
      </c>
      <c r="J863">
        <v>-4.2098693153199704</v>
      </c>
      <c r="K863">
        <v>1556.21149604781</v>
      </c>
      <c r="L863">
        <v>1379.9397922153</v>
      </c>
      <c r="M863">
        <v>42.535570556257902</v>
      </c>
      <c r="N863">
        <v>0.66182399750573895</v>
      </c>
      <c r="O863">
        <v>19.516592107898699</v>
      </c>
      <c r="P863">
        <v>53.366443090471499</v>
      </c>
      <c r="Q863">
        <v>0.10042445195883599</v>
      </c>
    </row>
    <row r="864" spans="1:17" hidden="1" x14ac:dyDescent="0.3">
      <c r="A864" t="s">
        <v>1874</v>
      </c>
      <c r="B864" t="s">
        <v>1875</v>
      </c>
      <c r="C864" t="s">
        <v>3136</v>
      </c>
      <c r="D864" t="s">
        <v>248</v>
      </c>
      <c r="E864">
        <v>3907.5616249999998</v>
      </c>
      <c r="F864">
        <v>426.25</v>
      </c>
      <c r="G864">
        <v>73.072289829052096</v>
      </c>
      <c r="H864">
        <v>5.6492680036429199</v>
      </c>
      <c r="I864">
        <v>70.699770670080397</v>
      </c>
      <c r="J864">
        <v>-2.7593615187922098</v>
      </c>
      <c r="K864">
        <v>416.90086294143202</v>
      </c>
      <c r="L864">
        <v>321.97613256034401</v>
      </c>
      <c r="M864">
        <v>51.164441678791498</v>
      </c>
      <c r="N864">
        <v>0.71952613028406298</v>
      </c>
      <c r="O864">
        <v>14.838709677419301</v>
      </c>
      <c r="P864">
        <v>175.88996763754</v>
      </c>
      <c r="Q864">
        <v>0.15500351677063501</v>
      </c>
    </row>
    <row r="865" spans="1:17" x14ac:dyDescent="0.3">
      <c r="A865" t="s">
        <v>1876</v>
      </c>
      <c r="B865" t="s">
        <v>1877</v>
      </c>
      <c r="C865" t="s">
        <v>3133</v>
      </c>
      <c r="D865" t="s">
        <v>1430</v>
      </c>
      <c r="E865">
        <v>3902.602297636</v>
      </c>
      <c r="F865">
        <v>71.959999999999994</v>
      </c>
      <c r="G865">
        <v>16.419373899111001</v>
      </c>
      <c r="H865">
        <v>-3.4347821382025798</v>
      </c>
      <c r="I865">
        <v>-20.248743168821299</v>
      </c>
      <c r="J865">
        <v>-1.72346808967091</v>
      </c>
      <c r="K865">
        <v>77.752910217357197</v>
      </c>
      <c r="L865">
        <v>77.084535533878395</v>
      </c>
      <c r="M865">
        <v>44.372495577513</v>
      </c>
      <c r="N865">
        <v>0.40728461807342398</v>
      </c>
      <c r="O865">
        <v>43.482490272373497</v>
      </c>
      <c r="P865">
        <v>44.353059177532501</v>
      </c>
      <c r="Q865">
        <v>0.16345183318978301</v>
      </c>
    </row>
    <row r="866" spans="1:17" hidden="1" x14ac:dyDescent="0.3">
      <c r="A866" t="s">
        <v>1878</v>
      </c>
      <c r="B866" t="s">
        <v>1879</v>
      </c>
      <c r="C866" t="s">
        <v>3136</v>
      </c>
      <c r="D866" t="s">
        <v>232</v>
      </c>
      <c r="E866">
        <v>3901.7665353480002</v>
      </c>
      <c r="F866">
        <v>175.01</v>
      </c>
      <c r="G866">
        <v>105.067815604109</v>
      </c>
      <c r="H866">
        <v>2.08885396678355</v>
      </c>
      <c r="I866">
        <v>106.11090771342801</v>
      </c>
      <c r="J866">
        <v>-3.9378061916253602</v>
      </c>
      <c r="K866">
        <v>173.10976100968301</v>
      </c>
      <c r="L866">
        <v>131.012648090239</v>
      </c>
      <c r="M866">
        <v>44.3626420592038</v>
      </c>
      <c r="N866">
        <v>0.46097948225250701</v>
      </c>
      <c r="O866">
        <v>17.364722015884801</v>
      </c>
      <c r="P866">
        <v>139.73972602739701</v>
      </c>
      <c r="Q866">
        <v>0.26890101981271203</v>
      </c>
    </row>
    <row r="867" spans="1:17" hidden="1" x14ac:dyDescent="0.3">
      <c r="A867" t="s">
        <v>1880</v>
      </c>
      <c r="B867" t="s">
        <v>1881</v>
      </c>
      <c r="C867" t="s">
        <v>3136</v>
      </c>
      <c r="D867" t="s">
        <v>215</v>
      </c>
      <c r="E867">
        <v>3893.3295397500001</v>
      </c>
      <c r="F867">
        <v>507.5</v>
      </c>
      <c r="G867">
        <v>-19.225657902092198</v>
      </c>
      <c r="H867">
        <v>-14.7939011865598</v>
      </c>
      <c r="I867">
        <v>-14.092672459952601</v>
      </c>
      <c r="J867">
        <v>-5.5734623508026502</v>
      </c>
      <c r="K867">
        <v>567.67752621762895</v>
      </c>
      <c r="L867">
        <v>565.71838392619395</v>
      </c>
      <c r="M867">
        <v>34.4368823334582</v>
      </c>
      <c r="N867">
        <v>0.833590641961791</v>
      </c>
      <c r="O867">
        <v>38.522167487684698</v>
      </c>
      <c r="P867">
        <v>7.2258609761250696</v>
      </c>
      <c r="Q867">
        <v>0.14232745806319799</v>
      </c>
    </row>
    <row r="868" spans="1:17" hidden="1" x14ac:dyDescent="0.3">
      <c r="A868" t="s">
        <v>1882</v>
      </c>
      <c r="B868" t="s">
        <v>1883</v>
      </c>
      <c r="C868" t="s">
        <v>3136</v>
      </c>
      <c r="D868" t="s">
        <v>519</v>
      </c>
      <c r="E868">
        <v>3888.4787622399999</v>
      </c>
      <c r="F868">
        <v>4400.5</v>
      </c>
      <c r="G868">
        <v>-13.2180766916495</v>
      </c>
      <c r="H868">
        <v>-0.72364187901238997</v>
      </c>
      <c r="I868">
        <v>27.938152875858101</v>
      </c>
      <c r="J868">
        <v>-4.9078803896496304</v>
      </c>
      <c r="K868">
        <v>4455.5861679155696</v>
      </c>
      <c r="L868">
        <v>4005.95792374951</v>
      </c>
      <c r="M868">
        <v>48.487491252816</v>
      </c>
      <c r="N868">
        <v>0.48267326732673199</v>
      </c>
      <c r="O868">
        <v>11.0635155096011</v>
      </c>
      <c r="P868">
        <v>46.859564811106601</v>
      </c>
      <c r="Q868">
        <v>3.3706133542701001E-2</v>
      </c>
    </row>
    <row r="869" spans="1:17" hidden="1" x14ac:dyDescent="0.3">
      <c r="A869" t="s">
        <v>1884</v>
      </c>
      <c r="B869" t="s">
        <v>1885</v>
      </c>
      <c r="C869" t="s">
        <v>3136</v>
      </c>
      <c r="D869" t="s">
        <v>257</v>
      </c>
      <c r="E869">
        <v>3886.0908896000001</v>
      </c>
      <c r="F869">
        <v>1218.5</v>
      </c>
      <c r="G869">
        <v>-14.41909085673</v>
      </c>
      <c r="H869">
        <v>-10.1778557017997</v>
      </c>
      <c r="I869">
        <v>-8.6993323899890491</v>
      </c>
      <c r="J869">
        <v>-7.5529598336693597</v>
      </c>
      <c r="K869">
        <v>1306.1792713023401</v>
      </c>
      <c r="L869">
        <v>1285.3880731455299</v>
      </c>
      <c r="M869">
        <v>35.910472339482801</v>
      </c>
      <c r="N869">
        <v>0.63639095001260804</v>
      </c>
      <c r="O869">
        <v>29.240869922035198</v>
      </c>
      <c r="P869">
        <v>10.5716878402903</v>
      </c>
      <c r="Q869">
        <v>0.104009714509706</v>
      </c>
    </row>
    <row r="870" spans="1:17" x14ac:dyDescent="0.3">
      <c r="A870" t="s">
        <v>1886</v>
      </c>
      <c r="B870" t="s">
        <v>1887</v>
      </c>
      <c r="C870" t="s">
        <v>3135</v>
      </c>
      <c r="D870" t="s">
        <v>491</v>
      </c>
      <c r="E870">
        <v>3873.2109174500001</v>
      </c>
      <c r="F870">
        <v>338.05</v>
      </c>
      <c r="G870">
        <v>-27.580779678303099</v>
      </c>
      <c r="H870">
        <v>-13.3382603184881</v>
      </c>
      <c r="I870">
        <v>-13.410237625392201</v>
      </c>
      <c r="J870">
        <v>-8.6830684003677092</v>
      </c>
      <c r="K870">
        <v>371.289976848886</v>
      </c>
      <c r="L870">
        <v>367.93211446196102</v>
      </c>
      <c r="M870">
        <v>36.882504366388098</v>
      </c>
      <c r="N870">
        <v>0.42756440661009099</v>
      </c>
      <c r="O870">
        <v>35.734358822659303</v>
      </c>
      <c r="P870">
        <v>11.273864384463399</v>
      </c>
      <c r="Q870">
        <v>0.113421846691619</v>
      </c>
    </row>
    <row r="871" spans="1:17" hidden="1" x14ac:dyDescent="0.3">
      <c r="A871" t="s">
        <v>1888</v>
      </c>
      <c r="B871" t="s">
        <v>1889</v>
      </c>
      <c r="C871" t="s">
        <v>3136</v>
      </c>
      <c r="D871" t="s">
        <v>491</v>
      </c>
      <c r="E871">
        <v>3871.4150420000001</v>
      </c>
      <c r="F871">
        <v>1686.7</v>
      </c>
      <c r="G871">
        <v>120.185467049054</v>
      </c>
      <c r="H871">
        <v>23.343543950885302</v>
      </c>
      <c r="I871">
        <v>132.33872136468099</v>
      </c>
      <c r="J871">
        <v>-3.0678592692579199</v>
      </c>
      <c r="K871">
        <v>1350.78921910435</v>
      </c>
      <c r="L871">
        <v>1001.90713258592</v>
      </c>
      <c r="M871">
        <v>72.599081144572807</v>
      </c>
      <c r="N871">
        <v>1.37311793177157</v>
      </c>
      <c r="O871">
        <v>5.4722238690934901</v>
      </c>
      <c r="P871">
        <v>217.04887218045101</v>
      </c>
    </row>
    <row r="872" spans="1:17" x14ac:dyDescent="0.3">
      <c r="A872" t="s">
        <v>1890</v>
      </c>
      <c r="B872" t="s">
        <v>1891</v>
      </c>
      <c r="C872" t="s">
        <v>3137</v>
      </c>
      <c r="D872" t="s">
        <v>91</v>
      </c>
      <c r="E872">
        <v>3837.6683119320001</v>
      </c>
      <c r="F872">
        <v>224.42</v>
      </c>
      <c r="G872">
        <v>15.738590700182399</v>
      </c>
      <c r="H872">
        <v>-7.0054126006028898</v>
      </c>
      <c r="I872">
        <v>-28.521413536993801</v>
      </c>
      <c r="J872">
        <v>-5.2497814176485402</v>
      </c>
      <c r="K872">
        <v>242.00397872426299</v>
      </c>
      <c r="L872">
        <v>247.145116248872</v>
      </c>
      <c r="M872">
        <v>52.522117866448099</v>
      </c>
      <c r="N872">
        <v>0.77954299424208895</v>
      </c>
      <c r="O872">
        <v>42.7903038944835</v>
      </c>
      <c r="P872">
        <v>46.344962504075603</v>
      </c>
      <c r="Q872">
        <v>6.7538638943461002E-2</v>
      </c>
    </row>
    <row r="873" spans="1:17" x14ac:dyDescent="0.3">
      <c r="A873" t="s">
        <v>1892</v>
      </c>
      <c r="B873" t="s">
        <v>1893</v>
      </c>
      <c r="C873" t="s">
        <v>3130</v>
      </c>
      <c r="D873" t="s">
        <v>117</v>
      </c>
      <c r="E873">
        <v>3836.08362716999</v>
      </c>
      <c r="F873">
        <v>97.59</v>
      </c>
      <c r="G873">
        <v>-31.920726358011201</v>
      </c>
      <c r="H873">
        <v>-50.8352715073569</v>
      </c>
      <c r="I873">
        <v>-16.649857392980099</v>
      </c>
      <c r="J873">
        <v>-1.7371356929645501</v>
      </c>
      <c r="K873">
        <v>103.37152510468999</v>
      </c>
      <c r="L873">
        <v>107.58937123461899</v>
      </c>
      <c r="M873">
        <v>50.535486583941797</v>
      </c>
      <c r="N873">
        <v>0.37247162305687798</v>
      </c>
      <c r="O873">
        <v>42.4326262936776</v>
      </c>
      <c r="P873">
        <v>16.944278010784899</v>
      </c>
      <c r="Q873">
        <v>5.0529877820130999E-2</v>
      </c>
    </row>
    <row r="874" spans="1:17" x14ac:dyDescent="0.3">
      <c r="A874" t="s">
        <v>1894</v>
      </c>
      <c r="B874" t="s">
        <v>1895</v>
      </c>
      <c r="C874" t="s">
        <v>3124</v>
      </c>
      <c r="D874" t="s">
        <v>46</v>
      </c>
      <c r="E874">
        <v>3809.6843835049999</v>
      </c>
      <c r="F874">
        <v>550.54999999999995</v>
      </c>
      <c r="G874">
        <v>-50.590600632301701</v>
      </c>
      <c r="H874">
        <v>-9.4251629421249294</v>
      </c>
      <c r="I874">
        <v>5.4214818995280396</v>
      </c>
      <c r="J874">
        <v>-6.1140087232709401</v>
      </c>
      <c r="K874">
        <v>616.98149150233405</v>
      </c>
      <c r="L874">
        <v>620.60725113361502</v>
      </c>
      <c r="M874">
        <v>36.551527408285502</v>
      </c>
      <c r="N874">
        <v>0.89463141410744396</v>
      </c>
      <c r="O874">
        <v>83.280356007628697</v>
      </c>
      <c r="P874">
        <v>29.009958992384298</v>
      </c>
      <c r="Q874">
        <v>0.111391149993217</v>
      </c>
    </row>
    <row r="875" spans="1:17" hidden="1" x14ac:dyDescent="0.3">
      <c r="A875" t="s">
        <v>1896</v>
      </c>
      <c r="B875" t="s">
        <v>1897</v>
      </c>
      <c r="C875" t="s">
        <v>3136</v>
      </c>
      <c r="E875">
        <v>3804.94799719</v>
      </c>
      <c r="F875">
        <v>2010</v>
      </c>
      <c r="G875">
        <v>2723.4965329646502</v>
      </c>
      <c r="H875">
        <v>-0.70961453304241495</v>
      </c>
      <c r="I875">
        <v>171.369166228539</v>
      </c>
      <c r="J875">
        <v>9.9918973124177501</v>
      </c>
      <c r="K875">
        <v>2057.3455462826701</v>
      </c>
      <c r="L875">
        <v>1247.79211245392</v>
      </c>
      <c r="M875">
        <v>45.042566730579402</v>
      </c>
      <c r="N875">
        <v>0.24296052884244199</v>
      </c>
      <c r="O875">
        <v>57.661691542288501</v>
      </c>
      <c r="P875">
        <v>2622.4705404307101</v>
      </c>
    </row>
    <row r="876" spans="1:17" hidden="1" x14ac:dyDescent="0.3">
      <c r="A876" t="s">
        <v>1898</v>
      </c>
      <c r="B876" t="s">
        <v>1899</v>
      </c>
      <c r="C876" t="s">
        <v>3136</v>
      </c>
      <c r="D876" t="s">
        <v>273</v>
      </c>
      <c r="E876">
        <v>3803.2011002699901</v>
      </c>
      <c r="F876">
        <v>396.3</v>
      </c>
      <c r="G876">
        <v>68.530371050743398</v>
      </c>
      <c r="H876">
        <v>-16.240633374191301</v>
      </c>
      <c r="I876">
        <v>100.30726431861601</v>
      </c>
      <c r="J876">
        <v>-9.3834650387071399</v>
      </c>
      <c r="K876">
        <v>399.37135487329601</v>
      </c>
      <c r="L876">
        <v>262.789424579789</v>
      </c>
      <c r="M876">
        <v>29.594927878234301</v>
      </c>
      <c r="N876">
        <v>0.28732889256946398</v>
      </c>
      <c r="O876">
        <v>29.952056522836202</v>
      </c>
      <c r="P876">
        <v>163.147410358565</v>
      </c>
    </row>
    <row r="877" spans="1:17" hidden="1" x14ac:dyDescent="0.3">
      <c r="A877" t="s">
        <v>1900</v>
      </c>
      <c r="B877" t="s">
        <v>1901</v>
      </c>
      <c r="C877" t="s">
        <v>3136</v>
      </c>
      <c r="D877" t="s">
        <v>491</v>
      </c>
      <c r="E877">
        <v>3799.6509874499998</v>
      </c>
      <c r="F877">
        <v>274.5</v>
      </c>
      <c r="G877">
        <v>52.086276206768602</v>
      </c>
      <c r="H877">
        <v>-8.7829832612583392</v>
      </c>
      <c r="I877">
        <v>34.185249812619197</v>
      </c>
      <c r="J877">
        <v>-6.2032866260690396</v>
      </c>
      <c r="K877">
        <v>281.760157180975</v>
      </c>
      <c r="L877">
        <v>232.45885908057201</v>
      </c>
      <c r="M877">
        <v>41.323013561027899</v>
      </c>
      <c r="N877">
        <v>0.33270846009771698</v>
      </c>
      <c r="O877">
        <v>22.495446265938</v>
      </c>
      <c r="P877">
        <v>101.689933872152</v>
      </c>
      <c r="Q877">
        <v>5.3476629434068002E-2</v>
      </c>
    </row>
    <row r="878" spans="1:17" x14ac:dyDescent="0.3">
      <c r="A878" t="s">
        <v>1902</v>
      </c>
      <c r="B878" t="s">
        <v>1903</v>
      </c>
      <c r="C878" t="s">
        <v>3130</v>
      </c>
      <c r="D878" t="s">
        <v>292</v>
      </c>
      <c r="E878">
        <v>3792.36637191</v>
      </c>
      <c r="F878">
        <v>1208.05</v>
      </c>
      <c r="G878">
        <v>-3.1873653730829399</v>
      </c>
      <c r="H878">
        <v>1.9369364069387101</v>
      </c>
      <c r="I878">
        <v>40.047554586796302</v>
      </c>
      <c r="J878">
        <v>-4.6608140630036896</v>
      </c>
      <c r="K878">
        <v>1168.7824245762199</v>
      </c>
      <c r="L878">
        <v>1104.2865027456</v>
      </c>
      <c r="M878">
        <v>56.256648403275101</v>
      </c>
      <c r="N878">
        <v>1.24101986047468</v>
      </c>
      <c r="O878">
        <v>13.8197922271429</v>
      </c>
      <c r="P878">
        <v>60.719749883589401</v>
      </c>
      <c r="Q878">
        <v>-6.0667619638103999E-2</v>
      </c>
    </row>
    <row r="879" spans="1:17" hidden="1" x14ac:dyDescent="0.3">
      <c r="A879" t="s">
        <v>1904</v>
      </c>
      <c r="B879" t="s">
        <v>1905</v>
      </c>
      <c r="C879" t="s">
        <v>3136</v>
      </c>
      <c r="D879" t="s">
        <v>411</v>
      </c>
      <c r="E879">
        <v>3767.5198845</v>
      </c>
      <c r="F879">
        <v>290.25</v>
      </c>
      <c r="G879">
        <v>448.99268501005298</v>
      </c>
      <c r="H879">
        <v>36.618748893581497</v>
      </c>
      <c r="I879">
        <v>217.295464591377</v>
      </c>
      <c r="J879">
        <v>14.3633488235721</v>
      </c>
      <c r="K879">
        <v>192.66810131478601</v>
      </c>
      <c r="L879">
        <v>134.80498932437101</v>
      </c>
      <c r="M879">
        <v>94.839646911911601</v>
      </c>
      <c r="N879">
        <v>3.3371978679039902</v>
      </c>
      <c r="O879">
        <v>0</v>
      </c>
      <c r="P879">
        <v>535.81599123767796</v>
      </c>
      <c r="Q879">
        <v>0.157122923614467</v>
      </c>
    </row>
    <row r="880" spans="1:17" hidden="1" x14ac:dyDescent="0.3">
      <c r="A880" t="s">
        <v>1906</v>
      </c>
      <c r="B880" t="s">
        <v>1907</v>
      </c>
      <c r="C880" t="s">
        <v>3136</v>
      </c>
      <c r="D880" t="s">
        <v>438</v>
      </c>
      <c r="E880">
        <v>3761.6012924000001</v>
      </c>
      <c r="F880">
        <v>610.4</v>
      </c>
      <c r="G880">
        <v>-45.821598757645098</v>
      </c>
      <c r="H880">
        <v>-5.4004448432587102</v>
      </c>
      <c r="I880">
        <v>-16.093161162123799</v>
      </c>
      <c r="J880">
        <v>-2.5642891502910601</v>
      </c>
      <c r="K880">
        <v>630.60311421532299</v>
      </c>
      <c r="L880">
        <v>660.67810963913598</v>
      </c>
      <c r="M880">
        <v>48.558814182934299</v>
      </c>
      <c r="N880">
        <v>1.0928635468563199</v>
      </c>
      <c r="O880">
        <v>34.002293577981597</v>
      </c>
      <c r="P880">
        <v>4.1016457747079196</v>
      </c>
      <c r="Q880">
        <v>9.2216516790573994E-2</v>
      </c>
    </row>
    <row r="881" spans="1:17" hidden="1" x14ac:dyDescent="0.3">
      <c r="A881" t="s">
        <v>1908</v>
      </c>
      <c r="B881" t="s">
        <v>1909</v>
      </c>
      <c r="C881" t="s">
        <v>3136</v>
      </c>
      <c r="D881" t="s">
        <v>1039</v>
      </c>
      <c r="E881">
        <v>3730.8735000000001</v>
      </c>
      <c r="F881">
        <v>57.47</v>
      </c>
      <c r="G881">
        <v>-39.388395296721697</v>
      </c>
      <c r="H881">
        <v>-7.6257605455818496</v>
      </c>
      <c r="I881">
        <v>-18.2087838595852</v>
      </c>
      <c r="J881">
        <v>-3.8738539084533601</v>
      </c>
      <c r="K881">
        <v>60.873640920683798</v>
      </c>
      <c r="L881">
        <v>64.273214810160695</v>
      </c>
      <c r="M881">
        <v>80.428401478298795</v>
      </c>
      <c r="N881">
        <v>1.2956368630375901</v>
      </c>
      <c r="O881">
        <v>24.325735166173601</v>
      </c>
      <c r="P881">
        <v>3.9240506329113898</v>
      </c>
      <c r="Q881">
        <v>-6.679688381315E-3</v>
      </c>
    </row>
    <row r="882" spans="1:17" hidden="1" x14ac:dyDescent="0.3">
      <c r="A882" t="s">
        <v>1910</v>
      </c>
      <c r="B882" t="s">
        <v>1911</v>
      </c>
      <c r="C882" t="s">
        <v>3136</v>
      </c>
      <c r="D882" t="s">
        <v>734</v>
      </c>
      <c r="E882">
        <v>3724.7253936799998</v>
      </c>
      <c r="F882">
        <v>173.48</v>
      </c>
      <c r="G882">
        <v>11.7822675873626</v>
      </c>
      <c r="H882">
        <v>4.6843993694106096</v>
      </c>
      <c r="I882">
        <v>9.0896156519861595</v>
      </c>
      <c r="J882">
        <v>-2.0877982107794</v>
      </c>
      <c r="K882">
        <v>166.59970754143899</v>
      </c>
      <c r="L882">
        <v>154.905900946342</v>
      </c>
      <c r="M882">
        <v>58.331342908403499</v>
      </c>
      <c r="N882">
        <v>1.1068663180768701</v>
      </c>
      <c r="O882">
        <v>2.5478441318884202</v>
      </c>
      <c r="P882">
        <v>36.223007459756502</v>
      </c>
      <c r="Q882">
        <v>8.2626113561340003E-3</v>
      </c>
    </row>
    <row r="883" spans="1:17" hidden="1" x14ac:dyDescent="0.3">
      <c r="A883" t="s">
        <v>1912</v>
      </c>
      <c r="B883" t="s">
        <v>1913</v>
      </c>
      <c r="C883" t="s">
        <v>3136</v>
      </c>
      <c r="D883" t="s">
        <v>131</v>
      </c>
      <c r="E883">
        <v>3720.0726912</v>
      </c>
      <c r="F883">
        <v>412.1</v>
      </c>
      <c r="G883">
        <v>-21.278360619992899</v>
      </c>
      <c r="H883">
        <v>-0.66299505565370498</v>
      </c>
      <c r="I883">
        <v>-9.0553399702544901</v>
      </c>
      <c r="J883">
        <v>-2.9232633829908798</v>
      </c>
      <c r="K883">
        <v>417.95067591653299</v>
      </c>
      <c r="L883">
        <v>421.49144444566298</v>
      </c>
      <c r="M883">
        <v>43.822462203682598</v>
      </c>
      <c r="N883">
        <v>8.22050041656497E-2</v>
      </c>
      <c r="O883">
        <v>16.2339238049017</v>
      </c>
      <c r="P883">
        <v>4.9535209474086397</v>
      </c>
      <c r="Q883">
        <v>-3.4799922592122001E-2</v>
      </c>
    </row>
    <row r="884" spans="1:17" hidden="1" x14ac:dyDescent="0.3">
      <c r="A884" t="s">
        <v>1914</v>
      </c>
      <c r="B884" t="s">
        <v>1915</v>
      </c>
      <c r="C884" t="s">
        <v>3136</v>
      </c>
      <c r="D884" t="s">
        <v>411</v>
      </c>
      <c r="E884">
        <v>3716.0832614400001</v>
      </c>
      <c r="F884">
        <v>230.4</v>
      </c>
      <c r="G884">
        <v>-51.122540034867903</v>
      </c>
      <c r="H884">
        <v>-2.6615943532479802</v>
      </c>
      <c r="I884">
        <v>-34.266364004316202</v>
      </c>
      <c r="J884">
        <v>-5.8685487141102097</v>
      </c>
      <c r="M884">
        <v>33.015930235598198</v>
      </c>
      <c r="O884">
        <v>51.9097222222222</v>
      </c>
      <c r="P884">
        <v>2.24095850898602</v>
      </c>
    </row>
    <row r="885" spans="1:17" x14ac:dyDescent="0.3">
      <c r="A885" t="s">
        <v>1916</v>
      </c>
      <c r="B885" t="s">
        <v>1917</v>
      </c>
      <c r="C885" t="s">
        <v>3139</v>
      </c>
      <c r="D885" t="s">
        <v>1476</v>
      </c>
      <c r="E885">
        <v>3698.40860346</v>
      </c>
      <c r="F885">
        <v>548.4</v>
      </c>
      <c r="G885">
        <v>-39.117005856387102</v>
      </c>
      <c r="H885">
        <v>-3.6121739820313299</v>
      </c>
      <c r="I885">
        <v>-16.555635386392598</v>
      </c>
      <c r="J885">
        <v>-2.2897727298288899</v>
      </c>
      <c r="K885">
        <v>579.78346118383502</v>
      </c>
      <c r="L885">
        <v>614.92359020858601</v>
      </c>
      <c r="M885">
        <v>54.874699784687898</v>
      </c>
      <c r="N885">
        <v>0.82884111586260401</v>
      </c>
      <c r="O885">
        <v>48.614150255288102</v>
      </c>
      <c r="P885">
        <v>4.6365197481396496</v>
      </c>
      <c r="Q885">
        <v>8.7293863751016998E-2</v>
      </c>
    </row>
    <row r="886" spans="1:17" hidden="1" x14ac:dyDescent="0.3">
      <c r="A886" t="s">
        <v>1918</v>
      </c>
      <c r="B886" t="s">
        <v>1919</v>
      </c>
      <c r="C886" t="s">
        <v>3136</v>
      </c>
      <c r="D886" t="s">
        <v>438</v>
      </c>
      <c r="E886">
        <v>3697.1991902699901</v>
      </c>
      <c r="F886">
        <v>583.95000000000005</v>
      </c>
      <c r="G886">
        <v>34.673545974437602</v>
      </c>
      <c r="I886">
        <v>12.7469724249202</v>
      </c>
      <c r="K886">
        <v>555.13151102030702</v>
      </c>
      <c r="L886">
        <v>481.76224515429197</v>
      </c>
      <c r="M886">
        <v>64.780785260819798</v>
      </c>
      <c r="N886">
        <v>0.91535580578091802</v>
      </c>
      <c r="O886">
        <v>5.9851014641664397</v>
      </c>
      <c r="P886">
        <v>77.492401215805501</v>
      </c>
      <c r="Q886">
        <v>-3.9150349227047E-2</v>
      </c>
    </row>
    <row r="887" spans="1:17" x14ac:dyDescent="0.3">
      <c r="A887" t="s">
        <v>1920</v>
      </c>
      <c r="B887" t="s">
        <v>1921</v>
      </c>
      <c r="C887" t="s">
        <v>3121</v>
      </c>
      <c r="D887" t="s">
        <v>24</v>
      </c>
      <c r="E887">
        <v>3683.57352265599</v>
      </c>
      <c r="F887">
        <v>117.38</v>
      </c>
      <c r="G887">
        <v>-17.795426804477501</v>
      </c>
      <c r="H887">
        <v>-2.1475846429951102</v>
      </c>
      <c r="I887">
        <v>-15.0779737021244</v>
      </c>
      <c r="J887">
        <v>-1.1174328235445701</v>
      </c>
      <c r="K887">
        <v>118.54535803464999</v>
      </c>
      <c r="L887">
        <v>123.543084187224</v>
      </c>
      <c r="M887">
        <v>53.408115934626899</v>
      </c>
      <c r="N887">
        <v>0.76722286574986798</v>
      </c>
      <c r="O887">
        <v>39.248594309081597</v>
      </c>
      <c r="P887">
        <v>7.9952157512190603</v>
      </c>
      <c r="Q887">
        <v>2.5418983107634002E-2</v>
      </c>
    </row>
    <row r="888" spans="1:17" hidden="1" x14ac:dyDescent="0.3">
      <c r="A888" t="s">
        <v>1922</v>
      </c>
      <c r="B888" t="s">
        <v>1923</v>
      </c>
      <c r="C888" t="s">
        <v>3136</v>
      </c>
      <c r="D888" t="s">
        <v>46</v>
      </c>
      <c r="E888">
        <v>3649.2837492499998</v>
      </c>
      <c r="F888">
        <v>583.29999999999995</v>
      </c>
      <c r="G888">
        <v>99.590277263076501</v>
      </c>
      <c r="H888">
        <v>21.742095877044498</v>
      </c>
      <c r="I888">
        <v>16.8655015376435</v>
      </c>
      <c r="J888">
        <v>16.916583209296199</v>
      </c>
      <c r="K888">
        <v>486.89047511711902</v>
      </c>
      <c r="L888">
        <v>424.24421117882099</v>
      </c>
      <c r="M888">
        <v>75.236872219264299</v>
      </c>
      <c r="N888">
        <v>2.47673039408616</v>
      </c>
      <c r="O888">
        <v>8.4861992113835107</v>
      </c>
      <c r="P888">
        <v>126.006431864853</v>
      </c>
      <c r="Q888">
        <v>0.19178238947943799</v>
      </c>
    </row>
    <row r="889" spans="1:17" hidden="1" x14ac:dyDescent="0.3">
      <c r="A889" t="s">
        <v>1924</v>
      </c>
      <c r="B889" t="s">
        <v>1925</v>
      </c>
      <c r="C889" t="s">
        <v>3136</v>
      </c>
      <c r="D889" t="s">
        <v>1926</v>
      </c>
      <c r="E889">
        <v>3636.7421100480001</v>
      </c>
      <c r="F889">
        <v>121.23</v>
      </c>
      <c r="G889">
        <v>-12.655175466663</v>
      </c>
      <c r="H889">
        <v>-7.93357626587603</v>
      </c>
      <c r="I889">
        <v>17.3173410444344</v>
      </c>
      <c r="J889">
        <v>-9.3886180049158607</v>
      </c>
      <c r="K889">
        <v>135.67001062032401</v>
      </c>
      <c r="L889">
        <v>126.453796680842</v>
      </c>
      <c r="M889">
        <v>32.938775783546802</v>
      </c>
      <c r="N889">
        <v>0.55166247930250301</v>
      </c>
      <c r="O889">
        <v>36.014187907283599</v>
      </c>
      <c r="P889">
        <v>44.149821640903703</v>
      </c>
      <c r="Q889">
        <v>4.4091186343895999E-2</v>
      </c>
    </row>
    <row r="890" spans="1:17" x14ac:dyDescent="0.3">
      <c r="A890" t="s">
        <v>1927</v>
      </c>
      <c r="B890" t="s">
        <v>1928</v>
      </c>
      <c r="C890" t="s">
        <v>3125</v>
      </c>
      <c r="D890" t="s">
        <v>158</v>
      </c>
      <c r="E890">
        <v>3634.0753590049999</v>
      </c>
      <c r="F890">
        <v>231.79</v>
      </c>
      <c r="G890">
        <v>15.9339399665489</v>
      </c>
      <c r="H890">
        <v>29.677128715095801</v>
      </c>
      <c r="I890">
        <v>13.6628298279257</v>
      </c>
      <c r="J890">
        <v>4.1402952263998696</v>
      </c>
      <c r="K890">
        <v>194.097436218631</v>
      </c>
      <c r="L890">
        <v>187.98232491215401</v>
      </c>
      <c r="M890">
        <v>72.321703087091905</v>
      </c>
      <c r="N890">
        <v>3.05417777788296</v>
      </c>
      <c r="O890">
        <v>22.093274084300401</v>
      </c>
      <c r="P890">
        <v>74.278195488721707</v>
      </c>
      <c r="Q890">
        <v>-6.0639909149740002E-3</v>
      </c>
    </row>
    <row r="891" spans="1:17" x14ac:dyDescent="0.3">
      <c r="A891" t="s">
        <v>1929</v>
      </c>
      <c r="B891" t="s">
        <v>1930</v>
      </c>
      <c r="C891" t="s">
        <v>3130</v>
      </c>
      <c r="D891" t="s">
        <v>549</v>
      </c>
      <c r="E891">
        <v>3614.4895561500002</v>
      </c>
      <c r="F891">
        <v>324.5</v>
      </c>
      <c r="G891">
        <v>-34.122190635997399</v>
      </c>
      <c r="H891">
        <v>7.2002146919781502</v>
      </c>
      <c r="I891">
        <v>-5.09164402700568</v>
      </c>
      <c r="J891">
        <v>1.8242475408366301</v>
      </c>
      <c r="K891">
        <v>328.09464212040598</v>
      </c>
      <c r="L891">
        <v>329.97298793108502</v>
      </c>
      <c r="M891">
        <v>50.906024780982499</v>
      </c>
      <c r="N891">
        <v>1.6357425016845699</v>
      </c>
      <c r="O891">
        <v>39.260400616332802</v>
      </c>
      <c r="P891">
        <v>37.909052273693099</v>
      </c>
      <c r="Q891">
        <v>5.5435765796539999E-3</v>
      </c>
    </row>
    <row r="892" spans="1:17" x14ac:dyDescent="0.3">
      <c r="A892" t="s">
        <v>1931</v>
      </c>
      <c r="B892" t="s">
        <v>1932</v>
      </c>
      <c r="C892" t="s">
        <v>3131</v>
      </c>
      <c r="D892" t="s">
        <v>117</v>
      </c>
      <c r="E892">
        <v>3606.5515933759998</v>
      </c>
      <c r="F892">
        <v>196.67</v>
      </c>
      <c r="G892">
        <v>-22.558427162203898</v>
      </c>
      <c r="H892">
        <v>-2.8037633147941601</v>
      </c>
      <c r="I892">
        <v>-14.3318452480212</v>
      </c>
      <c r="J892">
        <v>-4.4458033201250098</v>
      </c>
      <c r="K892">
        <v>211.71547078545899</v>
      </c>
      <c r="L892">
        <v>213.693736900158</v>
      </c>
      <c r="M892">
        <v>44.624827096385602</v>
      </c>
      <c r="N892">
        <v>0.54804286743968</v>
      </c>
      <c r="O892">
        <v>39.802715208216803</v>
      </c>
      <c r="P892">
        <v>12.3828571428571</v>
      </c>
      <c r="Q892">
        <v>9.4904557563647005E-2</v>
      </c>
    </row>
    <row r="893" spans="1:17" hidden="1" x14ac:dyDescent="0.3">
      <c r="A893" t="s">
        <v>1933</v>
      </c>
      <c r="B893" t="s">
        <v>1934</v>
      </c>
      <c r="C893" t="s">
        <v>3136</v>
      </c>
      <c r="D893" t="s">
        <v>215</v>
      </c>
      <c r="E893">
        <v>3601.9786284800002</v>
      </c>
      <c r="F893">
        <v>1151.2</v>
      </c>
      <c r="G893">
        <v>65.080480958746307</v>
      </c>
      <c r="H893">
        <v>7.8254121663370197</v>
      </c>
      <c r="I893">
        <v>54.213104597049202</v>
      </c>
      <c r="J893">
        <v>-7.1706637625830298</v>
      </c>
      <c r="K893">
        <v>1079.83002514587</v>
      </c>
      <c r="L893">
        <v>880.79576061779596</v>
      </c>
      <c r="M893">
        <v>51.840552842263797</v>
      </c>
      <c r="N893">
        <v>0.62195717786458304</v>
      </c>
      <c r="O893">
        <v>10.836518415566299</v>
      </c>
      <c r="P893">
        <v>108.53183588443</v>
      </c>
      <c r="Q893">
        <v>0.10110797229697301</v>
      </c>
    </row>
    <row r="894" spans="1:17" hidden="1" x14ac:dyDescent="0.3">
      <c r="A894" t="s">
        <v>1935</v>
      </c>
      <c r="B894" t="s">
        <v>1936</v>
      </c>
      <c r="C894" t="s">
        <v>3136</v>
      </c>
      <c r="D894" t="s">
        <v>166</v>
      </c>
      <c r="E894">
        <v>3600.4602223799998</v>
      </c>
      <c r="F894">
        <v>955.85</v>
      </c>
      <c r="G894">
        <v>21.10158427288</v>
      </c>
      <c r="H894">
        <v>7.7791829797446699</v>
      </c>
      <c r="I894">
        <v>-4.6174919619763504</v>
      </c>
      <c r="J894">
        <v>-0.54914259715531999</v>
      </c>
      <c r="K894">
        <v>915.77965880520298</v>
      </c>
      <c r="L894">
        <v>827.62324888941305</v>
      </c>
      <c r="M894">
        <v>60.334400014433299</v>
      </c>
      <c r="N894">
        <v>0.14382556737129801</v>
      </c>
      <c r="O894">
        <v>18.1252288538996</v>
      </c>
      <c r="P894">
        <v>71.514444643818393</v>
      </c>
      <c r="Q894">
        <v>9.0370597500142993E-2</v>
      </c>
    </row>
    <row r="895" spans="1:17" x14ac:dyDescent="0.3">
      <c r="A895" t="s">
        <v>1937</v>
      </c>
      <c r="B895" t="s">
        <v>1938</v>
      </c>
      <c r="C895" t="s">
        <v>3135</v>
      </c>
      <c r="D895" t="s">
        <v>292</v>
      </c>
      <c r="E895">
        <v>3578.0657474999998</v>
      </c>
      <c r="F895">
        <v>1155.6500000000001</v>
      </c>
      <c r="G895">
        <v>35.650415105782898</v>
      </c>
      <c r="H895">
        <v>-9.8082835555300605</v>
      </c>
      <c r="I895">
        <v>40.221993071862798</v>
      </c>
      <c r="J895">
        <v>-5.6950679015801997</v>
      </c>
      <c r="K895">
        <v>1229.6482762373701</v>
      </c>
      <c r="L895">
        <v>1072.7357165554899</v>
      </c>
      <c r="M895">
        <v>45.200174149821301</v>
      </c>
      <c r="N895">
        <v>0.49060340685979098</v>
      </c>
      <c r="O895">
        <v>34.032795396529998</v>
      </c>
      <c r="P895">
        <v>70.311694053496396</v>
      </c>
      <c r="Q895">
        <v>2.2472857080136001E-2</v>
      </c>
    </row>
    <row r="896" spans="1:17" hidden="1" x14ac:dyDescent="0.3">
      <c r="A896" t="s">
        <v>1939</v>
      </c>
      <c r="B896" t="s">
        <v>1940</v>
      </c>
      <c r="C896" t="s">
        <v>3136</v>
      </c>
      <c r="D896" t="s">
        <v>51</v>
      </c>
      <c r="E896">
        <v>3575.1503446500001</v>
      </c>
      <c r="F896">
        <v>326</v>
      </c>
      <c r="G896">
        <v>142.53149204974699</v>
      </c>
      <c r="H896">
        <v>3.8133637707051098</v>
      </c>
      <c r="I896">
        <v>21.174531147903799</v>
      </c>
      <c r="J896">
        <v>2.4708136630961701</v>
      </c>
      <c r="K896">
        <v>321.705205224125</v>
      </c>
      <c r="L896">
        <v>290.55056152655101</v>
      </c>
      <c r="M896">
        <v>59.501404210343097</v>
      </c>
      <c r="N896">
        <v>0.85581713321747999</v>
      </c>
      <c r="O896">
        <v>19.631901840490698</v>
      </c>
      <c r="P896">
        <v>201.29390018484199</v>
      </c>
      <c r="Q896">
        <v>0.14970109895800399</v>
      </c>
    </row>
    <row r="897" spans="1:17" hidden="1" x14ac:dyDescent="0.3">
      <c r="A897" t="s">
        <v>1941</v>
      </c>
      <c r="B897" t="s">
        <v>1942</v>
      </c>
      <c r="C897" t="s">
        <v>3136</v>
      </c>
      <c r="D897" t="s">
        <v>519</v>
      </c>
      <c r="E897">
        <v>3563.822408175</v>
      </c>
      <c r="F897">
        <v>2906.15</v>
      </c>
      <c r="G897">
        <v>10.402017457984099</v>
      </c>
      <c r="H897">
        <v>-2.6350655486665899</v>
      </c>
      <c r="I897">
        <v>11.1402009665125</v>
      </c>
      <c r="J897">
        <v>-2.09468967023223</v>
      </c>
      <c r="K897">
        <v>3022.0972642096399</v>
      </c>
      <c r="L897">
        <v>2801.07622137306</v>
      </c>
      <c r="M897">
        <v>47.262444626652602</v>
      </c>
      <c r="N897">
        <v>0.66576517680401404</v>
      </c>
      <c r="O897">
        <v>19.401957916831499</v>
      </c>
      <c r="P897">
        <v>35.295623836126602</v>
      </c>
      <c r="Q897">
        <v>6.4488005778846003E-2</v>
      </c>
    </row>
    <row r="898" spans="1:17" hidden="1" x14ac:dyDescent="0.3">
      <c r="A898" t="s">
        <v>1943</v>
      </c>
      <c r="B898" t="s">
        <v>1944</v>
      </c>
      <c r="C898" t="s">
        <v>3136</v>
      </c>
      <c r="D898" t="s">
        <v>292</v>
      </c>
      <c r="E898">
        <v>3560.0516678650001</v>
      </c>
      <c r="F898">
        <v>2939.65</v>
      </c>
      <c r="G898">
        <v>7.9784956866363803</v>
      </c>
      <c r="H898">
        <v>-5.0439638441628896</v>
      </c>
      <c r="I898">
        <v>44.0378284057199</v>
      </c>
      <c r="J898">
        <v>-4.8623052322342701</v>
      </c>
      <c r="K898">
        <v>3065.4734362621298</v>
      </c>
      <c r="L898">
        <v>2682.8439341736798</v>
      </c>
      <c r="M898">
        <v>46.634487039633299</v>
      </c>
      <c r="N898">
        <v>0.35209774153519602</v>
      </c>
      <c r="O898">
        <v>27.0372323235759</v>
      </c>
      <c r="P898">
        <v>94.853014284293806</v>
      </c>
      <c r="Q898">
        <v>0.109506543916885</v>
      </c>
    </row>
    <row r="899" spans="1:17" hidden="1" x14ac:dyDescent="0.3">
      <c r="A899" t="s">
        <v>1945</v>
      </c>
      <c r="B899" t="s">
        <v>1946</v>
      </c>
      <c r="C899" t="s">
        <v>3136</v>
      </c>
      <c r="D899" t="s">
        <v>1322</v>
      </c>
      <c r="E899">
        <v>3559.8353769</v>
      </c>
      <c r="F899">
        <v>813</v>
      </c>
      <c r="G899">
        <v>8.5522916896532202</v>
      </c>
      <c r="H899">
        <v>8.4058242463262101</v>
      </c>
      <c r="I899">
        <v>52.324023725933301</v>
      </c>
      <c r="J899">
        <v>-1.11869904876822</v>
      </c>
      <c r="K899">
        <v>781.20703059295397</v>
      </c>
      <c r="L899">
        <v>719.01535875027798</v>
      </c>
      <c r="M899">
        <v>58.376178299424701</v>
      </c>
      <c r="N899">
        <v>1.1519481384168599</v>
      </c>
      <c r="O899">
        <v>20.910209102090999</v>
      </c>
      <c r="P899">
        <v>80.988423864648198</v>
      </c>
      <c r="Q899">
        <v>-4.8095158509306998E-2</v>
      </c>
    </row>
    <row r="900" spans="1:17" hidden="1" x14ac:dyDescent="0.3">
      <c r="A900" t="s">
        <v>1947</v>
      </c>
      <c r="B900" t="s">
        <v>1948</v>
      </c>
      <c r="C900" t="s">
        <v>3136</v>
      </c>
      <c r="D900" t="s">
        <v>371</v>
      </c>
      <c r="E900">
        <v>3543.0581077649999</v>
      </c>
      <c r="F900">
        <v>1070.8499999999999</v>
      </c>
      <c r="G900">
        <v>12.8683631165904</v>
      </c>
      <c r="H900">
        <v>1.73137143354036</v>
      </c>
      <c r="I900">
        <v>59.528737733409201</v>
      </c>
      <c r="J900">
        <v>7.4677772303136303</v>
      </c>
      <c r="K900">
        <v>1035.05395876338</v>
      </c>
      <c r="L900">
        <v>875.94250825802396</v>
      </c>
      <c r="M900">
        <v>60.070214772721499</v>
      </c>
      <c r="N900">
        <v>0.44771783688586297</v>
      </c>
      <c r="O900">
        <v>27.001914367091501</v>
      </c>
      <c r="P900">
        <v>87.950855638437901</v>
      </c>
      <c r="Q900">
        <v>3.2868816387389997E-2</v>
      </c>
    </row>
    <row r="901" spans="1:17" x14ac:dyDescent="0.3">
      <c r="A901" t="s">
        <v>1949</v>
      </c>
      <c r="B901" t="s">
        <v>1950</v>
      </c>
      <c r="C901" t="s">
        <v>3137</v>
      </c>
      <c r="D901" t="s">
        <v>458</v>
      </c>
      <c r="E901">
        <v>3537.1846213199901</v>
      </c>
      <c r="F901">
        <v>22.94</v>
      </c>
      <c r="G901">
        <v>-42.988420076724204</v>
      </c>
      <c r="H901">
        <v>-1.20445232124889</v>
      </c>
      <c r="I901">
        <v>-8.7161577307826406</v>
      </c>
      <c r="J901">
        <v>-2.9691386512147</v>
      </c>
      <c r="K901">
        <v>22.840766833263402</v>
      </c>
      <c r="L901">
        <v>23.586951884969601</v>
      </c>
      <c r="M901">
        <v>53.593230512148502</v>
      </c>
      <c r="N901">
        <v>0.27759540132029797</v>
      </c>
      <c r="O901">
        <v>96.817785527462902</v>
      </c>
      <c r="P901">
        <v>37.365269461077801</v>
      </c>
    </row>
    <row r="902" spans="1:17" hidden="1" x14ac:dyDescent="0.3">
      <c r="A902" t="s">
        <v>1951</v>
      </c>
      <c r="B902" t="s">
        <v>1952</v>
      </c>
      <c r="C902" t="s">
        <v>3136</v>
      </c>
      <c r="D902" t="s">
        <v>80</v>
      </c>
      <c r="E902">
        <v>3533.8606868000002</v>
      </c>
      <c r="F902">
        <v>1562.9</v>
      </c>
      <c r="G902">
        <v>156.70798677580601</v>
      </c>
      <c r="H902">
        <v>-12.9792771676225</v>
      </c>
      <c r="I902">
        <v>19.577631620920201</v>
      </c>
      <c r="J902">
        <v>-10.165858139677299</v>
      </c>
      <c r="K902">
        <v>1645.27006915586</v>
      </c>
      <c r="L902">
        <v>1313.01773872388</v>
      </c>
      <c r="M902">
        <v>33.504509489429601</v>
      </c>
      <c r="N902">
        <v>0.36634863676521001</v>
      </c>
      <c r="O902">
        <v>23.296436112355199</v>
      </c>
      <c r="P902">
        <v>189.42592592592499</v>
      </c>
      <c r="Q902">
        <v>0.16062006502974599</v>
      </c>
    </row>
    <row r="903" spans="1:17" hidden="1" x14ac:dyDescent="0.3">
      <c r="A903" t="s">
        <v>1953</v>
      </c>
      <c r="B903" t="s">
        <v>1954</v>
      </c>
      <c r="C903" t="s">
        <v>3136</v>
      </c>
      <c r="D903" t="s">
        <v>411</v>
      </c>
      <c r="E903">
        <v>3500.503538636</v>
      </c>
      <c r="F903">
        <v>94.12</v>
      </c>
      <c r="G903">
        <v>-55.370930300064899</v>
      </c>
      <c r="H903">
        <v>-12.561577954236601</v>
      </c>
      <c r="I903">
        <v>-27.852640999362599</v>
      </c>
      <c r="J903">
        <v>-9.3055521090742594</v>
      </c>
      <c r="K903">
        <v>107.424322483552</v>
      </c>
      <c r="L903">
        <v>119.503276609341</v>
      </c>
      <c r="M903">
        <v>19.466690482652499</v>
      </c>
      <c r="N903">
        <v>0.82694426385423803</v>
      </c>
      <c r="O903">
        <v>63.195920101997402</v>
      </c>
      <c r="P903">
        <v>1.2043010752688299</v>
      </c>
    </row>
    <row r="904" spans="1:17" hidden="1" x14ac:dyDescent="0.3">
      <c r="A904" t="s">
        <v>1955</v>
      </c>
      <c r="B904" t="s">
        <v>1956</v>
      </c>
      <c r="C904" t="s">
        <v>3136</v>
      </c>
      <c r="D904" t="s">
        <v>1602</v>
      </c>
      <c r="E904">
        <v>3497.61</v>
      </c>
      <c r="F904">
        <v>315.10000000000002</v>
      </c>
      <c r="G904">
        <v>-39.389940836830903</v>
      </c>
      <c r="H904">
        <v>-5.9759397118819297</v>
      </c>
      <c r="I904">
        <v>-7.3015213712708302</v>
      </c>
      <c r="J904">
        <v>-8.1724776804740706</v>
      </c>
      <c r="K904">
        <v>336.79150013018</v>
      </c>
      <c r="L904">
        <v>342.32506225105101</v>
      </c>
      <c r="M904">
        <v>22.847541590812899</v>
      </c>
      <c r="N904">
        <v>0.44859943960391302</v>
      </c>
      <c r="O904">
        <v>28.832116788321098</v>
      </c>
      <c r="P904">
        <v>8.5055096418732798</v>
      </c>
      <c r="Q904">
        <v>-5.1691708124146002E-2</v>
      </c>
    </row>
    <row r="905" spans="1:17" hidden="1" x14ac:dyDescent="0.3">
      <c r="A905" t="s">
        <v>1957</v>
      </c>
      <c r="B905" t="s">
        <v>1958</v>
      </c>
      <c r="C905" t="s">
        <v>3136</v>
      </c>
      <c r="D905" t="s">
        <v>1671</v>
      </c>
      <c r="E905">
        <v>3495.0933036299998</v>
      </c>
      <c r="F905">
        <v>2060.6999999999998</v>
      </c>
      <c r="G905">
        <v>-6.5861630924696204</v>
      </c>
      <c r="H905">
        <v>-0.46350926326624298</v>
      </c>
      <c r="I905">
        <v>20.592848319021101</v>
      </c>
      <c r="J905">
        <v>-4.4103286311794596</v>
      </c>
      <c r="K905">
        <v>2108.22643569499</v>
      </c>
      <c r="L905">
        <v>1943.6772704064199</v>
      </c>
      <c r="M905">
        <v>43.746096839269697</v>
      </c>
      <c r="N905">
        <v>0.40259357331143197</v>
      </c>
      <c r="O905">
        <v>19.813655553937899</v>
      </c>
      <c r="P905">
        <v>45.5245224391793</v>
      </c>
      <c r="Q905">
        <v>0.106299683838166</v>
      </c>
    </row>
    <row r="906" spans="1:17" hidden="1" x14ac:dyDescent="0.3">
      <c r="A906" t="s">
        <v>1959</v>
      </c>
      <c r="B906" t="s">
        <v>1960</v>
      </c>
      <c r="C906" t="s">
        <v>3136</v>
      </c>
      <c r="D906" t="s">
        <v>208</v>
      </c>
      <c r="E906">
        <v>3493.5302303550002</v>
      </c>
      <c r="F906">
        <v>3217.4</v>
      </c>
      <c r="G906">
        <v>103.591296287829</v>
      </c>
      <c r="H906">
        <v>18.656318916311001</v>
      </c>
      <c r="I906">
        <v>122.158297824494</v>
      </c>
      <c r="J906">
        <v>-8.1967120771817505</v>
      </c>
      <c r="K906">
        <v>2813.0317699371099</v>
      </c>
      <c r="L906">
        <v>2080.41533777529</v>
      </c>
      <c r="M906">
        <v>53.607695414695399</v>
      </c>
      <c r="N906">
        <v>2.03986635434102</v>
      </c>
      <c r="O906">
        <v>13.0105053770124</v>
      </c>
      <c r="P906">
        <v>184.73826275498899</v>
      </c>
      <c r="Q906">
        <v>0.182514535962123</v>
      </c>
    </row>
    <row r="907" spans="1:17" hidden="1" x14ac:dyDescent="0.3">
      <c r="A907" t="s">
        <v>1961</v>
      </c>
      <c r="B907" t="s">
        <v>1962</v>
      </c>
      <c r="C907" t="s">
        <v>3136</v>
      </c>
      <c r="D907" t="s">
        <v>131</v>
      </c>
      <c r="E907">
        <v>3471.1248805949899</v>
      </c>
      <c r="F907">
        <v>268.35000000000002</v>
      </c>
      <c r="G907">
        <v>234.48282154883699</v>
      </c>
      <c r="H907">
        <v>6.2045324294036597</v>
      </c>
      <c r="I907">
        <v>96.866158934929402</v>
      </c>
      <c r="J907">
        <v>-11.158337008057501</v>
      </c>
      <c r="K907">
        <v>271.62636868993201</v>
      </c>
      <c r="L907">
        <v>208.99243625174799</v>
      </c>
      <c r="M907">
        <v>38.569787014553299</v>
      </c>
      <c r="N907">
        <v>0.48889411073709899</v>
      </c>
      <c r="O907">
        <v>28.3025899012483</v>
      </c>
      <c r="P907">
        <v>275.052410901467</v>
      </c>
      <c r="Q907">
        <v>0.16803635888013599</v>
      </c>
    </row>
    <row r="908" spans="1:17" hidden="1" x14ac:dyDescent="0.3">
      <c r="A908" t="s">
        <v>1963</v>
      </c>
      <c r="B908" t="s">
        <v>1964</v>
      </c>
      <c r="C908" t="s">
        <v>3136</v>
      </c>
      <c r="D908" t="s">
        <v>131</v>
      </c>
      <c r="E908">
        <v>3468.706903455</v>
      </c>
      <c r="F908">
        <v>958.35</v>
      </c>
      <c r="G908">
        <v>111.313356274829</v>
      </c>
      <c r="H908">
        <v>1.78821897507381</v>
      </c>
      <c r="I908">
        <v>44.030311690313503</v>
      </c>
      <c r="J908">
        <v>-1.1251839202796801</v>
      </c>
      <c r="K908">
        <v>830.42567504427802</v>
      </c>
      <c r="L908">
        <v>691.38698420142305</v>
      </c>
      <c r="M908">
        <v>65.7930152910277</v>
      </c>
      <c r="N908">
        <v>0.56720238542901702</v>
      </c>
      <c r="O908">
        <v>4.3251421714404801</v>
      </c>
      <c r="P908">
        <v>153.77544191838001</v>
      </c>
      <c r="Q908">
        <v>0.12436823132667101</v>
      </c>
    </row>
    <row r="909" spans="1:17" hidden="1" x14ac:dyDescent="0.3">
      <c r="A909" t="s">
        <v>1965</v>
      </c>
      <c r="B909" t="s">
        <v>1966</v>
      </c>
      <c r="C909" t="s">
        <v>3136</v>
      </c>
      <c r="D909" t="s">
        <v>46</v>
      </c>
      <c r="E909">
        <v>3441.6152198</v>
      </c>
      <c r="F909">
        <v>22.01</v>
      </c>
      <c r="G909">
        <v>-4.3876937357768</v>
      </c>
      <c r="H909">
        <v>-12.570920434260501</v>
      </c>
      <c r="I909">
        <v>17.225655237142</v>
      </c>
      <c r="J909">
        <v>-8.9490104822153302</v>
      </c>
      <c r="K909">
        <v>25.5208493405616</v>
      </c>
      <c r="L909">
        <v>22.563430792723299</v>
      </c>
      <c r="M909">
        <v>25.370832674132899</v>
      </c>
      <c r="N909">
        <v>0.31302540696548298</v>
      </c>
      <c r="O909">
        <v>51.976374375283903</v>
      </c>
      <c r="P909">
        <v>47.282074295686797</v>
      </c>
      <c r="Q909">
        <v>0.10157365265193</v>
      </c>
    </row>
    <row r="910" spans="1:17" hidden="1" x14ac:dyDescent="0.3">
      <c r="A910" t="s">
        <v>1967</v>
      </c>
      <c r="B910" t="s">
        <v>1968</v>
      </c>
      <c r="C910" t="s">
        <v>3136</v>
      </c>
      <c r="D910" t="s">
        <v>54</v>
      </c>
      <c r="E910">
        <v>3440.0845776000001</v>
      </c>
      <c r="F910">
        <v>252.8</v>
      </c>
      <c r="G910">
        <v>20.378629602947601</v>
      </c>
      <c r="H910">
        <v>-4.2258080836619696</v>
      </c>
      <c r="I910">
        <v>8.2107912547939108</v>
      </c>
      <c r="J910">
        <v>-7.1131037093845899</v>
      </c>
      <c r="K910">
        <v>271.57880892495501</v>
      </c>
      <c r="L910">
        <v>247.27585620712901</v>
      </c>
      <c r="M910">
        <v>34.4363460812501</v>
      </c>
      <c r="N910">
        <v>0.35925236841253699</v>
      </c>
      <c r="O910">
        <v>35.680379746835399</v>
      </c>
      <c r="P910">
        <v>58</v>
      </c>
      <c r="Q910">
        <v>3.0882412102559999E-3</v>
      </c>
    </row>
    <row r="911" spans="1:17" hidden="1" x14ac:dyDescent="0.3">
      <c r="A911" t="s">
        <v>1969</v>
      </c>
      <c r="B911" t="s">
        <v>1970</v>
      </c>
      <c r="C911" t="s">
        <v>3136</v>
      </c>
      <c r="D911" t="s">
        <v>215</v>
      </c>
      <c r="E911">
        <v>3430.3772926500001</v>
      </c>
      <c r="F911">
        <v>503.3</v>
      </c>
      <c r="G911">
        <v>7.4847784906283703</v>
      </c>
      <c r="H911">
        <v>-2.1426258126282098</v>
      </c>
      <c r="I911">
        <v>-3.1710577536041802</v>
      </c>
      <c r="J911">
        <v>-6.3643485467407999</v>
      </c>
      <c r="K911">
        <v>527.041842519483</v>
      </c>
      <c r="L911">
        <v>501.66645290129702</v>
      </c>
      <c r="M911">
        <v>44.045396774845301</v>
      </c>
      <c r="N911">
        <v>0.86015077295256803</v>
      </c>
      <c r="O911">
        <v>21.190145042718001</v>
      </c>
      <c r="P911">
        <v>38.841379310344799</v>
      </c>
      <c r="Q911">
        <v>0.13096300346233999</v>
      </c>
    </row>
    <row r="912" spans="1:17" hidden="1" x14ac:dyDescent="0.3">
      <c r="A912" t="s">
        <v>1971</v>
      </c>
      <c r="B912" t="s">
        <v>1972</v>
      </c>
      <c r="C912" t="s">
        <v>3136</v>
      </c>
      <c r="D912" t="s">
        <v>46</v>
      </c>
      <c r="E912">
        <v>3415.2456000000002</v>
      </c>
      <c r="F912">
        <v>266.7</v>
      </c>
      <c r="G912">
        <v>2.87508411671589</v>
      </c>
      <c r="H912">
        <v>-7.32401656001724</v>
      </c>
      <c r="I912">
        <v>47.283489342402497</v>
      </c>
      <c r="J912">
        <v>-6.9585893521268298</v>
      </c>
      <c r="K912">
        <v>272.77116695702898</v>
      </c>
      <c r="L912">
        <v>232.683120189813</v>
      </c>
      <c r="M912">
        <v>43.080245462404797</v>
      </c>
      <c r="N912">
        <v>0.98220108362414504</v>
      </c>
      <c r="O912">
        <v>25.984251968503902</v>
      </c>
      <c r="P912">
        <v>89.148936170212707</v>
      </c>
    </row>
    <row r="913" spans="1:17" hidden="1" x14ac:dyDescent="0.3">
      <c r="A913" t="s">
        <v>1973</v>
      </c>
      <c r="B913" t="s">
        <v>1974</v>
      </c>
      <c r="C913" t="s">
        <v>3136</v>
      </c>
      <c r="D913" t="s">
        <v>470</v>
      </c>
      <c r="E913">
        <v>3413.0223621360001</v>
      </c>
      <c r="F913">
        <v>168.04</v>
      </c>
      <c r="G913">
        <v>28.478223397647199</v>
      </c>
      <c r="H913">
        <v>-5.2899328274657602</v>
      </c>
      <c r="I913">
        <v>28.8151336917755</v>
      </c>
      <c r="J913">
        <v>-5.4642981611942503</v>
      </c>
      <c r="K913">
        <v>179.44056354192199</v>
      </c>
      <c r="L913">
        <v>156.37265913968901</v>
      </c>
      <c r="M913">
        <v>42.169210840808802</v>
      </c>
      <c r="N913">
        <v>0.39026566293936998</v>
      </c>
      <c r="O913">
        <v>25.4760771244941</v>
      </c>
      <c r="P913">
        <v>72.083973374295894</v>
      </c>
      <c r="Q913">
        <v>0.111639865377804</v>
      </c>
    </row>
    <row r="914" spans="1:17" x14ac:dyDescent="0.3">
      <c r="A914" t="s">
        <v>1975</v>
      </c>
      <c r="B914" t="s">
        <v>1976</v>
      </c>
      <c r="C914" t="s">
        <v>3130</v>
      </c>
      <c r="D914" t="s">
        <v>117</v>
      </c>
      <c r="E914">
        <v>3404.5709719500001</v>
      </c>
      <c r="F914">
        <v>1624.4</v>
      </c>
      <c r="G914">
        <v>-1.16431428641115</v>
      </c>
      <c r="H914">
        <v>-13.2315981852833</v>
      </c>
      <c r="I914">
        <v>-29.586899606686799</v>
      </c>
      <c r="J914">
        <v>-7.6629534043996399</v>
      </c>
      <c r="K914">
        <v>1928.04448851963</v>
      </c>
      <c r="L914">
        <v>1914.54570890218</v>
      </c>
      <c r="M914">
        <v>35.704834039780998</v>
      </c>
      <c r="N914">
        <v>1.6970279680515601</v>
      </c>
      <c r="O914">
        <v>50.846466387589203</v>
      </c>
      <c r="P914">
        <v>25.902960781274199</v>
      </c>
      <c r="Q914">
        <v>0.21951817348751901</v>
      </c>
    </row>
    <row r="915" spans="1:17" hidden="1" x14ac:dyDescent="0.3">
      <c r="A915" t="s">
        <v>1977</v>
      </c>
      <c r="B915" t="s">
        <v>1978</v>
      </c>
      <c r="C915" t="s">
        <v>3136</v>
      </c>
      <c r="E915">
        <v>3402.6</v>
      </c>
      <c r="F915">
        <v>636</v>
      </c>
      <c r="G915">
        <v>489.23168626168803</v>
      </c>
      <c r="H915">
        <v>1.7332562438233901</v>
      </c>
      <c r="I915">
        <v>8.0721631070859896</v>
      </c>
      <c r="J915">
        <v>-4.5484860438459798</v>
      </c>
      <c r="K915">
        <v>641.21413352831496</v>
      </c>
      <c r="L915">
        <v>553.88447885204698</v>
      </c>
      <c r="M915">
        <v>49.559800967063197</v>
      </c>
      <c r="N915">
        <v>0.190834644246477</v>
      </c>
      <c r="O915">
        <v>24.630503144654</v>
      </c>
      <c r="P915">
        <v>542.16478190630005</v>
      </c>
      <c r="Q915">
        <v>0.176144933820783</v>
      </c>
    </row>
    <row r="916" spans="1:17" x14ac:dyDescent="0.3">
      <c r="A916" t="s">
        <v>1979</v>
      </c>
      <c r="B916" t="s">
        <v>1980</v>
      </c>
      <c r="C916" t="s">
        <v>3130</v>
      </c>
      <c r="D916" t="s">
        <v>117</v>
      </c>
      <c r="E916">
        <v>3380.9294970000001</v>
      </c>
      <c r="F916">
        <v>774.5</v>
      </c>
      <c r="G916">
        <v>40.549856923303402</v>
      </c>
      <c r="H916">
        <v>-0.42272393722315998</v>
      </c>
      <c r="I916">
        <v>-16.496649521580199</v>
      </c>
      <c r="J916">
        <v>-3.45006903839074</v>
      </c>
      <c r="K916">
        <v>800.63101513194397</v>
      </c>
      <c r="L916">
        <v>782.78341136899905</v>
      </c>
      <c r="M916">
        <v>48.355666846500398</v>
      </c>
      <c r="N916">
        <v>0.46619116943419697</v>
      </c>
      <c r="O916">
        <v>39.8321497740477</v>
      </c>
      <c r="P916">
        <v>81.254388017785999</v>
      </c>
      <c r="Q916">
        <v>9.4646984670821999E-2</v>
      </c>
    </row>
    <row r="917" spans="1:17" x14ac:dyDescent="0.3">
      <c r="A917" t="s">
        <v>1981</v>
      </c>
      <c r="B917" t="s">
        <v>1982</v>
      </c>
      <c r="C917" t="s">
        <v>3123</v>
      </c>
      <c r="D917" t="s">
        <v>227</v>
      </c>
      <c r="E917">
        <v>3356.548897185</v>
      </c>
      <c r="F917">
        <v>396.65</v>
      </c>
      <c r="G917">
        <v>-36.277682543703897</v>
      </c>
      <c r="H917">
        <v>-4.5916563096161598</v>
      </c>
      <c r="I917">
        <v>-25.345704169867201</v>
      </c>
      <c r="J917">
        <v>-3.9137266038784402</v>
      </c>
      <c r="K917">
        <v>434.76419455337498</v>
      </c>
      <c r="L917">
        <v>477.26113285911902</v>
      </c>
      <c r="M917">
        <v>36.312843027720298</v>
      </c>
      <c r="N917">
        <v>0.90957834015739303</v>
      </c>
      <c r="O917">
        <v>76.225891844195104</v>
      </c>
      <c r="P917">
        <v>3.7400287694520502</v>
      </c>
    </row>
    <row r="918" spans="1:17" hidden="1" x14ac:dyDescent="0.3">
      <c r="A918" t="s">
        <v>1983</v>
      </c>
      <c r="B918" t="s">
        <v>1984</v>
      </c>
      <c r="C918" t="s">
        <v>3136</v>
      </c>
      <c r="D918" t="s">
        <v>371</v>
      </c>
      <c r="E918">
        <v>3353.5862373750001</v>
      </c>
      <c r="F918">
        <v>305.25</v>
      </c>
      <c r="G918">
        <v>20.843425034545401</v>
      </c>
      <c r="H918">
        <v>7.1384714212684299</v>
      </c>
      <c r="I918">
        <v>34.193110486541002</v>
      </c>
      <c r="J918">
        <v>5.57444962292446</v>
      </c>
      <c r="K918">
        <v>285.230378079459</v>
      </c>
      <c r="L918">
        <v>248.16369095893199</v>
      </c>
      <c r="M918">
        <v>62.914657811274402</v>
      </c>
      <c r="N918">
        <v>0.33891778921961702</v>
      </c>
      <c r="O918">
        <v>6.3063063063062996</v>
      </c>
      <c r="P918">
        <v>70.530726256983201</v>
      </c>
      <c r="Q918">
        <v>6.4997443887182996E-2</v>
      </c>
    </row>
    <row r="919" spans="1:17" hidden="1" x14ac:dyDescent="0.3">
      <c r="A919" t="s">
        <v>1985</v>
      </c>
      <c r="B919" t="s">
        <v>1986</v>
      </c>
      <c r="C919" t="s">
        <v>3136</v>
      </c>
      <c r="D919" t="s">
        <v>80</v>
      </c>
      <c r="E919">
        <v>3346.95912348</v>
      </c>
      <c r="F919">
        <v>313.39999999999998</v>
      </c>
      <c r="G919">
        <v>55.955896667628799</v>
      </c>
      <c r="H919">
        <v>-11.207837725320999</v>
      </c>
      <c r="I919">
        <v>79.006342514531795</v>
      </c>
      <c r="J919">
        <v>-4.1655740487682298</v>
      </c>
      <c r="K919">
        <v>331.77826832158701</v>
      </c>
      <c r="L919">
        <v>255.56276433398301</v>
      </c>
      <c r="M919">
        <v>35.560168698003999</v>
      </c>
      <c r="N919">
        <v>0.345923728173194</v>
      </c>
      <c r="O919">
        <v>29.291640076579402</v>
      </c>
      <c r="P919">
        <v>118.321142459073</v>
      </c>
      <c r="Q919">
        <v>6.1875030480492997E-2</v>
      </c>
    </row>
    <row r="920" spans="1:17" hidden="1" x14ac:dyDescent="0.3">
      <c r="A920" t="s">
        <v>1987</v>
      </c>
      <c r="B920" t="s">
        <v>1988</v>
      </c>
      <c r="C920" t="s">
        <v>3136</v>
      </c>
      <c r="D920" t="s">
        <v>232</v>
      </c>
      <c r="E920">
        <v>3338.8027355499999</v>
      </c>
      <c r="F920">
        <v>519.25</v>
      </c>
      <c r="G920">
        <v>126.675184679609</v>
      </c>
      <c r="H920">
        <v>-3.6223862543123801</v>
      </c>
      <c r="I920">
        <v>18.283655667614699</v>
      </c>
      <c r="J920">
        <v>-7.56066333448251</v>
      </c>
      <c r="K920">
        <v>528.01391849844401</v>
      </c>
      <c r="L920">
        <v>466.115204761619</v>
      </c>
      <c r="M920">
        <v>58.345303193101799</v>
      </c>
      <c r="N920">
        <v>1.1343172669044601</v>
      </c>
      <c r="O920">
        <v>33.654309099662903</v>
      </c>
      <c r="P920">
        <v>161.521027449005</v>
      </c>
      <c r="Q920">
        <v>0.18925448597695699</v>
      </c>
    </row>
    <row r="921" spans="1:17" hidden="1" x14ac:dyDescent="0.3">
      <c r="A921" t="s">
        <v>1989</v>
      </c>
      <c r="B921" t="s">
        <v>1990</v>
      </c>
      <c r="C921" t="s">
        <v>3136</v>
      </c>
      <c r="D921" t="s">
        <v>955</v>
      </c>
      <c r="E921">
        <v>3333.5210000000002</v>
      </c>
      <c r="F921">
        <v>411.8</v>
      </c>
      <c r="G921">
        <v>-31.770488657422501</v>
      </c>
      <c r="H921">
        <v>-12.016004293299501</v>
      </c>
      <c r="I921">
        <v>4.0264358563213003</v>
      </c>
      <c r="J921">
        <v>-7.0537731463174103</v>
      </c>
      <c r="K921">
        <v>457.26505039841999</v>
      </c>
      <c r="L921">
        <v>433.53549419054798</v>
      </c>
      <c r="M921">
        <v>39.505773178165498</v>
      </c>
      <c r="N921">
        <v>0.26968135204949401</v>
      </c>
      <c r="O921">
        <v>42.059252064108698</v>
      </c>
      <c r="P921">
        <v>21.816299363999399</v>
      </c>
      <c r="Q921">
        <v>5.3516528372499997E-4</v>
      </c>
    </row>
    <row r="922" spans="1:17" hidden="1" x14ac:dyDescent="0.3">
      <c r="A922" t="s">
        <v>1991</v>
      </c>
      <c r="B922" t="s">
        <v>1992</v>
      </c>
      <c r="C922" t="s">
        <v>3136</v>
      </c>
      <c r="D922" t="s">
        <v>46</v>
      </c>
      <c r="E922">
        <v>3319.439627105</v>
      </c>
      <c r="F922">
        <v>392.35</v>
      </c>
      <c r="G922">
        <v>28.858159825797699</v>
      </c>
      <c r="H922">
        <v>6.3883760799124003</v>
      </c>
      <c r="I922">
        <v>19.5822560054023</v>
      </c>
      <c r="J922">
        <v>-1.6120403678212201</v>
      </c>
      <c r="K922">
        <v>366.84022404423098</v>
      </c>
      <c r="L922">
        <v>326.14110618631202</v>
      </c>
      <c r="M922">
        <v>71.218169218271697</v>
      </c>
      <c r="N922">
        <v>0.58835020443909603</v>
      </c>
      <c r="O922">
        <v>5.77290684337963</v>
      </c>
      <c r="P922">
        <v>86.744407425035703</v>
      </c>
      <c r="Q922">
        <v>8.7121762456819005E-2</v>
      </c>
    </row>
    <row r="923" spans="1:17" hidden="1" x14ac:dyDescent="0.3">
      <c r="A923" t="s">
        <v>1993</v>
      </c>
      <c r="B923" t="s">
        <v>1994</v>
      </c>
      <c r="C923" t="s">
        <v>3136</v>
      </c>
      <c r="D923" t="s">
        <v>51</v>
      </c>
      <c r="E923">
        <v>3315.824422275</v>
      </c>
      <c r="F923">
        <v>2004.85</v>
      </c>
      <c r="G923">
        <v>21.811181883068802</v>
      </c>
      <c r="H923">
        <v>-20.975058519988298</v>
      </c>
      <c r="I923">
        <v>31.522820520679399</v>
      </c>
      <c r="J923">
        <v>-10.9267802958706</v>
      </c>
      <c r="K923">
        <v>2343.4198177375301</v>
      </c>
      <c r="L923">
        <v>1954.48450560943</v>
      </c>
      <c r="M923">
        <v>18.974018084593901</v>
      </c>
      <c r="N923">
        <v>0.59772749066525699</v>
      </c>
      <c r="O923">
        <v>48.387659924682602</v>
      </c>
      <c r="P923">
        <v>55.174148606811102</v>
      </c>
      <c r="Q923">
        <v>0.13203643399727499</v>
      </c>
    </row>
    <row r="924" spans="1:17" hidden="1" x14ac:dyDescent="0.3">
      <c r="A924" t="s">
        <v>1995</v>
      </c>
      <c r="B924" t="s">
        <v>1996</v>
      </c>
      <c r="C924" t="s">
        <v>3136</v>
      </c>
      <c r="D924" t="s">
        <v>292</v>
      </c>
      <c r="E924">
        <v>3312.1536486499999</v>
      </c>
      <c r="F924">
        <v>483.1</v>
      </c>
      <c r="G924">
        <v>28.250161642699499</v>
      </c>
      <c r="H924">
        <v>-5.7743109538467499</v>
      </c>
      <c r="I924">
        <v>-9.4083523691867406</v>
      </c>
      <c r="J924">
        <v>-6.35467754638751</v>
      </c>
      <c r="K924">
        <v>529.45440593349099</v>
      </c>
      <c r="L924">
        <v>512.384958068179</v>
      </c>
      <c r="M924">
        <v>36.017362245535097</v>
      </c>
      <c r="N924">
        <v>0.72249745638944995</v>
      </c>
      <c r="O924">
        <v>35.5826950941833</v>
      </c>
      <c r="P924">
        <v>50.96875</v>
      </c>
      <c r="Q924">
        <v>7.5526437078541994E-2</v>
      </c>
    </row>
    <row r="925" spans="1:17" hidden="1" x14ac:dyDescent="0.3">
      <c r="A925" t="s">
        <v>1997</v>
      </c>
      <c r="B925" t="s">
        <v>1998</v>
      </c>
      <c r="C925" t="s">
        <v>3136</v>
      </c>
      <c r="D925" t="s">
        <v>46</v>
      </c>
      <c r="E925">
        <v>3310.9830802500001</v>
      </c>
      <c r="F925">
        <v>593.5</v>
      </c>
      <c r="G925">
        <v>-36.914571260221798</v>
      </c>
      <c r="H925">
        <v>-6.0690620099440098</v>
      </c>
      <c r="I925">
        <v>-14.947111719037</v>
      </c>
      <c r="J925">
        <v>0.41149162919787502</v>
      </c>
      <c r="K925">
        <v>654.67192683642099</v>
      </c>
      <c r="M925">
        <v>35.4473309688412</v>
      </c>
      <c r="N925">
        <v>0.75013466436138998</v>
      </c>
      <c r="O925">
        <v>51.1794439764111</v>
      </c>
      <c r="P925">
        <v>7.9090909090909101</v>
      </c>
    </row>
    <row r="926" spans="1:17" x14ac:dyDescent="0.3">
      <c r="A926" t="s">
        <v>1999</v>
      </c>
      <c r="B926" t="s">
        <v>2000</v>
      </c>
      <c r="C926" t="s">
        <v>3135</v>
      </c>
      <c r="D926" t="s">
        <v>292</v>
      </c>
      <c r="E926">
        <v>3302.0168699999999</v>
      </c>
      <c r="F926">
        <v>322.5</v>
      </c>
      <c r="G926">
        <v>38.965082626184198</v>
      </c>
      <c r="H926">
        <v>3.8418201868396098</v>
      </c>
      <c r="I926">
        <v>20.886830831418202</v>
      </c>
      <c r="J926">
        <v>-4.2261419382115299</v>
      </c>
      <c r="K926">
        <v>317.22894644428902</v>
      </c>
      <c r="L926">
        <v>293.04155326011198</v>
      </c>
      <c r="M926">
        <v>56.641002673737397</v>
      </c>
      <c r="N926">
        <v>0.91394593424356796</v>
      </c>
      <c r="O926">
        <v>12.511627906976701</v>
      </c>
      <c r="P926">
        <v>65.895061728395007</v>
      </c>
      <c r="Q926">
        <v>2.3943813855711999E-2</v>
      </c>
    </row>
    <row r="927" spans="1:17" x14ac:dyDescent="0.3">
      <c r="A927" t="s">
        <v>2001</v>
      </c>
      <c r="B927" t="s">
        <v>2002</v>
      </c>
      <c r="C927" t="s">
        <v>3130</v>
      </c>
      <c r="D927" t="s">
        <v>117</v>
      </c>
      <c r="E927">
        <v>3296.400345</v>
      </c>
      <c r="F927">
        <v>572.25</v>
      </c>
      <c r="G927">
        <v>-18.537223820516299</v>
      </c>
      <c r="H927">
        <v>-12.1814459894272</v>
      </c>
      <c r="I927">
        <v>9.7473909071512299</v>
      </c>
      <c r="J927">
        <v>-10.198089070095399</v>
      </c>
      <c r="K927">
        <v>618.96625196697698</v>
      </c>
      <c r="L927">
        <v>590.77242501930004</v>
      </c>
      <c r="M927">
        <v>32.397601566467003</v>
      </c>
      <c r="N927">
        <v>0.55650156575473997</v>
      </c>
      <c r="O927">
        <v>27.531673219746601</v>
      </c>
      <c r="P927">
        <v>24.402173913043399</v>
      </c>
      <c r="Q927">
        <v>8.7778550268044001E-2</v>
      </c>
    </row>
    <row r="928" spans="1:17" hidden="1" x14ac:dyDescent="0.3">
      <c r="A928" t="s">
        <v>2003</v>
      </c>
      <c r="B928" t="s">
        <v>2004</v>
      </c>
      <c r="C928" t="s">
        <v>3136</v>
      </c>
      <c r="D928" t="s">
        <v>248</v>
      </c>
      <c r="E928">
        <v>3294.0401724449998</v>
      </c>
      <c r="F928">
        <v>1020.15</v>
      </c>
      <c r="G928">
        <v>37.444866106864801</v>
      </c>
      <c r="H928">
        <v>21.3612804373717</v>
      </c>
      <c r="I928">
        <v>69.263593152748697</v>
      </c>
      <c r="J928">
        <v>-0.85737820709540902</v>
      </c>
      <c r="K928">
        <v>865.31382031333101</v>
      </c>
      <c r="L928">
        <v>736.91342249630497</v>
      </c>
      <c r="M928">
        <v>82.789036647755793</v>
      </c>
      <c r="N928">
        <v>1.2881796395224201</v>
      </c>
      <c r="O928">
        <v>1.6027054844875701</v>
      </c>
      <c r="P928">
        <v>93.191932582141803</v>
      </c>
      <c r="Q928">
        <v>2.9008625487980999E-2</v>
      </c>
    </row>
    <row r="929" spans="1:17" hidden="1" x14ac:dyDescent="0.3">
      <c r="A929" t="s">
        <v>2005</v>
      </c>
      <c r="B929" t="s">
        <v>2006</v>
      </c>
      <c r="C929" t="s">
        <v>3136</v>
      </c>
      <c r="D929" t="s">
        <v>218</v>
      </c>
      <c r="E929">
        <v>3293.0116808399998</v>
      </c>
      <c r="F929">
        <v>184.38</v>
      </c>
      <c r="G929">
        <v>62.383916291513898</v>
      </c>
      <c r="H929">
        <v>14.5590914673675</v>
      </c>
      <c r="I929">
        <v>27.616947114683299</v>
      </c>
      <c r="J929">
        <v>5.2799642460294596</v>
      </c>
      <c r="K929">
        <v>171.96171646554399</v>
      </c>
      <c r="L929">
        <v>147.97731323766999</v>
      </c>
      <c r="M929">
        <v>58.851673970939999</v>
      </c>
      <c r="N929">
        <v>0.61610695349089195</v>
      </c>
      <c r="O929">
        <v>4.6208916368369604</v>
      </c>
      <c r="P929">
        <v>86.242424242424207</v>
      </c>
      <c r="Q929">
        <v>0.17544874134201199</v>
      </c>
    </row>
    <row r="930" spans="1:17" hidden="1" x14ac:dyDescent="0.3">
      <c r="A930" t="s">
        <v>2007</v>
      </c>
      <c r="B930" t="s">
        <v>2008</v>
      </c>
      <c r="C930" t="s">
        <v>3136</v>
      </c>
      <c r="D930" t="s">
        <v>491</v>
      </c>
      <c r="E930">
        <v>3289.3405230599901</v>
      </c>
      <c r="F930">
        <v>591.29999999999995</v>
      </c>
      <c r="G930">
        <v>78.791076589316503</v>
      </c>
      <c r="H930">
        <v>47.8428509501923</v>
      </c>
      <c r="I930">
        <v>81.907392056240795</v>
      </c>
      <c r="J930">
        <v>21.132378537438601</v>
      </c>
      <c r="K930">
        <v>414.80927413806501</v>
      </c>
      <c r="L930">
        <v>368.07675349748598</v>
      </c>
      <c r="M930">
        <v>82.343551165277105</v>
      </c>
      <c r="N930">
        <v>2.78572311349666</v>
      </c>
      <c r="O930">
        <v>3.2386267546085001</v>
      </c>
      <c r="P930">
        <v>110.990187332738</v>
      </c>
      <c r="Q930">
        <v>2.2966214100378E-2</v>
      </c>
    </row>
    <row r="931" spans="1:17" x14ac:dyDescent="0.3">
      <c r="A931" t="s">
        <v>2009</v>
      </c>
      <c r="B931" t="s">
        <v>2010</v>
      </c>
      <c r="C931" t="s">
        <v>3126</v>
      </c>
      <c r="D931" t="s">
        <v>215</v>
      </c>
      <c r="E931">
        <v>3282.6476203500001</v>
      </c>
      <c r="F931">
        <v>209.18</v>
      </c>
      <c r="G931">
        <v>-47.685111446217803</v>
      </c>
      <c r="H931">
        <v>1.95130320102998</v>
      </c>
      <c r="I931">
        <v>-9.0908770608116303</v>
      </c>
      <c r="J931">
        <v>-2.4251466772267198</v>
      </c>
      <c r="K931">
        <v>209.476914418386</v>
      </c>
      <c r="L931">
        <v>221.964334887175</v>
      </c>
      <c r="M931">
        <v>57.321319201940703</v>
      </c>
      <c r="N931">
        <v>0.52538867916616705</v>
      </c>
      <c r="O931">
        <v>38.397552347260699</v>
      </c>
      <c r="P931">
        <v>10.765157532433101</v>
      </c>
      <c r="Q931">
        <v>3.1226622937979998E-3</v>
      </c>
    </row>
    <row r="932" spans="1:17" hidden="1" x14ac:dyDescent="0.3">
      <c r="A932" t="s">
        <v>2011</v>
      </c>
      <c r="B932" t="s">
        <v>2012</v>
      </c>
      <c r="C932" t="s">
        <v>3136</v>
      </c>
      <c r="D932" t="s">
        <v>241</v>
      </c>
      <c r="E932">
        <v>3273.8462215200002</v>
      </c>
      <c r="F932">
        <v>2167.1999999999998</v>
      </c>
      <c r="G932">
        <v>61.841812108647503</v>
      </c>
      <c r="H932">
        <v>26.745733510884399</v>
      </c>
      <c r="I932">
        <v>35.295583091148799</v>
      </c>
      <c r="J932">
        <v>0.65744227691128798</v>
      </c>
      <c r="K932">
        <v>1763.2758510202</v>
      </c>
      <c r="L932">
        <v>1585.09913733044</v>
      </c>
      <c r="M932">
        <v>85.011085970386603</v>
      </c>
      <c r="N932">
        <v>3.43114108822523</v>
      </c>
      <c r="O932">
        <v>3.2668881506090899</v>
      </c>
      <c r="P932">
        <v>91.279788172991999</v>
      </c>
      <c r="Q932">
        <v>6.7506184892340004E-2</v>
      </c>
    </row>
    <row r="933" spans="1:17" hidden="1" x14ac:dyDescent="0.3">
      <c r="A933" t="s">
        <v>2013</v>
      </c>
      <c r="B933" t="s">
        <v>2014</v>
      </c>
      <c r="C933" t="s">
        <v>3136</v>
      </c>
      <c r="D933" t="s">
        <v>494</v>
      </c>
      <c r="E933">
        <v>3264.0397374959998</v>
      </c>
      <c r="F933">
        <v>116.98</v>
      </c>
      <c r="G933">
        <v>68.415761099653494</v>
      </c>
      <c r="H933">
        <v>-4.5006147239185301</v>
      </c>
      <c r="I933">
        <v>22.9355712103557</v>
      </c>
      <c r="J933">
        <v>0.28681437331819698</v>
      </c>
      <c r="K933">
        <v>124.73717867099801</v>
      </c>
      <c r="L933">
        <v>103.889507720292</v>
      </c>
      <c r="M933">
        <v>46.648740398980401</v>
      </c>
      <c r="N933">
        <v>0.18538557484926199</v>
      </c>
      <c r="O933">
        <v>36.235487751485699</v>
      </c>
      <c r="P933">
        <v>112.29100511761099</v>
      </c>
      <c r="Q933">
        <v>5.3077599545079998E-2</v>
      </c>
    </row>
    <row r="934" spans="1:17" hidden="1" x14ac:dyDescent="0.3">
      <c r="A934" t="s">
        <v>2015</v>
      </c>
      <c r="B934" t="s">
        <v>2016</v>
      </c>
      <c r="C934" t="s">
        <v>3136</v>
      </c>
      <c r="D934" t="s">
        <v>21</v>
      </c>
      <c r="E934">
        <v>3262.8352920000002</v>
      </c>
      <c r="F934">
        <v>822</v>
      </c>
      <c r="G934">
        <v>89.624892149940393</v>
      </c>
      <c r="H934">
        <v>7.3081924997253296</v>
      </c>
      <c r="I934">
        <v>56.349409903768297</v>
      </c>
      <c r="J934">
        <v>-1.0112825848179501</v>
      </c>
      <c r="K934">
        <v>756.16994048660104</v>
      </c>
      <c r="L934">
        <v>655.36282511827596</v>
      </c>
      <c r="M934">
        <v>66.294035501472806</v>
      </c>
      <c r="N934">
        <v>0.87517381835219898</v>
      </c>
      <c r="O934">
        <v>5.2311435523114396</v>
      </c>
      <c r="P934">
        <v>132.861189801699</v>
      </c>
      <c r="Q934">
        <v>8.9024026642226001E-2</v>
      </c>
    </row>
    <row r="935" spans="1:17" hidden="1" x14ac:dyDescent="0.3">
      <c r="A935" t="s">
        <v>2017</v>
      </c>
      <c r="B935" t="s">
        <v>2018</v>
      </c>
      <c r="C935" t="s">
        <v>3136</v>
      </c>
      <c r="D935" t="s">
        <v>51</v>
      </c>
      <c r="E935">
        <v>3258.8181791480001</v>
      </c>
      <c r="F935">
        <v>126.91</v>
      </c>
      <c r="G935">
        <v>29.895964983979798</v>
      </c>
      <c r="H935">
        <v>2.3494422992584498</v>
      </c>
      <c r="I935">
        <v>19.648384251091301</v>
      </c>
      <c r="J935">
        <v>-4.2562798290458703</v>
      </c>
      <c r="K935">
        <v>133.07016162013599</v>
      </c>
      <c r="L935">
        <v>121.700766411773</v>
      </c>
      <c r="M935">
        <v>46.904953003387902</v>
      </c>
      <c r="N935">
        <v>0.90754497380255295</v>
      </c>
      <c r="O935">
        <v>33.165235206051499</v>
      </c>
      <c r="P935">
        <v>62.496798975672199</v>
      </c>
      <c r="Q935">
        <v>1.3215517552928E-2</v>
      </c>
    </row>
    <row r="936" spans="1:17" hidden="1" x14ac:dyDescent="0.3">
      <c r="A936" t="s">
        <v>2019</v>
      </c>
      <c r="B936" t="s">
        <v>2020</v>
      </c>
      <c r="C936" t="s">
        <v>3136</v>
      </c>
      <c r="D936" t="s">
        <v>80</v>
      </c>
      <c r="E936">
        <v>3257.0338332000001</v>
      </c>
      <c r="F936">
        <v>2648.15</v>
      </c>
      <c r="G936">
        <v>-34.267176239201</v>
      </c>
      <c r="H936">
        <v>5.1451568993744097</v>
      </c>
      <c r="I936">
        <v>0.70123785140291395</v>
      </c>
      <c r="J936">
        <v>-4.9881481784557504</v>
      </c>
      <c r="K936">
        <v>2807.66672478493</v>
      </c>
      <c r="L936">
        <v>2780.7319740544499</v>
      </c>
      <c r="M936">
        <v>45.1866217000454</v>
      </c>
      <c r="N936">
        <v>0.70137216780993605</v>
      </c>
      <c r="O936">
        <v>44.0722768725336</v>
      </c>
      <c r="P936">
        <v>26.581582658158201</v>
      </c>
      <c r="Q936">
        <v>0.118050079608768</v>
      </c>
    </row>
    <row r="937" spans="1:17" hidden="1" x14ac:dyDescent="0.3">
      <c r="A937" t="s">
        <v>2021</v>
      </c>
      <c r="B937" t="s">
        <v>2022</v>
      </c>
      <c r="C937" t="s">
        <v>3136</v>
      </c>
      <c r="D937" t="s">
        <v>2023</v>
      </c>
      <c r="E937">
        <v>3249.6</v>
      </c>
      <c r="F937">
        <v>507.75</v>
      </c>
      <c r="G937">
        <v>64.719899975905506</v>
      </c>
      <c r="H937">
        <v>12.317476034961301</v>
      </c>
      <c r="I937">
        <v>73.591122424598694</v>
      </c>
      <c r="J937">
        <v>1.71411459043602</v>
      </c>
      <c r="K937">
        <v>459.41668745726997</v>
      </c>
      <c r="L937">
        <v>363.41227926794301</v>
      </c>
      <c r="M937">
        <v>61.543278807781597</v>
      </c>
      <c r="N937">
        <v>0.42604649926662103</v>
      </c>
      <c r="O937">
        <v>5.3668143771541104</v>
      </c>
      <c r="P937">
        <v>123.62915657344099</v>
      </c>
      <c r="Q937">
        <v>0.19754553272040801</v>
      </c>
    </row>
    <row r="938" spans="1:17" x14ac:dyDescent="0.3">
      <c r="A938" t="s">
        <v>2024</v>
      </c>
      <c r="B938" t="s">
        <v>2025</v>
      </c>
      <c r="C938" t="s">
        <v>3138</v>
      </c>
      <c r="D938" t="s">
        <v>2026</v>
      </c>
      <c r="E938">
        <v>3235.7510259999999</v>
      </c>
      <c r="F938">
        <v>18.28</v>
      </c>
      <c r="G938">
        <v>-30.736510024777701</v>
      </c>
      <c r="H938">
        <v>-3.52103339241543</v>
      </c>
      <c r="I938">
        <v>-18.4617876283112</v>
      </c>
      <c r="J938">
        <v>-4.8459132957888</v>
      </c>
      <c r="K938">
        <v>19.609124098467699</v>
      </c>
      <c r="L938">
        <v>20.649126522324501</v>
      </c>
      <c r="M938">
        <v>39.0028615326219</v>
      </c>
      <c r="N938">
        <v>0.49300014518237201</v>
      </c>
      <c r="O938">
        <v>52.8993435448577</v>
      </c>
      <c r="P938">
        <v>2.2371364653243901</v>
      </c>
      <c r="Q938">
        <v>-4.8443492481939E-2</v>
      </c>
    </row>
    <row r="939" spans="1:17" x14ac:dyDescent="0.3">
      <c r="A939" t="s">
        <v>2027</v>
      </c>
      <c r="B939" t="s">
        <v>2028</v>
      </c>
      <c r="C939" t="s">
        <v>3120</v>
      </c>
      <c r="D939" t="s">
        <v>21</v>
      </c>
      <c r="E939">
        <v>3195.9447596999998</v>
      </c>
      <c r="F939">
        <v>540.75</v>
      </c>
      <c r="G939">
        <v>-31.3761834131958</v>
      </c>
      <c r="H939">
        <v>-8.2196962422261599</v>
      </c>
      <c r="I939">
        <v>-8.4790818957401193</v>
      </c>
      <c r="J939">
        <v>-6.1073351477153803</v>
      </c>
      <c r="K939">
        <v>577.99583195723699</v>
      </c>
      <c r="L939">
        <v>594.38355388755804</v>
      </c>
      <c r="M939">
        <v>46.581499505136101</v>
      </c>
      <c r="N939">
        <v>0.21532342543306701</v>
      </c>
      <c r="O939">
        <v>46.370781322237598</v>
      </c>
      <c r="P939">
        <v>20.1666666666666</v>
      </c>
      <c r="Q939">
        <v>6.0194756145157E-2</v>
      </c>
    </row>
    <row r="940" spans="1:17" hidden="1" x14ac:dyDescent="0.3">
      <c r="A940" t="s">
        <v>2029</v>
      </c>
      <c r="B940" t="s">
        <v>2030</v>
      </c>
      <c r="C940" t="s">
        <v>3136</v>
      </c>
      <c r="D940" t="s">
        <v>123</v>
      </c>
      <c r="E940">
        <v>3195.2039289449999</v>
      </c>
      <c r="F940">
        <v>264.45</v>
      </c>
      <c r="G940">
        <v>-4.8061250492248702</v>
      </c>
      <c r="H940">
        <v>-14.3038528113591</v>
      </c>
      <c r="I940">
        <v>-3.6018922250632799</v>
      </c>
      <c r="J940">
        <v>-10.3638608235708</v>
      </c>
      <c r="K940">
        <v>325.51958257780598</v>
      </c>
      <c r="M940">
        <v>24.131419162783001</v>
      </c>
      <c r="N940">
        <v>1.39444946947288</v>
      </c>
      <c r="O940">
        <v>100.41595764794801</v>
      </c>
      <c r="P940">
        <v>56.109799291617399</v>
      </c>
    </row>
    <row r="941" spans="1:17" hidden="1" x14ac:dyDescent="0.3">
      <c r="A941" t="s">
        <v>2031</v>
      </c>
      <c r="B941" t="s">
        <v>2032</v>
      </c>
      <c r="C941" t="s">
        <v>3136</v>
      </c>
      <c r="D941" t="s">
        <v>1322</v>
      </c>
      <c r="E941">
        <v>3181.04884128</v>
      </c>
      <c r="F941">
        <v>216.2</v>
      </c>
      <c r="K941">
        <v>198.53034696656701</v>
      </c>
      <c r="L941">
        <v>172.215069946667</v>
      </c>
      <c r="M941">
        <v>81.1750791682543</v>
      </c>
      <c r="N941">
        <v>1</v>
      </c>
      <c r="Q941">
        <v>0.14788253940821999</v>
      </c>
    </row>
    <row r="942" spans="1:17" hidden="1" x14ac:dyDescent="0.3">
      <c r="A942" t="s">
        <v>2033</v>
      </c>
      <c r="B942" t="s">
        <v>2034</v>
      </c>
      <c r="C942" t="s">
        <v>3133</v>
      </c>
      <c r="D942" t="s">
        <v>218</v>
      </c>
      <c r="E942">
        <v>3177.1425229400002</v>
      </c>
      <c r="F942">
        <v>148.9</v>
      </c>
      <c r="G942">
        <v>-49.214022893168298</v>
      </c>
      <c r="H942">
        <v>-1.97564454113207</v>
      </c>
      <c r="I942">
        <v>-23.357682537999299</v>
      </c>
      <c r="J942">
        <v>-2.2130021461133502</v>
      </c>
      <c r="K942">
        <v>157.063080322275</v>
      </c>
      <c r="M942">
        <v>51.3078558111687</v>
      </c>
      <c r="N942">
        <v>2.09958186272081</v>
      </c>
      <c r="O942">
        <v>57.824042981867002</v>
      </c>
      <c r="P942">
        <v>7.8985507246376701</v>
      </c>
    </row>
    <row r="943" spans="1:17" hidden="1" x14ac:dyDescent="0.3">
      <c r="A943" t="s">
        <v>2035</v>
      </c>
      <c r="B943" t="s">
        <v>2036</v>
      </c>
      <c r="C943" t="s">
        <v>3136</v>
      </c>
      <c r="D943" t="s">
        <v>215</v>
      </c>
      <c r="E943">
        <v>3153.6921456599998</v>
      </c>
      <c r="F943">
        <v>523.95000000000005</v>
      </c>
      <c r="G943">
        <v>-15.8067053422355</v>
      </c>
      <c r="H943">
        <v>1.08907673458601</v>
      </c>
      <c r="I943">
        <v>-6.7813117070213398</v>
      </c>
      <c r="J943">
        <v>-6.5423039119181503</v>
      </c>
      <c r="K943">
        <v>535.60739264410995</v>
      </c>
      <c r="L943">
        <v>533.71581258185699</v>
      </c>
      <c r="M943">
        <v>58.1784671684279</v>
      </c>
      <c r="N943">
        <v>2.0845376197798302</v>
      </c>
      <c r="O943">
        <v>33.123389636415602</v>
      </c>
      <c r="P943">
        <v>21.425260718424099</v>
      </c>
      <c r="Q943">
        <v>7.6771724583918996E-2</v>
      </c>
    </row>
    <row r="944" spans="1:17" hidden="1" x14ac:dyDescent="0.3">
      <c r="A944" t="s">
        <v>2037</v>
      </c>
      <c r="B944" t="s">
        <v>2038</v>
      </c>
      <c r="C944" t="s">
        <v>3136</v>
      </c>
      <c r="D944" t="s">
        <v>257</v>
      </c>
      <c r="E944">
        <v>3135.19</v>
      </c>
      <c r="F944">
        <v>16079.8</v>
      </c>
      <c r="G944">
        <v>-9.4571358840025894</v>
      </c>
      <c r="H944">
        <v>5.4098071937736201</v>
      </c>
      <c r="I944">
        <v>8.5288973377998101</v>
      </c>
      <c r="J944">
        <v>3.59313899887107</v>
      </c>
      <c r="K944">
        <v>15139.6749210492</v>
      </c>
      <c r="L944">
        <v>14340.837005527999</v>
      </c>
      <c r="M944">
        <v>56.407911726668402</v>
      </c>
      <c r="N944">
        <v>0.98936403508771897</v>
      </c>
      <c r="O944">
        <v>5.7230189430216702</v>
      </c>
      <c r="P944">
        <v>54.5985962888183</v>
      </c>
      <c r="Q944">
        <v>0.138047698707191</v>
      </c>
    </row>
    <row r="945" spans="1:17" x14ac:dyDescent="0.3">
      <c r="A945" t="s">
        <v>2039</v>
      </c>
      <c r="B945" t="s">
        <v>2040</v>
      </c>
      <c r="C945" t="s">
        <v>3121</v>
      </c>
      <c r="D945" t="s">
        <v>2041</v>
      </c>
      <c r="E945">
        <v>3135.0419744800001</v>
      </c>
      <c r="F945">
        <v>187.12</v>
      </c>
      <c r="G945">
        <v>-52.059364408529703</v>
      </c>
      <c r="H945">
        <v>-11.126661512713801</v>
      </c>
      <c r="I945">
        <v>-20.954503829116</v>
      </c>
      <c r="J945">
        <v>-7.9330575109112598</v>
      </c>
      <c r="K945">
        <v>208.613775125427</v>
      </c>
      <c r="L945">
        <v>224.42153177420801</v>
      </c>
      <c r="M945">
        <v>35.304013116045098</v>
      </c>
      <c r="N945">
        <v>0.95072629743651504</v>
      </c>
      <c r="O945">
        <v>50.1710132535271</v>
      </c>
      <c r="P945">
        <v>3.7193060251648999</v>
      </c>
    </row>
    <row r="946" spans="1:17" hidden="1" x14ac:dyDescent="0.3">
      <c r="A946" t="s">
        <v>2042</v>
      </c>
      <c r="B946" t="s">
        <v>2043</v>
      </c>
      <c r="C946" t="s">
        <v>3136</v>
      </c>
      <c r="D946" t="s">
        <v>257</v>
      </c>
      <c r="E946">
        <v>3123.1683440000002</v>
      </c>
      <c r="F946">
        <v>2292.1999999999998</v>
      </c>
      <c r="G946">
        <v>54.290422842437003</v>
      </c>
      <c r="H946">
        <v>64.898995954613099</v>
      </c>
      <c r="I946">
        <v>71.521795054066502</v>
      </c>
      <c r="J946">
        <v>7.7408208955731403</v>
      </c>
      <c r="K946">
        <v>1738.85266171998</v>
      </c>
      <c r="L946">
        <v>1492.6987978908501</v>
      </c>
      <c r="M946">
        <v>74.457855187739199</v>
      </c>
      <c r="N946">
        <v>1.9659144076444801</v>
      </c>
      <c r="O946">
        <v>7.1197975743826998</v>
      </c>
      <c r="P946">
        <v>93.434599156118097</v>
      </c>
      <c r="Q946">
        <v>8.3333920848563003E-2</v>
      </c>
    </row>
    <row r="947" spans="1:17" hidden="1" x14ac:dyDescent="0.3">
      <c r="A947" t="s">
        <v>2044</v>
      </c>
      <c r="B947" t="s">
        <v>2045</v>
      </c>
      <c r="C947" t="s">
        <v>3136</v>
      </c>
      <c r="D947" t="s">
        <v>494</v>
      </c>
      <c r="E947">
        <v>3121.9607230199999</v>
      </c>
      <c r="F947">
        <v>397.9</v>
      </c>
      <c r="G947">
        <v>42.584153017427099</v>
      </c>
      <c r="H947">
        <v>1.4540713580878999</v>
      </c>
      <c r="I947">
        <v>40.214819656243201</v>
      </c>
      <c r="J947">
        <v>-6.2182807537022597</v>
      </c>
      <c r="K947">
        <v>411.63346745610602</v>
      </c>
      <c r="L947">
        <v>340.55673193393602</v>
      </c>
      <c r="M947">
        <v>34.336384141954497</v>
      </c>
      <c r="N947">
        <v>0.58009446876168902</v>
      </c>
      <c r="O947">
        <v>25.408394068861501</v>
      </c>
      <c r="P947">
        <v>88.154628206643807</v>
      </c>
      <c r="Q947">
        <v>0.14434265918737599</v>
      </c>
    </row>
    <row r="948" spans="1:17" hidden="1" x14ac:dyDescent="0.3">
      <c r="A948" t="s">
        <v>2046</v>
      </c>
      <c r="B948" t="s">
        <v>2047</v>
      </c>
      <c r="C948" t="s">
        <v>3136</v>
      </c>
      <c r="D948" t="s">
        <v>565</v>
      </c>
      <c r="E948">
        <v>3121.6889048399999</v>
      </c>
      <c r="F948">
        <v>688.05</v>
      </c>
      <c r="G948">
        <v>3.4090265614093802</v>
      </c>
      <c r="H948">
        <v>26.750965849398501</v>
      </c>
      <c r="I948">
        <v>44.752659277334502</v>
      </c>
      <c r="J948">
        <v>-5.0488645902792797</v>
      </c>
      <c r="K948">
        <v>580.97159123142296</v>
      </c>
      <c r="L948">
        <v>523.36525042855396</v>
      </c>
      <c r="M948">
        <v>61.722207736957699</v>
      </c>
      <c r="N948">
        <v>1.5299349188672799</v>
      </c>
      <c r="O948">
        <v>7.9863382021655402</v>
      </c>
      <c r="P948">
        <v>67.980957031249901</v>
      </c>
      <c r="Q948">
        <v>4.0089808101119999E-2</v>
      </c>
    </row>
    <row r="949" spans="1:17" hidden="1" x14ac:dyDescent="0.3">
      <c r="A949" t="s">
        <v>2048</v>
      </c>
      <c r="B949" t="s">
        <v>2049</v>
      </c>
      <c r="C949" t="s">
        <v>3136</v>
      </c>
      <c r="D949" t="s">
        <v>21</v>
      </c>
      <c r="E949">
        <v>3120.9620454000001</v>
      </c>
      <c r="F949">
        <v>579</v>
      </c>
      <c r="G949">
        <v>41.471429178068</v>
      </c>
      <c r="H949">
        <v>-6.3956504964803402</v>
      </c>
      <c r="I949">
        <v>27.3801962618709</v>
      </c>
      <c r="J949">
        <v>-3.55081111773374</v>
      </c>
      <c r="K949">
        <v>629.11356342462602</v>
      </c>
      <c r="L949">
        <v>553.29127953853595</v>
      </c>
      <c r="M949">
        <v>37.824588777755999</v>
      </c>
      <c r="N949">
        <v>0.28042837252564101</v>
      </c>
      <c r="O949">
        <v>42.487046632124297</v>
      </c>
      <c r="P949">
        <v>69.125164305535193</v>
      </c>
      <c r="Q949">
        <v>9.3921381719069996E-2</v>
      </c>
    </row>
    <row r="950" spans="1:17" hidden="1" x14ac:dyDescent="0.3">
      <c r="A950" t="s">
        <v>2050</v>
      </c>
      <c r="B950" t="s">
        <v>2051</v>
      </c>
      <c r="C950" t="s">
        <v>3136</v>
      </c>
      <c r="D950" t="s">
        <v>232</v>
      </c>
      <c r="E950">
        <v>3115.6164260249998</v>
      </c>
      <c r="F950">
        <v>174.39</v>
      </c>
      <c r="G950">
        <v>29.542082798744399</v>
      </c>
      <c r="H950">
        <v>-7.7758882341206403</v>
      </c>
      <c r="I950">
        <v>26.654291694664501</v>
      </c>
      <c r="J950">
        <v>-2.7770621732978298</v>
      </c>
      <c r="K950">
        <v>185.26280694659999</v>
      </c>
      <c r="L950">
        <v>161.519223239572</v>
      </c>
      <c r="M950">
        <v>38.973159575634803</v>
      </c>
      <c r="N950">
        <v>0.37077495381435899</v>
      </c>
      <c r="O950">
        <v>26.727449968461499</v>
      </c>
      <c r="P950">
        <v>68.4113954611298</v>
      </c>
      <c r="Q950">
        <v>0.13484464746168401</v>
      </c>
    </row>
    <row r="951" spans="1:17" x14ac:dyDescent="0.3">
      <c r="A951" t="s">
        <v>2052</v>
      </c>
      <c r="B951" t="s">
        <v>2053</v>
      </c>
      <c r="C951" t="s">
        <v>3131</v>
      </c>
      <c r="D951" t="s">
        <v>117</v>
      </c>
      <c r="E951">
        <v>3108.9679822500002</v>
      </c>
      <c r="F951">
        <v>1067.95</v>
      </c>
      <c r="G951">
        <v>-24.563485540860899</v>
      </c>
      <c r="H951">
        <v>4.8154546184083999</v>
      </c>
      <c r="I951">
        <v>-18.365383828113099</v>
      </c>
      <c r="J951">
        <v>-4.9273443276388402</v>
      </c>
      <c r="K951">
        <v>1076.2199158697899</v>
      </c>
      <c r="L951">
        <v>1107.02534240048</v>
      </c>
      <c r="M951">
        <v>52.184999184995299</v>
      </c>
      <c r="N951">
        <v>0.84695054012170901</v>
      </c>
      <c r="O951">
        <v>27.2531485556439</v>
      </c>
      <c r="P951">
        <v>11.82722513089</v>
      </c>
      <c r="Q951">
        <v>-7.0095722635739998E-3</v>
      </c>
    </row>
    <row r="952" spans="1:17" hidden="1" x14ac:dyDescent="0.3">
      <c r="A952" t="s">
        <v>2054</v>
      </c>
      <c r="B952" t="s">
        <v>2055</v>
      </c>
      <c r="C952" t="s">
        <v>3136</v>
      </c>
      <c r="D952" t="s">
        <v>117</v>
      </c>
      <c r="E952">
        <v>3098.6998768499998</v>
      </c>
      <c r="F952">
        <v>946.5</v>
      </c>
      <c r="G952">
        <v>-17.096555664385502</v>
      </c>
      <c r="H952">
        <v>1.0144454649724</v>
      </c>
      <c r="I952">
        <v>9.1396626535362693E-2</v>
      </c>
      <c r="J952">
        <v>-4.4164298320963198</v>
      </c>
      <c r="K952">
        <v>1005.82575166412</v>
      </c>
      <c r="L952">
        <v>958.79884398712102</v>
      </c>
      <c r="M952">
        <v>46.472743493674201</v>
      </c>
      <c r="N952">
        <v>0.73560053702839101</v>
      </c>
      <c r="O952">
        <v>40.5176967776016</v>
      </c>
      <c r="P952">
        <v>31.4583333333333</v>
      </c>
      <c r="Q952">
        <v>0.12743503628851099</v>
      </c>
    </row>
    <row r="953" spans="1:17" hidden="1" x14ac:dyDescent="0.3">
      <c r="A953" t="s">
        <v>2056</v>
      </c>
      <c r="B953" t="s">
        <v>2057</v>
      </c>
      <c r="C953" t="s">
        <v>3136</v>
      </c>
      <c r="D953" t="s">
        <v>241</v>
      </c>
      <c r="E953">
        <v>3097.5993600000002</v>
      </c>
      <c r="F953">
        <v>142</v>
      </c>
      <c r="G953">
        <v>75.284870714787502</v>
      </c>
      <c r="H953">
        <v>8.1760670227376497</v>
      </c>
      <c r="I953">
        <v>89.037791570404707</v>
      </c>
      <c r="J953">
        <v>-3.0281225325482</v>
      </c>
      <c r="K953">
        <v>157.74563201163701</v>
      </c>
      <c r="L953">
        <v>143.50051950562101</v>
      </c>
      <c r="M953">
        <v>45.211262044643497</v>
      </c>
      <c r="N953">
        <v>0.33647645036486901</v>
      </c>
      <c r="O953">
        <v>83.802816901408406</v>
      </c>
      <c r="P953">
        <v>208.159722222222</v>
      </c>
      <c r="Q953">
        <v>0.202232489365753</v>
      </c>
    </row>
    <row r="954" spans="1:17" x14ac:dyDescent="0.3">
      <c r="A954" t="s">
        <v>2058</v>
      </c>
      <c r="B954" t="s">
        <v>2059</v>
      </c>
      <c r="C954" t="s">
        <v>3132</v>
      </c>
      <c r="D954" t="s">
        <v>458</v>
      </c>
      <c r="E954">
        <v>3096.1162134000001</v>
      </c>
      <c r="F954">
        <v>806.7</v>
      </c>
      <c r="G954">
        <v>-65.0511954951143</v>
      </c>
      <c r="H954">
        <v>-17.140882300842801</v>
      </c>
      <c r="I954">
        <v>-27.964467716014902</v>
      </c>
      <c r="J954">
        <v>-6.9463285798091299</v>
      </c>
      <c r="K954">
        <v>984.06382982155503</v>
      </c>
      <c r="L954">
        <v>1119.8662516350901</v>
      </c>
      <c r="M954">
        <v>8.0479965274341794</v>
      </c>
      <c r="N954">
        <v>1.9700250206271801</v>
      </c>
      <c r="O954">
        <v>79.465724556836406</v>
      </c>
      <c r="P954">
        <v>0.73676323676323796</v>
      </c>
      <c r="Q954">
        <v>-0.186651521857501</v>
      </c>
    </row>
    <row r="955" spans="1:17" hidden="1" x14ac:dyDescent="0.3">
      <c r="A955" t="s">
        <v>2060</v>
      </c>
      <c r="B955" t="s">
        <v>2061</v>
      </c>
      <c r="C955" t="s">
        <v>3136</v>
      </c>
      <c r="D955" t="s">
        <v>257</v>
      </c>
      <c r="E955">
        <v>3076.7991571399998</v>
      </c>
      <c r="F955">
        <v>3033.4</v>
      </c>
      <c r="G955">
        <v>2.7896957817507201E-2</v>
      </c>
      <c r="H955">
        <v>-21.531957828169698</v>
      </c>
      <c r="I955">
        <v>13.7116124448667</v>
      </c>
      <c r="J955">
        <v>-11.118086303670101</v>
      </c>
      <c r="K955">
        <v>3648.74452944941</v>
      </c>
      <c r="L955">
        <v>3343.9808212425701</v>
      </c>
      <c r="M955">
        <v>24.555974324537502</v>
      </c>
      <c r="N955">
        <v>0.41275187613164899</v>
      </c>
      <c r="O955">
        <v>48.348387947517601</v>
      </c>
      <c r="P955">
        <v>40.695732838589898</v>
      </c>
      <c r="Q955">
        <v>7.8432846072143E-2</v>
      </c>
    </row>
    <row r="956" spans="1:17" x14ac:dyDescent="0.3">
      <c r="A956" t="s">
        <v>2062</v>
      </c>
      <c r="B956" t="s">
        <v>2063</v>
      </c>
      <c r="C956" t="s">
        <v>3135</v>
      </c>
      <c r="D956" t="s">
        <v>292</v>
      </c>
      <c r="E956">
        <v>3076.6371409799999</v>
      </c>
      <c r="F956">
        <v>123.63</v>
      </c>
      <c r="G956">
        <v>8.1835197222402307</v>
      </c>
      <c r="H956">
        <v>-10.4225808671692</v>
      </c>
      <c r="I956">
        <v>25.177696918150001</v>
      </c>
      <c r="J956">
        <v>-2.2408401337486201</v>
      </c>
      <c r="K956">
        <v>137.67441180770101</v>
      </c>
      <c r="L956">
        <v>128.20085740253299</v>
      </c>
      <c r="M956">
        <v>43.433824889142699</v>
      </c>
      <c r="N956">
        <v>0.44423827834628998</v>
      </c>
      <c r="O956">
        <v>43.169133705411298</v>
      </c>
      <c r="P956">
        <v>51.5073529411764</v>
      </c>
      <c r="Q956">
        <v>1.5179818244781E-2</v>
      </c>
    </row>
    <row r="957" spans="1:17" hidden="1" x14ac:dyDescent="0.3">
      <c r="A957" t="s">
        <v>2064</v>
      </c>
      <c r="B957" t="s">
        <v>2065</v>
      </c>
      <c r="C957" t="s">
        <v>3136</v>
      </c>
      <c r="D957" t="s">
        <v>131</v>
      </c>
      <c r="E957">
        <v>3062.9923927899999</v>
      </c>
      <c r="F957">
        <v>304.7</v>
      </c>
      <c r="G957">
        <v>-3.1393454716037898</v>
      </c>
      <c r="H957">
        <v>-0.64537939869377903</v>
      </c>
      <c r="I957">
        <v>-22.1213388051038</v>
      </c>
      <c r="J957">
        <v>-3.0768965648599802</v>
      </c>
      <c r="K957">
        <v>317.38857278998302</v>
      </c>
      <c r="L957">
        <v>325.79873760714599</v>
      </c>
      <c r="M957">
        <v>45.916044654544301</v>
      </c>
      <c r="N957">
        <v>0.660667257342611</v>
      </c>
      <c r="O957">
        <v>53.921890383984199</v>
      </c>
      <c r="P957">
        <v>24.877049180327798</v>
      </c>
      <c r="Q957">
        <v>5.5088925510264002E-2</v>
      </c>
    </row>
    <row r="958" spans="1:17" hidden="1" x14ac:dyDescent="0.3">
      <c r="A958" t="s">
        <v>2066</v>
      </c>
      <c r="B958" t="s">
        <v>2067</v>
      </c>
      <c r="C958" t="s">
        <v>3136</v>
      </c>
      <c r="D958" t="s">
        <v>69</v>
      </c>
      <c r="E958">
        <v>3061.9550399999998</v>
      </c>
      <c r="F958">
        <v>987.6</v>
      </c>
      <c r="G958">
        <v>62.560922302412202</v>
      </c>
      <c r="H958">
        <v>-2.3206137648085901</v>
      </c>
      <c r="I958">
        <v>71.686251348650202</v>
      </c>
      <c r="J958">
        <v>-10.129045940131</v>
      </c>
      <c r="K958">
        <v>1015.36955039523</v>
      </c>
      <c r="L958">
        <v>800.80259020071003</v>
      </c>
      <c r="M958">
        <v>35.275150243390897</v>
      </c>
      <c r="N958">
        <v>1.13755023338427</v>
      </c>
      <c r="O958">
        <v>18.944916970433301</v>
      </c>
      <c r="P958">
        <v>134.500771696545</v>
      </c>
      <c r="Q958">
        <v>4.5453508395653999E-2</v>
      </c>
    </row>
    <row r="959" spans="1:17" hidden="1" x14ac:dyDescent="0.3">
      <c r="A959" t="s">
        <v>2068</v>
      </c>
      <c r="B959" t="s">
        <v>2069</v>
      </c>
      <c r="C959" t="s">
        <v>3136</v>
      </c>
      <c r="D959" t="s">
        <v>232</v>
      </c>
      <c r="E959">
        <v>3048.1167839999998</v>
      </c>
      <c r="F959">
        <v>229.76</v>
      </c>
      <c r="G959">
        <v>124.025838205046</v>
      </c>
      <c r="H959">
        <v>10.207157601316601</v>
      </c>
      <c r="I959">
        <v>119.85596850798299</v>
      </c>
      <c r="J959">
        <v>-4.40826773974121</v>
      </c>
      <c r="K959">
        <v>226.12567265126299</v>
      </c>
      <c r="L959">
        <v>184.808095038511</v>
      </c>
      <c r="M959">
        <v>57.227075207926397</v>
      </c>
      <c r="N959">
        <v>1.3986750629832401</v>
      </c>
      <c r="O959">
        <v>34.052924791086298</v>
      </c>
      <c r="P959">
        <v>172.874109263657</v>
      </c>
      <c r="Q959">
        <v>0.174516169808862</v>
      </c>
    </row>
    <row r="960" spans="1:17" hidden="1" x14ac:dyDescent="0.3">
      <c r="A960" t="s">
        <v>2070</v>
      </c>
      <c r="B960" t="s">
        <v>2071</v>
      </c>
      <c r="C960" t="s">
        <v>3136</v>
      </c>
      <c r="D960" t="s">
        <v>1671</v>
      </c>
      <c r="E960">
        <v>3029.2933006140001</v>
      </c>
      <c r="F960">
        <v>136.94</v>
      </c>
      <c r="G960">
        <v>-22.881383650906301</v>
      </c>
      <c r="H960">
        <v>-2.28390721938207</v>
      </c>
      <c r="I960">
        <v>-16.9324338428126</v>
      </c>
      <c r="J960">
        <v>-3.5523618097552201</v>
      </c>
      <c r="K960">
        <v>142.694803343205</v>
      </c>
      <c r="L960">
        <v>147.58182504879699</v>
      </c>
      <c r="M960">
        <v>44.6467168298148</v>
      </c>
      <c r="N960">
        <v>0.48208079387987601</v>
      </c>
      <c r="O960">
        <v>30.7799036074193</v>
      </c>
      <c r="P960">
        <v>6.1550387596899201</v>
      </c>
      <c r="Q960">
        <v>1.8258351691211001E-2</v>
      </c>
    </row>
    <row r="961" spans="1:17" hidden="1" x14ac:dyDescent="0.3">
      <c r="A961" t="s">
        <v>2072</v>
      </c>
      <c r="B961" t="s">
        <v>2073</v>
      </c>
      <c r="C961" t="s">
        <v>3136</v>
      </c>
      <c r="D961" t="s">
        <v>131</v>
      </c>
      <c r="E961">
        <v>3022.5697758900001</v>
      </c>
      <c r="F961">
        <v>64.89</v>
      </c>
      <c r="G961">
        <v>23.783065942166601</v>
      </c>
      <c r="H961">
        <v>1.67498916855806</v>
      </c>
      <c r="I961">
        <v>-13.1392999143645</v>
      </c>
      <c r="J961">
        <v>-2.5708363907429401</v>
      </c>
      <c r="K961">
        <v>68.224446432416201</v>
      </c>
      <c r="M961">
        <v>55.585867634404003</v>
      </c>
      <c r="N961">
        <v>0.84710327307503797</v>
      </c>
      <c r="O961">
        <v>67.283094467560403</v>
      </c>
      <c r="P961">
        <v>80.25</v>
      </c>
    </row>
    <row r="962" spans="1:17" x14ac:dyDescent="0.3">
      <c r="A962" t="s">
        <v>2074</v>
      </c>
      <c r="B962" t="s">
        <v>2075</v>
      </c>
      <c r="C962" t="s">
        <v>3133</v>
      </c>
      <c r="D962" t="s">
        <v>1430</v>
      </c>
      <c r="E962">
        <v>3009.74713028</v>
      </c>
      <c r="F962">
        <v>112.4</v>
      </c>
      <c r="G962">
        <v>-38.453675278337201</v>
      </c>
      <c r="H962">
        <v>-3.2249241277515299</v>
      </c>
      <c r="I962">
        <v>-9.0701102366338802</v>
      </c>
      <c r="J962">
        <v>-6.1281274374595798</v>
      </c>
      <c r="K962">
        <v>120.520732539468</v>
      </c>
      <c r="L962">
        <v>131.22057394865399</v>
      </c>
      <c r="M962">
        <v>33.320847492895901</v>
      </c>
      <c r="N962">
        <v>0.51305366622525295</v>
      </c>
      <c r="O962">
        <v>42.170818505337998</v>
      </c>
      <c r="P962">
        <v>7.61129727142173</v>
      </c>
      <c r="Q962">
        <v>-0.109914705876372</v>
      </c>
    </row>
    <row r="963" spans="1:17" hidden="1" x14ac:dyDescent="0.3">
      <c r="A963" t="s">
        <v>2076</v>
      </c>
      <c r="B963" t="s">
        <v>2077</v>
      </c>
      <c r="C963" t="s">
        <v>3136</v>
      </c>
      <c r="D963" t="s">
        <v>131</v>
      </c>
      <c r="E963">
        <v>2997.7245155999999</v>
      </c>
      <c r="F963">
        <v>585.4</v>
      </c>
      <c r="G963">
        <v>3.8118070984538299</v>
      </c>
      <c r="H963">
        <v>-0.32594876540116902</v>
      </c>
      <c r="I963">
        <v>35.161024658924802</v>
      </c>
      <c r="J963">
        <v>-1.03892420404772</v>
      </c>
      <c r="K963">
        <v>598.86269957736795</v>
      </c>
      <c r="L963">
        <v>543.39368658987405</v>
      </c>
      <c r="M963">
        <v>52.200750955805297</v>
      </c>
      <c r="N963">
        <v>0.32454289934104402</v>
      </c>
      <c r="O963">
        <v>25.879740348479601</v>
      </c>
      <c r="P963">
        <v>73.349126443588901</v>
      </c>
      <c r="Q963">
        <v>0.189820155973214</v>
      </c>
    </row>
    <row r="964" spans="1:17" hidden="1" x14ac:dyDescent="0.3">
      <c r="A964" t="s">
        <v>2078</v>
      </c>
      <c r="B964" t="s">
        <v>2079</v>
      </c>
      <c r="C964" t="s">
        <v>3136</v>
      </c>
      <c r="D964" t="s">
        <v>69</v>
      </c>
      <c r="E964">
        <v>2989.8106215600001</v>
      </c>
      <c r="F964">
        <v>231.91</v>
      </c>
      <c r="G964">
        <v>30.156613939358099</v>
      </c>
      <c r="H964">
        <v>8.1448496290522296</v>
      </c>
      <c r="I964">
        <v>21.9486862067297</v>
      </c>
      <c r="J964">
        <v>-3.6531934729236899</v>
      </c>
      <c r="K964">
        <v>228.93568061404699</v>
      </c>
      <c r="L964">
        <v>212.35952003347799</v>
      </c>
      <c r="M964">
        <v>57.929505567453802</v>
      </c>
      <c r="N964">
        <v>0.81399643849102299</v>
      </c>
      <c r="O964">
        <v>21.5083437540425</v>
      </c>
      <c r="P964">
        <v>65.472707813057397</v>
      </c>
      <c r="Q964">
        <v>5.7848553302257001E-2</v>
      </c>
    </row>
    <row r="965" spans="1:17" hidden="1" x14ac:dyDescent="0.3">
      <c r="A965" t="s">
        <v>2080</v>
      </c>
      <c r="B965" t="s">
        <v>2081</v>
      </c>
      <c r="C965" t="s">
        <v>3136</v>
      </c>
      <c r="D965" t="s">
        <v>2023</v>
      </c>
      <c r="E965">
        <v>2986.8018750000001</v>
      </c>
      <c r="F965">
        <v>1174.75</v>
      </c>
      <c r="G965">
        <v>5.0131107063669598</v>
      </c>
      <c r="H965">
        <v>-16.523267515622901</v>
      </c>
      <c r="I965">
        <v>-0.95242211805573695</v>
      </c>
      <c r="J965">
        <v>-10.6968076600541</v>
      </c>
      <c r="K965">
        <v>1324.9498923471999</v>
      </c>
      <c r="L965">
        <v>1258.07923925612</v>
      </c>
      <c r="M965">
        <v>38.911760955830196</v>
      </c>
      <c r="N965">
        <v>0.74729432189523604</v>
      </c>
      <c r="O965">
        <v>42.153649712704798</v>
      </c>
      <c r="P965">
        <v>31.683667750252202</v>
      </c>
      <c r="Q965">
        <v>1.1630238259688E-2</v>
      </c>
    </row>
    <row r="966" spans="1:17" hidden="1" x14ac:dyDescent="0.3">
      <c r="A966" t="s">
        <v>2082</v>
      </c>
      <c r="B966" t="s">
        <v>2083</v>
      </c>
      <c r="C966" t="s">
        <v>3136</v>
      </c>
      <c r="D966" t="s">
        <v>54</v>
      </c>
      <c r="E966">
        <v>2982.3001265399998</v>
      </c>
      <c r="F966">
        <v>476.7</v>
      </c>
      <c r="G966">
        <v>-0.72740970316486298</v>
      </c>
      <c r="H966">
        <v>-11.086826620341499</v>
      </c>
      <c r="I966">
        <v>-9.5553003957371008</v>
      </c>
      <c r="J966">
        <v>-6.2186719924911698</v>
      </c>
      <c r="K966">
        <v>489.43307556096801</v>
      </c>
      <c r="L966">
        <v>480.240464322999</v>
      </c>
      <c r="M966">
        <v>59.736152782469198</v>
      </c>
      <c r="N966">
        <v>0.95888951882345297</v>
      </c>
      <c r="O966">
        <v>24.816446402349399</v>
      </c>
      <c r="P966">
        <v>30.068212824010899</v>
      </c>
      <c r="Q966">
        <v>3.8490676356697999E-2</v>
      </c>
    </row>
    <row r="967" spans="1:17" hidden="1" x14ac:dyDescent="0.3">
      <c r="A967" t="s">
        <v>2084</v>
      </c>
      <c r="B967" t="s">
        <v>2085</v>
      </c>
      <c r="C967" t="s">
        <v>3136</v>
      </c>
      <c r="D967" t="s">
        <v>117</v>
      </c>
      <c r="E967">
        <v>2980.4590464769999</v>
      </c>
      <c r="F967">
        <v>166.43</v>
      </c>
      <c r="G967">
        <v>-11.115582706482</v>
      </c>
      <c r="H967">
        <v>2.8175612937550998</v>
      </c>
      <c r="I967">
        <v>-4.5203290060274197</v>
      </c>
      <c r="J967">
        <v>-7.7317899178228302</v>
      </c>
      <c r="K967">
        <v>172.852607454306</v>
      </c>
      <c r="L967">
        <v>172.879156210405</v>
      </c>
      <c r="M967">
        <v>48.831162711204797</v>
      </c>
      <c r="N967">
        <v>0.62696273197673702</v>
      </c>
      <c r="O967">
        <v>42.402211139818498</v>
      </c>
      <c r="P967">
        <v>29.871244635193101</v>
      </c>
      <c r="Q967">
        <v>9.9353321263324995E-2</v>
      </c>
    </row>
    <row r="968" spans="1:17" hidden="1" x14ac:dyDescent="0.3">
      <c r="A968" t="s">
        <v>2086</v>
      </c>
      <c r="B968" t="s">
        <v>2087</v>
      </c>
      <c r="C968" t="s">
        <v>3136</v>
      </c>
      <c r="D968" t="s">
        <v>27</v>
      </c>
      <c r="E968">
        <v>2976.75</v>
      </c>
      <c r="F968">
        <v>47.25</v>
      </c>
      <c r="G968">
        <v>47.904687563788201</v>
      </c>
      <c r="H968">
        <v>-12.2092816019402</v>
      </c>
      <c r="I968">
        <v>19.160778020639501</v>
      </c>
      <c r="J968">
        <v>-6.3435411065299503</v>
      </c>
      <c r="K968">
        <v>50.092609697924701</v>
      </c>
      <c r="L968">
        <v>47.582696179944499</v>
      </c>
      <c r="M968">
        <v>56.784415075803501</v>
      </c>
      <c r="N968">
        <v>0.62073920748282796</v>
      </c>
      <c r="O968">
        <v>115.724867724867</v>
      </c>
      <c r="P968">
        <v>72.131147540983605</v>
      </c>
      <c r="Q968">
        <v>7.8942743414684005E-2</v>
      </c>
    </row>
    <row r="969" spans="1:17" hidden="1" x14ac:dyDescent="0.3">
      <c r="A969" t="s">
        <v>2088</v>
      </c>
      <c r="B969" t="s">
        <v>2089</v>
      </c>
      <c r="C969" t="s">
        <v>3136</v>
      </c>
      <c r="D969" t="s">
        <v>51</v>
      </c>
      <c r="E969">
        <v>2969.1521001000001</v>
      </c>
      <c r="F969">
        <v>322.2</v>
      </c>
      <c r="G969">
        <v>-34.764652092002699</v>
      </c>
      <c r="H969">
        <v>1.4170801120265999</v>
      </c>
      <c r="I969">
        <v>-4.1727185174148396</v>
      </c>
      <c r="J969">
        <v>0.13377469921239099</v>
      </c>
      <c r="K969">
        <v>325.69244691588801</v>
      </c>
      <c r="L969">
        <v>337.33263195575199</v>
      </c>
      <c r="M969">
        <v>65.462379342506196</v>
      </c>
      <c r="N969">
        <v>0.79461377011382694</v>
      </c>
      <c r="O969">
        <v>28.801986343885801</v>
      </c>
      <c r="P969">
        <v>12.4214933705512</v>
      </c>
      <c r="Q969">
        <v>-7.2034511453887007E-2</v>
      </c>
    </row>
    <row r="970" spans="1:17" x14ac:dyDescent="0.3">
      <c r="A970" t="s">
        <v>2090</v>
      </c>
      <c r="B970" t="s">
        <v>2091</v>
      </c>
      <c r="C970" t="s">
        <v>3119</v>
      </c>
      <c r="D970" t="s">
        <v>292</v>
      </c>
      <c r="E970">
        <v>2968.6621448000001</v>
      </c>
      <c r="F970">
        <v>1722.05</v>
      </c>
      <c r="G970">
        <v>8.3353394596596608</v>
      </c>
      <c r="H970">
        <v>-10.2433396245097</v>
      </c>
      <c r="I970">
        <v>-13.3546425413947</v>
      </c>
      <c r="J970">
        <v>-7.9233432901857199</v>
      </c>
      <c r="K970">
        <v>2022.6391870734999</v>
      </c>
      <c r="L970">
        <v>1967.0034846470501</v>
      </c>
      <c r="M970">
        <v>36.4500672201737</v>
      </c>
      <c r="N970">
        <v>0.90198736896673704</v>
      </c>
      <c r="O970">
        <v>62.596904851775498</v>
      </c>
      <c r="P970">
        <v>35.4664883574575</v>
      </c>
      <c r="Q970">
        <v>-1.2518709816642E-2</v>
      </c>
    </row>
    <row r="971" spans="1:17" hidden="1" x14ac:dyDescent="0.3">
      <c r="A971" t="s">
        <v>2092</v>
      </c>
      <c r="B971" t="s">
        <v>2093</v>
      </c>
      <c r="C971" t="s">
        <v>3136</v>
      </c>
      <c r="D971" t="s">
        <v>2094</v>
      </c>
      <c r="E971">
        <v>2964.8164592799999</v>
      </c>
      <c r="F971">
        <v>598.95000000000005</v>
      </c>
      <c r="G971">
        <v>56.692713257643497</v>
      </c>
      <c r="H971">
        <v>-13.983913011797201</v>
      </c>
      <c r="I971">
        <v>45.912663858768099</v>
      </c>
      <c r="J971">
        <v>-2.6110835025497301</v>
      </c>
      <c r="K971">
        <v>690.01126179805897</v>
      </c>
      <c r="L971">
        <v>534.00065687962694</v>
      </c>
      <c r="M971">
        <v>47.146131477852997</v>
      </c>
      <c r="N971">
        <v>0.607155769037654</v>
      </c>
      <c r="O971">
        <v>41.414141414141397</v>
      </c>
      <c r="P971">
        <v>134.14777169663799</v>
      </c>
    </row>
    <row r="972" spans="1:17" hidden="1" x14ac:dyDescent="0.3">
      <c r="A972" t="s">
        <v>2095</v>
      </c>
      <c r="B972" t="s">
        <v>2096</v>
      </c>
      <c r="C972" t="s">
        <v>3136</v>
      </c>
      <c r="D972" t="s">
        <v>123</v>
      </c>
      <c r="E972">
        <v>2943.21924468</v>
      </c>
      <c r="F972">
        <v>96.03</v>
      </c>
      <c r="G972">
        <v>-49.290502834277497</v>
      </c>
      <c r="H972">
        <v>-9.4060806737393197</v>
      </c>
      <c r="I972">
        <v>-19.229083225795499</v>
      </c>
      <c r="J972">
        <v>-7.8137637399201498</v>
      </c>
      <c r="K972">
        <v>99.876638435482306</v>
      </c>
      <c r="L972">
        <v>102.17475966751999</v>
      </c>
      <c r="M972">
        <v>51.032686279313097</v>
      </c>
      <c r="N972">
        <v>0.60363372296010198</v>
      </c>
      <c r="O972">
        <v>53.6499010725815</v>
      </c>
      <c r="P972">
        <v>9.1374019774974595</v>
      </c>
      <c r="Q972">
        <v>0.18594854764362401</v>
      </c>
    </row>
    <row r="973" spans="1:17" hidden="1" x14ac:dyDescent="0.3">
      <c r="A973" t="s">
        <v>2097</v>
      </c>
      <c r="B973" t="s">
        <v>2098</v>
      </c>
      <c r="C973" t="s">
        <v>3136</v>
      </c>
      <c r="D973" t="s">
        <v>554</v>
      </c>
      <c r="E973">
        <v>2935.2612773000001</v>
      </c>
      <c r="F973">
        <v>278.5</v>
      </c>
      <c r="G973">
        <v>-60.600224533938203</v>
      </c>
      <c r="H973">
        <v>-7.3508206264579901</v>
      </c>
      <c r="I973">
        <v>-12.753370039793699</v>
      </c>
      <c r="J973">
        <v>-3.3131388520907401</v>
      </c>
      <c r="K973">
        <v>284.68591921195298</v>
      </c>
      <c r="L973">
        <v>300.72650847382801</v>
      </c>
      <c r="M973">
        <v>61.168138691794503</v>
      </c>
      <c r="N973">
        <v>1.1085039394982401</v>
      </c>
      <c r="O973">
        <v>84.703770197486506</v>
      </c>
      <c r="P973">
        <v>13.165379926859</v>
      </c>
    </row>
    <row r="974" spans="1:17" hidden="1" x14ac:dyDescent="0.3">
      <c r="A974" t="s">
        <v>2099</v>
      </c>
      <c r="B974" t="s">
        <v>2100</v>
      </c>
      <c r="C974" t="s">
        <v>3136</v>
      </c>
      <c r="D974" t="s">
        <v>292</v>
      </c>
      <c r="E974">
        <v>2910.7985583200002</v>
      </c>
      <c r="F974">
        <v>281.3</v>
      </c>
      <c r="G974">
        <v>19.848775230828299</v>
      </c>
      <c r="H974">
        <v>-8.0343763422892192</v>
      </c>
      <c r="I974">
        <v>-11.444868973205001</v>
      </c>
      <c r="J974">
        <v>-3.8055986370573298</v>
      </c>
      <c r="K974">
        <v>303.20260761621398</v>
      </c>
      <c r="L974">
        <v>293.79740497587801</v>
      </c>
      <c r="M974">
        <v>47.998223409869802</v>
      </c>
      <c r="N974">
        <v>0.7515586533102</v>
      </c>
      <c r="O974">
        <v>62.9932456452186</v>
      </c>
      <c r="P974">
        <v>75.8125</v>
      </c>
      <c r="Q974">
        <v>0.19376356214482601</v>
      </c>
    </row>
    <row r="975" spans="1:17" hidden="1" x14ac:dyDescent="0.3">
      <c r="A975" t="s">
        <v>2101</v>
      </c>
      <c r="B975" t="s">
        <v>2102</v>
      </c>
      <c r="C975" t="s">
        <v>3136</v>
      </c>
      <c r="D975" t="s">
        <v>2103</v>
      </c>
      <c r="E975">
        <v>2910.25</v>
      </c>
      <c r="F975">
        <v>583</v>
      </c>
      <c r="G975">
        <v>155.25346491256499</v>
      </c>
      <c r="H975">
        <v>-2.6961970070260199</v>
      </c>
      <c r="I975">
        <v>2.0505533319362002E-2</v>
      </c>
      <c r="J975">
        <v>0.32897601813633098</v>
      </c>
      <c r="K975">
        <v>578.29570427656597</v>
      </c>
      <c r="M975">
        <v>46.297502508072697</v>
      </c>
      <c r="N975">
        <v>0.66963225429592899</v>
      </c>
      <c r="O975">
        <v>31.878216123499101</v>
      </c>
      <c r="P975">
        <v>191.5</v>
      </c>
    </row>
    <row r="976" spans="1:17" hidden="1" x14ac:dyDescent="0.3">
      <c r="A976" t="s">
        <v>2104</v>
      </c>
      <c r="B976" t="s">
        <v>2105</v>
      </c>
      <c r="C976" t="s">
        <v>3136</v>
      </c>
      <c r="D976" t="s">
        <v>208</v>
      </c>
      <c r="E976">
        <v>2907.4247551799999</v>
      </c>
      <c r="F976">
        <v>6660.3</v>
      </c>
      <c r="G976">
        <v>81.8535290110582</v>
      </c>
      <c r="H976">
        <v>-5.4236332834023404</v>
      </c>
      <c r="I976">
        <v>40.798463058816203</v>
      </c>
      <c r="J976">
        <v>-6.3962850892612302</v>
      </c>
      <c r="K976">
        <v>6581.0604877428304</v>
      </c>
      <c r="L976">
        <v>5430.7040524921304</v>
      </c>
      <c r="M976">
        <v>45.949715472242602</v>
      </c>
      <c r="N976">
        <v>2.4814975198695</v>
      </c>
      <c r="O976">
        <v>23.589778238217502</v>
      </c>
      <c r="P976">
        <v>116.23297566676899</v>
      </c>
      <c r="Q976">
        <v>0.13441624596437901</v>
      </c>
    </row>
    <row r="977" spans="1:17" hidden="1" x14ac:dyDescent="0.3">
      <c r="A977" t="s">
        <v>2106</v>
      </c>
      <c r="B977" t="s">
        <v>2107</v>
      </c>
      <c r="C977" t="s">
        <v>3136</v>
      </c>
      <c r="D977" t="s">
        <v>62</v>
      </c>
      <c r="E977">
        <v>2904.7790655399999</v>
      </c>
      <c r="F977">
        <v>192.05</v>
      </c>
      <c r="G977">
        <v>-1.8926316212860601</v>
      </c>
      <c r="H977">
        <v>-12.125461986870601</v>
      </c>
      <c r="I977">
        <v>-1.89462383266083</v>
      </c>
      <c r="J977">
        <v>-6.92280645070616</v>
      </c>
      <c r="K977">
        <v>211.665637047714</v>
      </c>
      <c r="L977">
        <v>205.72200910408799</v>
      </c>
      <c r="M977">
        <v>41.654730568039099</v>
      </c>
      <c r="N977">
        <v>0.66384951636977996</v>
      </c>
      <c r="O977">
        <v>40.536318667013703</v>
      </c>
      <c r="P977">
        <v>26.849405548216598</v>
      </c>
      <c r="Q977">
        <v>9.5742139063600004E-2</v>
      </c>
    </row>
    <row r="978" spans="1:17" hidden="1" x14ac:dyDescent="0.3">
      <c r="A978" t="s">
        <v>2108</v>
      </c>
      <c r="B978" t="s">
        <v>2109</v>
      </c>
      <c r="C978" t="s">
        <v>3136</v>
      </c>
      <c r="D978" t="s">
        <v>46</v>
      </c>
      <c r="E978">
        <v>2891.7952152299999</v>
      </c>
      <c r="F978">
        <v>810.5</v>
      </c>
      <c r="G978">
        <v>-17.174148572802601</v>
      </c>
      <c r="H978">
        <v>0.18207787113128801</v>
      </c>
      <c r="I978">
        <v>-21.948398376533401</v>
      </c>
      <c r="J978">
        <v>2.6442165314142998</v>
      </c>
      <c r="K978">
        <v>832.68318992210402</v>
      </c>
      <c r="L978">
        <v>871.75557566440398</v>
      </c>
      <c r="M978">
        <v>31.333917345349299</v>
      </c>
      <c r="N978">
        <v>0.90782703344250903</v>
      </c>
      <c r="O978">
        <v>69.771745835903701</v>
      </c>
      <c r="P978">
        <v>14.3320637607561</v>
      </c>
    </row>
    <row r="979" spans="1:17" hidden="1" x14ac:dyDescent="0.3">
      <c r="A979" t="s">
        <v>2110</v>
      </c>
      <c r="B979" t="s">
        <v>2111</v>
      </c>
      <c r="C979" t="s">
        <v>3136</v>
      </c>
      <c r="D979" t="s">
        <v>24</v>
      </c>
      <c r="E979">
        <v>2877.5505631599999</v>
      </c>
      <c r="F979">
        <v>345.8</v>
      </c>
      <c r="G979">
        <v>-4.6664676622342496</v>
      </c>
      <c r="H979">
        <v>-11.3155221232751</v>
      </c>
      <c r="I979">
        <v>19.305608664260902</v>
      </c>
      <c r="J979">
        <v>-6.3333228173316796</v>
      </c>
      <c r="K979">
        <v>372.34021335899001</v>
      </c>
      <c r="L979">
        <v>342.61594575726099</v>
      </c>
      <c r="M979">
        <v>45.041225581564397</v>
      </c>
      <c r="N979">
        <v>0.29318010621129997</v>
      </c>
      <c r="O979">
        <v>35.049161364950798</v>
      </c>
      <c r="P979">
        <v>38.652766639935798</v>
      </c>
      <c r="Q979">
        <v>-2.7264391791778E-2</v>
      </c>
    </row>
    <row r="980" spans="1:17" hidden="1" x14ac:dyDescent="0.3">
      <c r="A980" t="s">
        <v>2112</v>
      </c>
      <c r="B980" t="s">
        <v>2113</v>
      </c>
      <c r="C980" t="s">
        <v>3136</v>
      </c>
      <c r="D980" t="s">
        <v>438</v>
      </c>
      <c r="E980">
        <v>2875.5072839999998</v>
      </c>
      <c r="F980">
        <v>507</v>
      </c>
      <c r="G980">
        <v>-5.7602469199134996</v>
      </c>
      <c r="H980">
        <v>-0.139969562628214</v>
      </c>
      <c r="I980">
        <v>-15.5599699687538</v>
      </c>
      <c r="J980">
        <v>-2.4687412487077598</v>
      </c>
      <c r="K980">
        <v>514.13295434092197</v>
      </c>
      <c r="L980">
        <v>510.25066660268698</v>
      </c>
      <c r="M980">
        <v>48.490579988136702</v>
      </c>
      <c r="N980">
        <v>0.59511402838642302</v>
      </c>
      <c r="O980">
        <v>30.167652859960501</v>
      </c>
      <c r="P980">
        <v>21.277359167563599</v>
      </c>
      <c r="Q980">
        <v>6.3603623077799999E-4</v>
      </c>
    </row>
    <row r="981" spans="1:17" hidden="1" x14ac:dyDescent="0.3">
      <c r="A981" t="s">
        <v>2114</v>
      </c>
      <c r="B981" t="s">
        <v>2115</v>
      </c>
      <c r="C981" t="s">
        <v>3136</v>
      </c>
      <c r="D981" t="s">
        <v>215</v>
      </c>
      <c r="E981">
        <v>2832.9525288750001</v>
      </c>
      <c r="F981">
        <v>298.25</v>
      </c>
      <c r="G981">
        <v>0.85276061101433898</v>
      </c>
      <c r="H981">
        <v>5.2732928487193096</v>
      </c>
      <c r="I981">
        <v>52.253090018065897</v>
      </c>
      <c r="J981">
        <v>-4.52038245959519</v>
      </c>
      <c r="K981">
        <v>279.55179627656901</v>
      </c>
      <c r="L981">
        <v>237.982122037062</v>
      </c>
      <c r="M981">
        <v>44.573321402029102</v>
      </c>
      <c r="N981">
        <v>0.41886242051068201</v>
      </c>
      <c r="O981">
        <v>14.668901927912801</v>
      </c>
      <c r="P981">
        <v>72.748334781349499</v>
      </c>
      <c r="Q981">
        <v>6.8074679685716996E-2</v>
      </c>
    </row>
    <row r="982" spans="1:17" x14ac:dyDescent="0.3">
      <c r="A982" t="s">
        <v>2116</v>
      </c>
      <c r="B982" t="s">
        <v>2117</v>
      </c>
      <c r="C982" t="s">
        <v>3123</v>
      </c>
      <c r="D982" t="s">
        <v>195</v>
      </c>
      <c r="E982">
        <v>2832.059121192</v>
      </c>
      <c r="F982">
        <v>206.64</v>
      </c>
      <c r="G982">
        <v>-30.9434303811618</v>
      </c>
      <c r="H982">
        <v>-7.8518063065821</v>
      </c>
      <c r="I982">
        <v>-19.1214468097096</v>
      </c>
      <c r="J982">
        <v>-6.5274454824344099</v>
      </c>
      <c r="K982">
        <v>229.70548758795101</v>
      </c>
      <c r="L982">
        <v>239.413244389661</v>
      </c>
      <c r="M982">
        <v>37.730950739519102</v>
      </c>
      <c r="N982">
        <v>1.2152189055820699</v>
      </c>
      <c r="O982">
        <v>39.832559039876102</v>
      </c>
      <c r="P982">
        <v>3.4493116395494199</v>
      </c>
      <c r="Q982">
        <v>-1.8446639891895E-2</v>
      </c>
    </row>
    <row r="983" spans="1:17" hidden="1" x14ac:dyDescent="0.3">
      <c r="A983" t="s">
        <v>2118</v>
      </c>
      <c r="B983" t="s">
        <v>2119</v>
      </c>
      <c r="C983" t="s">
        <v>3136</v>
      </c>
      <c r="D983" t="s">
        <v>292</v>
      </c>
      <c r="E983">
        <v>2829.6511479790001</v>
      </c>
      <c r="F983">
        <v>95.87</v>
      </c>
      <c r="G983">
        <v>62.177246937406302</v>
      </c>
      <c r="H983">
        <v>3.8660008902140999</v>
      </c>
      <c r="I983">
        <v>79.2112098943972</v>
      </c>
      <c r="J983">
        <v>-1.06628266256712</v>
      </c>
      <c r="K983">
        <v>96.208581130619905</v>
      </c>
      <c r="L983">
        <v>76.558452089252995</v>
      </c>
      <c r="M983">
        <v>40.691324896210297</v>
      </c>
      <c r="N983">
        <v>0.39689066875275902</v>
      </c>
      <c r="O983">
        <v>17.867946177114799</v>
      </c>
      <c r="P983">
        <v>108.639825897714</v>
      </c>
      <c r="Q983">
        <v>8.4151614751150003E-2</v>
      </c>
    </row>
    <row r="984" spans="1:17" hidden="1" x14ac:dyDescent="0.3">
      <c r="A984" t="s">
        <v>2120</v>
      </c>
      <c r="B984" t="s">
        <v>2121</v>
      </c>
      <c r="C984" t="s">
        <v>3136</v>
      </c>
      <c r="D984" t="s">
        <v>491</v>
      </c>
      <c r="E984">
        <v>2828.2433681500002</v>
      </c>
      <c r="F984">
        <v>4428.5</v>
      </c>
      <c r="G984">
        <v>3.71809346474235</v>
      </c>
      <c r="H984">
        <v>-0.64869296688351996</v>
      </c>
      <c r="I984">
        <v>13.918332597552</v>
      </c>
      <c r="J984">
        <v>-1.37807766985744</v>
      </c>
      <c r="K984">
        <v>4535.5186089172703</v>
      </c>
      <c r="L984">
        <v>4184.2430428109001</v>
      </c>
      <c r="M984">
        <v>47.453223454094001</v>
      </c>
      <c r="N984">
        <v>0.81940583660053701</v>
      </c>
      <c r="O984">
        <v>22.524556847691098</v>
      </c>
      <c r="P984">
        <v>55.274276397678797</v>
      </c>
      <c r="Q984">
        <v>0.131044409745081</v>
      </c>
    </row>
    <row r="985" spans="1:17" hidden="1" x14ac:dyDescent="0.3">
      <c r="A985" t="s">
        <v>2122</v>
      </c>
      <c r="B985" t="s">
        <v>2123</v>
      </c>
      <c r="C985" t="s">
        <v>3136</v>
      </c>
      <c r="D985" t="s">
        <v>1571</v>
      </c>
      <c r="E985">
        <v>2827.16</v>
      </c>
      <c r="F985">
        <v>174.9</v>
      </c>
      <c r="G985">
        <v>148.08439409883701</v>
      </c>
      <c r="H985">
        <v>10.121790616916501</v>
      </c>
      <c r="I985">
        <v>81.209927155605897</v>
      </c>
      <c r="J985">
        <v>5.8967424777312898</v>
      </c>
      <c r="K985">
        <v>163.05729659467201</v>
      </c>
      <c r="L985">
        <v>120.510743258848</v>
      </c>
      <c r="M985">
        <v>60.447568588626801</v>
      </c>
      <c r="N985">
        <v>0.26017650714353502</v>
      </c>
      <c r="O985">
        <v>18.782161234991399</v>
      </c>
      <c r="P985">
        <v>236.28148432993601</v>
      </c>
      <c r="Q985">
        <v>0.205392036598571</v>
      </c>
    </row>
    <row r="986" spans="1:17" hidden="1" x14ac:dyDescent="0.3">
      <c r="A986" t="s">
        <v>2124</v>
      </c>
      <c r="B986" t="s">
        <v>2125</v>
      </c>
      <c r="C986" t="s">
        <v>3136</v>
      </c>
      <c r="D986" t="s">
        <v>232</v>
      </c>
      <c r="E986">
        <v>2826.3534490000002</v>
      </c>
      <c r="F986">
        <v>1811</v>
      </c>
      <c r="G986">
        <v>44.870542512836401</v>
      </c>
      <c r="H986">
        <v>19.404223985758801</v>
      </c>
      <c r="I986">
        <v>4.4948452830078898</v>
      </c>
      <c r="J986">
        <v>18.511035115242599</v>
      </c>
      <c r="K986">
        <v>1726.2007499398901</v>
      </c>
      <c r="L986">
        <v>1628.5186482001</v>
      </c>
      <c r="M986">
        <v>60.713271021958597</v>
      </c>
      <c r="N986">
        <v>2.2517652787923002</v>
      </c>
      <c r="O986">
        <v>39.149641082274897</v>
      </c>
      <c r="P986">
        <v>71.821631878557795</v>
      </c>
      <c r="Q986">
        <v>0.29389387150888902</v>
      </c>
    </row>
    <row r="987" spans="1:17" hidden="1" x14ac:dyDescent="0.3">
      <c r="A987" t="s">
        <v>2126</v>
      </c>
      <c r="B987" t="s">
        <v>2127</v>
      </c>
      <c r="C987" t="s">
        <v>3136</v>
      </c>
      <c r="D987" t="s">
        <v>163</v>
      </c>
      <c r="E987">
        <v>2813.5565999999999</v>
      </c>
      <c r="F987">
        <v>2649.3</v>
      </c>
      <c r="G987">
        <v>349.165964859594</v>
      </c>
      <c r="H987">
        <v>27.491088129679401</v>
      </c>
      <c r="I987">
        <v>51.775086318607698</v>
      </c>
      <c r="J987">
        <v>-3.07306225631539</v>
      </c>
      <c r="K987">
        <v>2273.1852230998802</v>
      </c>
      <c r="L987">
        <v>1744.12426430045</v>
      </c>
      <c r="M987">
        <v>60.9838861483071</v>
      </c>
      <c r="N987">
        <v>1.51703763342467</v>
      </c>
      <c r="O987">
        <v>7.9530442003547996</v>
      </c>
      <c r="P987">
        <v>381.12230999727598</v>
      </c>
      <c r="Q987">
        <v>0.186094790720298</v>
      </c>
    </row>
    <row r="988" spans="1:17" x14ac:dyDescent="0.3">
      <c r="A988" t="s">
        <v>2128</v>
      </c>
      <c r="B988" t="s">
        <v>2129</v>
      </c>
      <c r="C988" t="s">
        <v>3130</v>
      </c>
      <c r="D988" t="s">
        <v>398</v>
      </c>
      <c r="E988">
        <v>2812.4213599999998</v>
      </c>
      <c r="F988">
        <v>324.85000000000002</v>
      </c>
      <c r="G988">
        <v>-39.952948724113703</v>
      </c>
      <c r="H988">
        <v>-22.832684148277199</v>
      </c>
      <c r="I988">
        <v>-48.1584776032375</v>
      </c>
      <c r="J988">
        <v>-15.325510846521</v>
      </c>
      <c r="K988">
        <v>396.80544629966801</v>
      </c>
      <c r="L988">
        <v>449.70716315491097</v>
      </c>
      <c r="M988">
        <v>30.438480358216001</v>
      </c>
      <c r="N988">
        <v>1.10909522555019</v>
      </c>
      <c r="O988">
        <v>130.09850700323199</v>
      </c>
      <c r="P988">
        <v>7.5662251655629102</v>
      </c>
      <c r="Q988">
        <v>0.113544722570855</v>
      </c>
    </row>
    <row r="989" spans="1:17" x14ac:dyDescent="0.3">
      <c r="A989" t="s">
        <v>2130</v>
      </c>
      <c r="B989" t="s">
        <v>2131</v>
      </c>
      <c r="C989" t="s">
        <v>3132</v>
      </c>
      <c r="D989" t="s">
        <v>458</v>
      </c>
      <c r="E989">
        <v>2810.6838024099902</v>
      </c>
      <c r="F989">
        <v>390.1</v>
      </c>
      <c r="G989">
        <v>-13.808465689646001</v>
      </c>
      <c r="H989">
        <v>-8.9130748319627902</v>
      </c>
      <c r="I989">
        <v>-16.769643254638201</v>
      </c>
      <c r="J989">
        <v>-5.3651026624675398</v>
      </c>
      <c r="K989">
        <v>438.77573972301502</v>
      </c>
      <c r="L989">
        <v>452.56199129106602</v>
      </c>
      <c r="M989">
        <v>33.951814591243597</v>
      </c>
      <c r="N989">
        <v>0.91194916668041603</v>
      </c>
      <c r="O989">
        <v>42.194309151499603</v>
      </c>
      <c r="P989">
        <v>9.5786516853932593</v>
      </c>
      <c r="Q989">
        <v>-0.112907921345266</v>
      </c>
    </row>
    <row r="990" spans="1:17" hidden="1" x14ac:dyDescent="0.3">
      <c r="A990" t="s">
        <v>2132</v>
      </c>
      <c r="B990" t="s">
        <v>2133</v>
      </c>
      <c r="C990" t="s">
        <v>3136</v>
      </c>
      <c r="D990" t="s">
        <v>2134</v>
      </c>
      <c r="E990">
        <v>2810.6333</v>
      </c>
      <c r="F990">
        <v>28.55</v>
      </c>
      <c r="G990">
        <v>153.34663361413601</v>
      </c>
      <c r="H990">
        <v>4.9024942054877201</v>
      </c>
      <c r="I990">
        <v>45.031062609595601</v>
      </c>
      <c r="J990">
        <v>2.9521571783379899</v>
      </c>
      <c r="K990">
        <v>27.6234209287603</v>
      </c>
      <c r="L990">
        <v>20.912987402614601</v>
      </c>
      <c r="M990">
        <v>47.204540250345197</v>
      </c>
      <c r="N990">
        <v>0.153662567652704</v>
      </c>
      <c r="O990">
        <v>18.388791593695199</v>
      </c>
      <c r="P990">
        <v>221.32808103545301</v>
      </c>
    </row>
    <row r="991" spans="1:17" hidden="1" x14ac:dyDescent="0.3">
      <c r="A991" t="s">
        <v>2135</v>
      </c>
      <c r="B991" t="s">
        <v>2136</v>
      </c>
      <c r="C991" t="s">
        <v>3136</v>
      </c>
      <c r="D991" t="s">
        <v>371</v>
      </c>
      <c r="E991">
        <v>2794.0404199999998</v>
      </c>
      <c r="F991">
        <v>10735.9</v>
      </c>
      <c r="G991">
        <v>-54.696518774504703</v>
      </c>
      <c r="H991">
        <v>-12.1682645956824</v>
      </c>
      <c r="I991">
        <v>-3.0622362614524801</v>
      </c>
      <c r="J991">
        <v>-12.3497665361066</v>
      </c>
      <c r="K991">
        <v>12142.6357836924</v>
      </c>
      <c r="L991">
        <v>12248.990981900801</v>
      </c>
      <c r="M991">
        <v>32.204335874886198</v>
      </c>
      <c r="N991">
        <v>0.69404553450282302</v>
      </c>
      <c r="O991">
        <v>49.9455099246453</v>
      </c>
      <c r="P991">
        <v>17.976923076923001</v>
      </c>
      <c r="Q991">
        <v>-3.6659051913404003E-2</v>
      </c>
    </row>
    <row r="992" spans="1:17" hidden="1" x14ac:dyDescent="0.3">
      <c r="A992" t="s">
        <v>2137</v>
      </c>
      <c r="B992" t="s">
        <v>2138</v>
      </c>
      <c r="C992" t="s">
        <v>3136</v>
      </c>
      <c r="D992" t="s">
        <v>391</v>
      </c>
      <c r="E992">
        <v>2792.8251663750002</v>
      </c>
      <c r="F992">
        <v>1871.55</v>
      </c>
      <c r="G992">
        <v>-37.591836273542697</v>
      </c>
      <c r="H992">
        <v>-1.5083808792767299</v>
      </c>
      <c r="I992">
        <v>-4.1472966239372697</v>
      </c>
      <c r="J992">
        <v>-6.4052909291100999</v>
      </c>
      <c r="K992">
        <v>1894.0600162062599</v>
      </c>
      <c r="L992">
        <v>1943.2030644941799</v>
      </c>
      <c r="M992">
        <v>49.7336998596721</v>
      </c>
      <c r="N992">
        <v>0.46738623334519402</v>
      </c>
      <c r="O992">
        <v>24.7628970639309</v>
      </c>
      <c r="P992">
        <v>10.742603550295801</v>
      </c>
      <c r="Q992">
        <v>-7.0250547262972002E-2</v>
      </c>
    </row>
    <row r="993" spans="1:17" hidden="1" x14ac:dyDescent="0.3">
      <c r="A993" t="s">
        <v>2139</v>
      </c>
      <c r="B993" t="s">
        <v>2140</v>
      </c>
      <c r="C993" t="s">
        <v>3136</v>
      </c>
      <c r="D993" t="s">
        <v>707</v>
      </c>
      <c r="E993">
        <v>2790.5192957250001</v>
      </c>
      <c r="F993">
        <v>599.85</v>
      </c>
      <c r="G993">
        <v>-59.0936033804971</v>
      </c>
      <c r="H993">
        <v>-17.755922246764602</v>
      </c>
      <c r="I993">
        <v>-32.097339609475704</v>
      </c>
      <c r="J993">
        <v>-17.396046890796299</v>
      </c>
      <c r="K993">
        <v>765.00984332180201</v>
      </c>
      <c r="L993">
        <v>843.46187786474695</v>
      </c>
      <c r="M993">
        <v>9.2392274593872905</v>
      </c>
      <c r="N993">
        <v>0.99668220692340903</v>
      </c>
      <c r="O993">
        <v>73.376677502709001</v>
      </c>
      <c r="P993">
        <v>1.1636731596256</v>
      </c>
      <c r="Q993">
        <v>-0.122770973202105</v>
      </c>
    </row>
    <row r="994" spans="1:17" hidden="1" x14ac:dyDescent="0.3">
      <c r="A994" t="s">
        <v>2141</v>
      </c>
      <c r="B994" t="s">
        <v>2142</v>
      </c>
      <c r="C994" t="s">
        <v>3136</v>
      </c>
      <c r="D994" t="s">
        <v>117</v>
      </c>
      <c r="E994">
        <v>2783.55370748</v>
      </c>
      <c r="F994">
        <v>16.12</v>
      </c>
      <c r="G994">
        <v>37.238377689557502</v>
      </c>
      <c r="H994">
        <v>-8.3286097892570901</v>
      </c>
      <c r="I994">
        <v>-28.195257994875099</v>
      </c>
      <c r="J994">
        <v>-6.7293862137473699</v>
      </c>
      <c r="K994">
        <v>17.907181534467</v>
      </c>
      <c r="L994">
        <v>18.163800939406599</v>
      </c>
      <c r="M994">
        <v>37.473422432862698</v>
      </c>
      <c r="N994">
        <v>0.41329263240597902</v>
      </c>
      <c r="O994">
        <v>110.60794044665001</v>
      </c>
      <c r="P994">
        <v>63.157894736842103</v>
      </c>
      <c r="Q994">
        <v>0.105823506073828</v>
      </c>
    </row>
    <row r="995" spans="1:17" x14ac:dyDescent="0.3">
      <c r="A995" t="s">
        <v>2143</v>
      </c>
      <c r="B995" t="s">
        <v>2144</v>
      </c>
      <c r="C995" t="s">
        <v>3134</v>
      </c>
      <c r="D995" t="s">
        <v>131</v>
      </c>
      <c r="E995">
        <v>2780.6213032649998</v>
      </c>
      <c r="F995">
        <v>365.85</v>
      </c>
      <c r="G995">
        <v>-54.135444698276103</v>
      </c>
      <c r="H995">
        <v>-2.7503532427146702</v>
      </c>
      <c r="I995">
        <v>-29.2270880770979</v>
      </c>
      <c r="J995">
        <v>-2.5204429708026002</v>
      </c>
      <c r="K995">
        <v>379.49222766838398</v>
      </c>
      <c r="L995">
        <v>418.94794961405</v>
      </c>
      <c r="M995">
        <v>54.2043027238715</v>
      </c>
      <c r="N995">
        <v>0.69088383721003299</v>
      </c>
      <c r="O995">
        <v>59.901599015990101</v>
      </c>
      <c r="P995">
        <v>6.0434782608695699</v>
      </c>
      <c r="Q995">
        <v>1.3523782157214E-2</v>
      </c>
    </row>
    <row r="996" spans="1:17" x14ac:dyDescent="0.3">
      <c r="A996" t="s">
        <v>2145</v>
      </c>
      <c r="B996" t="s">
        <v>2146</v>
      </c>
      <c r="C996" t="s">
        <v>3126</v>
      </c>
      <c r="D996" t="s">
        <v>257</v>
      </c>
      <c r="E996">
        <v>2778.7709420000001</v>
      </c>
      <c r="F996">
        <v>286.7</v>
      </c>
      <c r="G996">
        <v>-11.8412958907534</v>
      </c>
      <c r="H996">
        <v>9.7675548419012603</v>
      </c>
      <c r="I996">
        <v>-19.218962733116101</v>
      </c>
      <c r="J996">
        <v>-0.40684528552378901</v>
      </c>
      <c r="K996">
        <v>284.83509116442502</v>
      </c>
      <c r="L996">
        <v>297.69424566365899</v>
      </c>
      <c r="M996">
        <v>62.197597474403899</v>
      </c>
      <c r="N996">
        <v>0.80839396634415905</v>
      </c>
      <c r="O996">
        <v>40.059295430763797</v>
      </c>
      <c r="P996">
        <v>18.178070898598499</v>
      </c>
      <c r="Q996">
        <v>5.2000926853104E-2</v>
      </c>
    </row>
    <row r="997" spans="1:17" hidden="1" x14ac:dyDescent="0.3">
      <c r="A997" t="s">
        <v>2147</v>
      </c>
      <c r="B997" t="s">
        <v>2148</v>
      </c>
      <c r="C997" t="s">
        <v>3136</v>
      </c>
      <c r="D997" t="s">
        <v>69</v>
      </c>
      <c r="E997">
        <v>2778.4503478360002</v>
      </c>
      <c r="F997">
        <v>212.57</v>
      </c>
      <c r="G997">
        <v>-40.450361126520498</v>
      </c>
      <c r="H997">
        <v>0.41098995761167401</v>
      </c>
      <c r="I997">
        <v>-6.7774048180576001</v>
      </c>
      <c r="J997">
        <v>0.460252690782398</v>
      </c>
      <c r="K997">
        <v>221.511467003387</v>
      </c>
      <c r="L997">
        <v>230.25426588732401</v>
      </c>
      <c r="M997">
        <v>44.221469029011502</v>
      </c>
      <c r="N997">
        <v>0.756329793595933</v>
      </c>
      <c r="O997">
        <v>43.482147057439903</v>
      </c>
      <c r="P997">
        <v>9.5721649484536098</v>
      </c>
      <c r="Q997">
        <v>-5.2451742357925997E-2</v>
      </c>
    </row>
    <row r="998" spans="1:17" hidden="1" x14ac:dyDescent="0.3">
      <c r="A998" t="s">
        <v>2149</v>
      </c>
      <c r="B998" t="s">
        <v>2150</v>
      </c>
      <c r="C998" t="s">
        <v>3136</v>
      </c>
      <c r="D998" t="s">
        <v>1322</v>
      </c>
      <c r="E998">
        <v>2777.7824974349901</v>
      </c>
      <c r="F998">
        <v>3068</v>
      </c>
      <c r="G998">
        <v>10.6238622316397</v>
      </c>
      <c r="H998">
        <v>-1.1191527485260599</v>
      </c>
      <c r="I998">
        <v>39.976177542582498</v>
      </c>
      <c r="J998">
        <v>-6.7605410960816803</v>
      </c>
      <c r="K998">
        <v>3193.1939691090101</v>
      </c>
      <c r="L998">
        <v>2766.91632245541</v>
      </c>
      <c r="M998">
        <v>33.189842751532602</v>
      </c>
      <c r="N998">
        <v>0.90526116409662105</v>
      </c>
      <c r="O998">
        <v>19.669165580182501</v>
      </c>
      <c r="P998">
        <v>52.258064516128997</v>
      </c>
      <c r="Q998">
        <v>0.189478406214837</v>
      </c>
    </row>
    <row r="999" spans="1:17" hidden="1" x14ac:dyDescent="0.3">
      <c r="A999" t="s">
        <v>2151</v>
      </c>
      <c r="B999" t="s">
        <v>2152</v>
      </c>
      <c r="C999" t="s">
        <v>3136</v>
      </c>
      <c r="D999" t="s">
        <v>241</v>
      </c>
      <c r="E999">
        <v>2764.9468891799902</v>
      </c>
      <c r="F999">
        <v>1050.3</v>
      </c>
      <c r="G999">
        <v>-48.473645180099602</v>
      </c>
      <c r="H999">
        <v>-11.0845364583608</v>
      </c>
      <c r="I999">
        <v>-21.622980414998199</v>
      </c>
      <c r="J999">
        <v>-11.5675254679822</v>
      </c>
      <c r="K999">
        <v>1209.2391492530701</v>
      </c>
      <c r="L999">
        <v>1276.65742652226</v>
      </c>
      <c r="M999">
        <v>14.490467682911399</v>
      </c>
      <c r="N999">
        <v>0.79977418261759103</v>
      </c>
      <c r="O999">
        <v>73.564695801199605</v>
      </c>
      <c r="P999">
        <v>0.86430423509076204</v>
      </c>
      <c r="Q999">
        <v>6.8436786672069996E-2</v>
      </c>
    </row>
    <row r="1000" spans="1:17" x14ac:dyDescent="0.3">
      <c r="A1000" t="s">
        <v>2153</v>
      </c>
      <c r="B1000" t="s">
        <v>2154</v>
      </c>
      <c r="C1000" t="s">
        <v>3123</v>
      </c>
      <c r="D1000" t="s">
        <v>546</v>
      </c>
      <c r="E1000">
        <v>2760.2986984999998</v>
      </c>
      <c r="F1000">
        <v>379.75</v>
      </c>
      <c r="G1000">
        <v>-9.8470641879635199</v>
      </c>
      <c r="H1000">
        <v>-7.2960074855430603</v>
      </c>
      <c r="I1000">
        <v>8.5810244492010899</v>
      </c>
      <c r="J1000">
        <v>-1.8401899800080701</v>
      </c>
      <c r="K1000">
        <v>406.40314917027098</v>
      </c>
      <c r="L1000">
        <v>393.03940028058503</v>
      </c>
      <c r="M1000">
        <v>47.579704354744798</v>
      </c>
      <c r="N1000">
        <v>0.40794887297189603</v>
      </c>
      <c r="O1000">
        <v>32.982225148123703</v>
      </c>
      <c r="P1000">
        <v>28.7069988137603</v>
      </c>
      <c r="Q1000">
        <v>-6.6723659598000003E-3</v>
      </c>
    </row>
    <row r="1001" spans="1:17" hidden="1" x14ac:dyDescent="0.3">
      <c r="A1001" t="s">
        <v>2155</v>
      </c>
      <c r="B1001" t="s">
        <v>2156</v>
      </c>
      <c r="C1001" t="s">
        <v>3136</v>
      </c>
      <c r="D1001" t="s">
        <v>2157</v>
      </c>
      <c r="E1001">
        <v>2759.5534750000002</v>
      </c>
      <c r="F1001">
        <v>238.85</v>
      </c>
      <c r="G1001">
        <v>3.3449436093074199</v>
      </c>
      <c r="H1001">
        <v>-10.518150850315401</v>
      </c>
      <c r="I1001">
        <v>-14.3278834844815</v>
      </c>
      <c r="J1001">
        <v>-8.0476763214954996</v>
      </c>
      <c r="K1001">
        <v>254.54025027568201</v>
      </c>
      <c r="L1001">
        <v>244.42547228053101</v>
      </c>
      <c r="M1001">
        <v>47.467146689875598</v>
      </c>
      <c r="N1001">
        <v>0.88228681279312504</v>
      </c>
      <c r="O1001">
        <v>38.162026376386798</v>
      </c>
      <c r="P1001">
        <v>120.646651270207</v>
      </c>
    </row>
    <row r="1002" spans="1:17" hidden="1" x14ac:dyDescent="0.3">
      <c r="A1002" t="s">
        <v>2158</v>
      </c>
      <c r="B1002" t="s">
        <v>2159</v>
      </c>
      <c r="C1002" t="s">
        <v>3136</v>
      </c>
      <c r="D1002" t="s">
        <v>419</v>
      </c>
      <c r="E1002">
        <v>2758.5288329999998</v>
      </c>
      <c r="F1002">
        <v>3582.9</v>
      </c>
      <c r="G1002">
        <v>-51.184495987499197</v>
      </c>
      <c r="H1002">
        <v>-4.6221476497516898</v>
      </c>
      <c r="I1002">
        <v>-19.728426020883401</v>
      </c>
      <c r="J1002">
        <v>-3.1939434621760401</v>
      </c>
      <c r="K1002">
        <v>3923.6331340001898</v>
      </c>
      <c r="L1002">
        <v>4093.0556720828199</v>
      </c>
      <c r="M1002">
        <v>41.326583779119403</v>
      </c>
      <c r="N1002">
        <v>0.85147809678851505</v>
      </c>
      <c r="O1002">
        <v>42.259063886795602</v>
      </c>
      <c r="P1002">
        <v>3.2669942787969499</v>
      </c>
      <c r="Q1002">
        <v>4.5751613390530001E-2</v>
      </c>
    </row>
    <row r="1003" spans="1:17" hidden="1" x14ac:dyDescent="0.3">
      <c r="A1003" t="s">
        <v>2160</v>
      </c>
      <c r="B1003" t="s">
        <v>2161</v>
      </c>
      <c r="C1003" t="s">
        <v>3136</v>
      </c>
      <c r="D1003" t="s">
        <v>208</v>
      </c>
      <c r="E1003">
        <v>2743.71002352</v>
      </c>
      <c r="F1003">
        <v>728.4</v>
      </c>
      <c r="G1003">
        <v>18.401641179883701</v>
      </c>
      <c r="H1003">
        <v>4.6347264298350002</v>
      </c>
      <c r="I1003">
        <v>23.845947612828301</v>
      </c>
      <c r="J1003">
        <v>-4.8538247803593499</v>
      </c>
      <c r="K1003">
        <v>677.30009214425002</v>
      </c>
      <c r="L1003">
        <v>608.91927768945698</v>
      </c>
      <c r="M1003">
        <v>54.952743639136003</v>
      </c>
      <c r="N1003">
        <v>1.35242196425582</v>
      </c>
      <c r="O1003">
        <v>13.8110928061504</v>
      </c>
      <c r="P1003">
        <v>47.748478701825498</v>
      </c>
      <c r="Q1003">
        <v>7.3868252379256996E-2</v>
      </c>
    </row>
    <row r="1004" spans="1:17" hidden="1" x14ac:dyDescent="0.3">
      <c r="A1004" t="s">
        <v>2162</v>
      </c>
      <c r="B1004" t="s">
        <v>2163</v>
      </c>
      <c r="C1004" t="s">
        <v>3136</v>
      </c>
      <c r="D1004" t="s">
        <v>398</v>
      </c>
      <c r="E1004">
        <v>2717.7689177699999</v>
      </c>
      <c r="F1004">
        <v>413.85</v>
      </c>
      <c r="G1004">
        <v>32.489421970786402</v>
      </c>
      <c r="H1004">
        <v>13.2602072223519</v>
      </c>
      <c r="I1004">
        <v>36.6094120053883</v>
      </c>
      <c r="J1004">
        <v>2.88126487966578</v>
      </c>
      <c r="K1004">
        <v>382.944369602785</v>
      </c>
      <c r="L1004">
        <v>344.288678020227</v>
      </c>
      <c r="M1004">
        <v>54.624716738561197</v>
      </c>
      <c r="N1004">
        <v>0.55524397168371598</v>
      </c>
      <c r="O1004">
        <v>5.9804276911924603</v>
      </c>
      <c r="P1004">
        <v>69.263803680981596</v>
      </c>
    </row>
    <row r="1005" spans="1:17" hidden="1" x14ac:dyDescent="0.3">
      <c r="A1005" t="s">
        <v>2164</v>
      </c>
      <c r="B1005" t="s">
        <v>2165</v>
      </c>
      <c r="C1005" t="s">
        <v>3136</v>
      </c>
      <c r="D1005" t="s">
        <v>51</v>
      </c>
      <c r="E1005">
        <v>2715.18354</v>
      </c>
      <c r="F1005">
        <v>289.45</v>
      </c>
      <c r="G1005">
        <v>58.767083125808298</v>
      </c>
      <c r="H1005">
        <v>5.1037165621217397</v>
      </c>
      <c r="I1005">
        <v>31.6381886806202</v>
      </c>
      <c r="J1005">
        <v>-9.8286213651524097</v>
      </c>
      <c r="K1005">
        <v>269.179343397266</v>
      </c>
      <c r="L1005">
        <v>238.73611028917</v>
      </c>
      <c r="M1005">
        <v>74.770244889642299</v>
      </c>
      <c r="N1005">
        <v>1.8805170891033001</v>
      </c>
      <c r="O1005">
        <v>9.5180514769390197</v>
      </c>
      <c r="P1005">
        <v>85.4854213393143</v>
      </c>
      <c r="Q1005">
        <v>0.12552826150756</v>
      </c>
    </row>
    <row r="1006" spans="1:17" hidden="1" x14ac:dyDescent="0.3">
      <c r="A1006" t="s">
        <v>2166</v>
      </c>
      <c r="B1006" t="s">
        <v>2167</v>
      </c>
      <c r="C1006" t="s">
        <v>3136</v>
      </c>
      <c r="D1006" t="s">
        <v>2168</v>
      </c>
      <c r="E1006">
        <v>2713.32726288</v>
      </c>
      <c r="F1006">
        <v>545</v>
      </c>
      <c r="G1006">
        <v>50.787713560396398</v>
      </c>
      <c r="H1006">
        <v>5.5680558528165598</v>
      </c>
      <c r="I1006">
        <v>27.466072157789299</v>
      </c>
      <c r="J1006">
        <v>-5.7893686594387201</v>
      </c>
      <c r="K1006">
        <v>522.45573814375302</v>
      </c>
      <c r="L1006">
        <v>461.23618012314199</v>
      </c>
      <c r="M1006">
        <v>48.670258540409499</v>
      </c>
      <c r="N1006">
        <v>0.52640307788501794</v>
      </c>
      <c r="O1006">
        <v>13.7614678899082</v>
      </c>
      <c r="P1006">
        <v>79.808644011877206</v>
      </c>
      <c r="Q1006">
        <v>0.295695944460452</v>
      </c>
    </row>
    <row r="1007" spans="1:17" hidden="1" x14ac:dyDescent="0.3">
      <c r="A1007" t="s">
        <v>2169</v>
      </c>
      <c r="B1007" t="s">
        <v>2170</v>
      </c>
      <c r="C1007" t="s">
        <v>3136</v>
      </c>
      <c r="D1007" t="s">
        <v>21</v>
      </c>
      <c r="E1007">
        <v>2710.9901902500001</v>
      </c>
      <c r="F1007">
        <v>213.66</v>
      </c>
      <c r="G1007">
        <v>-45.276536668092596</v>
      </c>
      <c r="H1007">
        <v>-5.7541812692888898</v>
      </c>
      <c r="I1007">
        <v>-4.6502677031206803</v>
      </c>
      <c r="J1007">
        <v>-4.3790129435297898</v>
      </c>
      <c r="K1007">
        <v>231.815079688341</v>
      </c>
      <c r="L1007">
        <v>233.01324357920299</v>
      </c>
      <c r="M1007">
        <v>42.806749966103197</v>
      </c>
      <c r="N1007">
        <v>0.29564354596388298</v>
      </c>
      <c r="O1007">
        <v>49.536647009267</v>
      </c>
      <c r="P1007">
        <v>27.208859252202799</v>
      </c>
      <c r="Q1007">
        <v>0.104236144829916</v>
      </c>
    </row>
    <row r="1008" spans="1:17" hidden="1" x14ac:dyDescent="0.3">
      <c r="A1008" t="s">
        <v>2171</v>
      </c>
      <c r="B1008" t="s">
        <v>2172</v>
      </c>
      <c r="C1008" t="s">
        <v>3136</v>
      </c>
      <c r="D1008" t="s">
        <v>139</v>
      </c>
      <c r="E1008">
        <v>2699.516857005</v>
      </c>
      <c r="F1008">
        <v>42.03</v>
      </c>
      <c r="G1008">
        <v>8.7732628473401206</v>
      </c>
      <c r="H1008">
        <v>-4.4827657711590101</v>
      </c>
      <c r="I1008">
        <v>-2.9972115539791102</v>
      </c>
      <c r="J1008">
        <v>-4.78714417071944</v>
      </c>
      <c r="K1008">
        <v>45.522397095976402</v>
      </c>
      <c r="L1008">
        <v>45.171422677560898</v>
      </c>
      <c r="M1008">
        <v>51.0409371869833</v>
      </c>
      <c r="N1008">
        <v>0.49896501863871301</v>
      </c>
      <c r="O1008">
        <v>61.670235546038498</v>
      </c>
      <c r="P1008">
        <v>31.7554858934169</v>
      </c>
      <c r="Q1008">
        <v>8.4797586841979994E-2</v>
      </c>
    </row>
    <row r="1009" spans="1:17" hidden="1" x14ac:dyDescent="0.3">
      <c r="A1009" t="s">
        <v>2173</v>
      </c>
      <c r="B1009" t="s">
        <v>2174</v>
      </c>
      <c r="C1009" t="s">
        <v>3136</v>
      </c>
      <c r="D1009" t="s">
        <v>792</v>
      </c>
      <c r="E1009">
        <v>2694.61616413</v>
      </c>
      <c r="F1009">
        <v>657.1</v>
      </c>
      <c r="G1009">
        <v>-23.404739332988001</v>
      </c>
      <c r="H1009">
        <v>-6.6660325547541799</v>
      </c>
      <c r="I1009">
        <v>-13.0187317515866</v>
      </c>
      <c r="J1009">
        <v>-4.1100221176617504</v>
      </c>
      <c r="K1009">
        <v>682.97914288553898</v>
      </c>
      <c r="L1009">
        <v>696.95305825303205</v>
      </c>
      <c r="M1009">
        <v>50.921322841412902</v>
      </c>
      <c r="N1009">
        <v>0.71087668047018004</v>
      </c>
      <c r="O1009">
        <v>32.7956171054633</v>
      </c>
      <c r="P1009">
        <v>17.088382038488898</v>
      </c>
      <c r="Q1009">
        <v>-6.4430214748500997E-2</v>
      </c>
    </row>
    <row r="1010" spans="1:17" hidden="1" x14ac:dyDescent="0.3">
      <c r="A1010" t="s">
        <v>2175</v>
      </c>
      <c r="B1010" t="s">
        <v>2176</v>
      </c>
      <c r="C1010" t="s">
        <v>3136</v>
      </c>
      <c r="D1010" t="s">
        <v>391</v>
      </c>
      <c r="E1010">
        <v>2694.3100064999999</v>
      </c>
      <c r="F1010">
        <v>1146.05</v>
      </c>
      <c r="G1010">
        <v>3.29090542465112</v>
      </c>
      <c r="H1010">
        <v>4.47779558369876</v>
      </c>
      <c r="I1010">
        <v>9.22754081368271</v>
      </c>
      <c r="J1010">
        <v>2.7132133483463501</v>
      </c>
      <c r="K1010">
        <v>1112.2152380083</v>
      </c>
      <c r="L1010">
        <v>1073.68940983216</v>
      </c>
      <c r="M1010">
        <v>77.501824311864098</v>
      </c>
      <c r="N1010">
        <v>0.90441135173336895</v>
      </c>
      <c r="O1010">
        <v>13.241132585838301</v>
      </c>
      <c r="P1010">
        <v>33.261627906976699</v>
      </c>
      <c r="Q1010">
        <v>6.7227271697968993E-2</v>
      </c>
    </row>
    <row r="1011" spans="1:17" hidden="1" x14ac:dyDescent="0.3">
      <c r="A1011" t="s">
        <v>2177</v>
      </c>
      <c r="B1011" t="s">
        <v>2178</v>
      </c>
      <c r="C1011" t="s">
        <v>3136</v>
      </c>
      <c r="D1011" t="s">
        <v>21</v>
      </c>
      <c r="E1011">
        <v>2682.6226662599902</v>
      </c>
      <c r="F1011">
        <v>1538.2</v>
      </c>
      <c r="G1011">
        <v>246.937717450668</v>
      </c>
      <c r="H1011">
        <v>20.3817545753028</v>
      </c>
      <c r="I1011">
        <v>197.55433088687101</v>
      </c>
      <c r="J1011">
        <v>0.39470770858962001</v>
      </c>
      <c r="K1011">
        <v>1076.3799392723099</v>
      </c>
      <c r="L1011">
        <v>730.58208937110805</v>
      </c>
      <c r="M1011">
        <v>86.115976162400202</v>
      </c>
      <c r="N1011">
        <v>1.0970984049793799</v>
      </c>
      <c r="O1011">
        <v>0</v>
      </c>
      <c r="P1011">
        <v>361.92192192192101</v>
      </c>
      <c r="Q1011">
        <v>0.180215806961675</v>
      </c>
    </row>
    <row r="1012" spans="1:17" hidden="1" x14ac:dyDescent="0.3">
      <c r="A1012" t="s">
        <v>2179</v>
      </c>
      <c r="B1012" t="s">
        <v>2180</v>
      </c>
      <c r="C1012" t="s">
        <v>3136</v>
      </c>
      <c r="D1012" t="s">
        <v>46</v>
      </c>
      <c r="E1012">
        <v>2663.216263665</v>
      </c>
      <c r="F1012">
        <v>396.15</v>
      </c>
      <c r="G1012">
        <v>53.857726902058801</v>
      </c>
      <c r="H1012">
        <v>15.336312772922399</v>
      </c>
      <c r="I1012">
        <v>10.5955171224283</v>
      </c>
      <c r="J1012">
        <v>-2.8121051300230402</v>
      </c>
      <c r="K1012">
        <v>387.81554241262398</v>
      </c>
      <c r="L1012">
        <v>362.96023092819598</v>
      </c>
      <c r="M1012">
        <v>58.460304609905997</v>
      </c>
      <c r="N1012">
        <v>1.27457090375402</v>
      </c>
      <c r="O1012">
        <v>63.069544364508403</v>
      </c>
      <c r="P1012">
        <v>84.642274528081998</v>
      </c>
      <c r="Q1012">
        <v>4.8773734714711997E-2</v>
      </c>
    </row>
    <row r="1013" spans="1:17" hidden="1" x14ac:dyDescent="0.3">
      <c r="A1013" t="s">
        <v>2181</v>
      </c>
      <c r="B1013" t="s">
        <v>2182</v>
      </c>
      <c r="C1013" t="s">
        <v>3136</v>
      </c>
      <c r="D1013" t="s">
        <v>40</v>
      </c>
      <c r="E1013">
        <v>2656.7897499999999</v>
      </c>
      <c r="F1013">
        <v>79.13</v>
      </c>
      <c r="G1013">
        <v>55.975638839607598</v>
      </c>
      <c r="H1013">
        <v>83.659298730054701</v>
      </c>
      <c r="I1013">
        <v>55.914501932800697</v>
      </c>
      <c r="J1013">
        <v>13.0367793462935</v>
      </c>
      <c r="K1013">
        <v>50.366010764048298</v>
      </c>
      <c r="L1013">
        <v>46.526114368903002</v>
      </c>
      <c r="M1013">
        <v>95.871048021134897</v>
      </c>
      <c r="N1013">
        <v>3.8717092091860499</v>
      </c>
      <c r="O1013">
        <v>0.32857323391888199</v>
      </c>
      <c r="P1013">
        <v>118.591160220994</v>
      </c>
      <c r="Q1013">
        <v>0.12538492970592599</v>
      </c>
    </row>
    <row r="1014" spans="1:17" hidden="1" x14ac:dyDescent="0.3">
      <c r="A1014" t="s">
        <v>2183</v>
      </c>
      <c r="B1014" t="s">
        <v>2184</v>
      </c>
      <c r="C1014" t="s">
        <v>3136</v>
      </c>
      <c r="D1014" t="s">
        <v>21</v>
      </c>
      <c r="E1014">
        <v>2653.8933385149999</v>
      </c>
      <c r="F1014">
        <v>575.95000000000005</v>
      </c>
      <c r="G1014">
        <v>6.6843836838383801</v>
      </c>
      <c r="H1014">
        <v>21.741207031772898</v>
      </c>
      <c r="I1014">
        <v>46.757612491287098</v>
      </c>
      <c r="J1014">
        <v>-2.8588602831648799</v>
      </c>
      <c r="K1014">
        <v>500.65203009967502</v>
      </c>
      <c r="L1014">
        <v>418.099352588138</v>
      </c>
      <c r="M1014">
        <v>53.291357395619698</v>
      </c>
      <c r="N1014">
        <v>0.86118659006612996</v>
      </c>
      <c r="O1014">
        <v>19.932285788696898</v>
      </c>
      <c r="P1014">
        <v>83.044652788812897</v>
      </c>
      <c r="Q1014">
        <v>0.12975759789803901</v>
      </c>
    </row>
    <row r="1015" spans="1:17" hidden="1" x14ac:dyDescent="0.3">
      <c r="A1015" t="s">
        <v>2185</v>
      </c>
      <c r="B1015" t="s">
        <v>2186</v>
      </c>
      <c r="C1015" t="s">
        <v>3136</v>
      </c>
      <c r="D1015" t="s">
        <v>215</v>
      </c>
      <c r="E1015">
        <v>2653.738369875</v>
      </c>
      <c r="F1015">
        <v>1756.05</v>
      </c>
      <c r="G1015">
        <v>-46.158057644641097</v>
      </c>
      <c r="H1015">
        <v>-2.8461316902049099</v>
      </c>
      <c r="I1015">
        <v>-18.3432198398338</v>
      </c>
      <c r="J1015">
        <v>-3.3178061916253601</v>
      </c>
      <c r="K1015">
        <v>1837.55603601956</v>
      </c>
      <c r="L1015">
        <v>1951.0715633191101</v>
      </c>
      <c r="M1015">
        <v>43.013059231775898</v>
      </c>
      <c r="N1015">
        <v>0.60252292510356997</v>
      </c>
      <c r="O1015">
        <v>36.542239685658103</v>
      </c>
      <c r="P1015">
        <v>2.0959302325581399</v>
      </c>
      <c r="Q1015">
        <v>1.8713120481699999E-2</v>
      </c>
    </row>
    <row r="1016" spans="1:17" hidden="1" x14ac:dyDescent="0.3">
      <c r="A1016" t="s">
        <v>2187</v>
      </c>
      <c r="B1016" t="s">
        <v>2188</v>
      </c>
      <c r="C1016" t="s">
        <v>3136</v>
      </c>
      <c r="D1016" t="s">
        <v>1680</v>
      </c>
      <c r="E1016">
        <v>2644.090741</v>
      </c>
      <c r="F1016">
        <v>66.31</v>
      </c>
      <c r="G1016">
        <v>0.86430021490803399</v>
      </c>
      <c r="H1016">
        <v>-1.2639967654667501</v>
      </c>
      <c r="I1016">
        <v>2.9348695707423801E-2</v>
      </c>
      <c r="J1016">
        <v>-3.42083080274719E-2</v>
      </c>
      <c r="K1016">
        <v>65.792655028735197</v>
      </c>
      <c r="L1016">
        <v>62.131883805734503</v>
      </c>
      <c r="M1016">
        <v>53.860821394049402</v>
      </c>
      <c r="N1016">
        <v>1.08145301430399</v>
      </c>
      <c r="O1016">
        <v>6.7712260594178604</v>
      </c>
      <c r="P1016">
        <v>26.4251668255481</v>
      </c>
      <c r="Q1016">
        <v>-2.7484158448541001E-2</v>
      </c>
    </row>
    <row r="1017" spans="1:17" hidden="1" x14ac:dyDescent="0.3">
      <c r="A1017" t="s">
        <v>2189</v>
      </c>
      <c r="B1017" t="s">
        <v>2190</v>
      </c>
      <c r="C1017" t="s">
        <v>3136</v>
      </c>
      <c r="D1017" t="s">
        <v>75</v>
      </c>
      <c r="E1017">
        <v>2643.9181192799902</v>
      </c>
      <c r="F1017">
        <v>29.34</v>
      </c>
      <c r="G1017">
        <v>61.568424348263797</v>
      </c>
      <c r="H1017">
        <v>-12.9333651074807</v>
      </c>
      <c r="I1017">
        <v>10.919164752641001</v>
      </c>
      <c r="J1017">
        <v>-12.7124490487682</v>
      </c>
      <c r="K1017">
        <v>31.371607854671499</v>
      </c>
      <c r="L1017">
        <v>26.780798465150902</v>
      </c>
      <c r="M1017">
        <v>28.586708359703302</v>
      </c>
      <c r="N1017">
        <v>1.0130432901605499</v>
      </c>
      <c r="O1017">
        <v>40.899795501022503</v>
      </c>
      <c r="P1017">
        <v>83.934007054745805</v>
      </c>
      <c r="Q1017">
        <v>6.1853255219702002E-2</v>
      </c>
    </row>
    <row r="1018" spans="1:17" hidden="1" x14ac:dyDescent="0.3">
      <c r="A1018" t="s">
        <v>2191</v>
      </c>
      <c r="B1018" t="s">
        <v>2192</v>
      </c>
      <c r="C1018" t="s">
        <v>3136</v>
      </c>
      <c r="D1018" t="s">
        <v>120</v>
      </c>
      <c r="E1018">
        <v>2639.4071151500002</v>
      </c>
      <c r="F1018">
        <v>3662.1</v>
      </c>
      <c r="G1018">
        <v>26.955518210949101</v>
      </c>
      <c r="H1018">
        <v>-6.2699695626282104</v>
      </c>
      <c r="I1018">
        <v>-24.344943417250601</v>
      </c>
      <c r="J1018">
        <v>-0.36071793366031701</v>
      </c>
      <c r="K1018">
        <v>3884.75405331914</v>
      </c>
      <c r="L1018">
        <v>3862.3701978235799</v>
      </c>
      <c r="M1018">
        <v>44.579976601233497</v>
      </c>
      <c r="N1018">
        <v>0.44367876596477102</v>
      </c>
      <c r="O1018">
        <v>40.438546189344898</v>
      </c>
      <c r="P1018">
        <v>71.671666979186199</v>
      </c>
      <c r="Q1018">
        <v>0.13634086528696401</v>
      </c>
    </row>
    <row r="1019" spans="1:17" hidden="1" x14ac:dyDescent="0.3">
      <c r="A1019" t="s">
        <v>2193</v>
      </c>
      <c r="B1019" t="s">
        <v>2194</v>
      </c>
      <c r="C1019" t="s">
        <v>3136</v>
      </c>
      <c r="D1019" t="s">
        <v>117</v>
      </c>
      <c r="E1019">
        <v>2639.2783858980001</v>
      </c>
      <c r="F1019">
        <v>195.58</v>
      </c>
      <c r="G1019">
        <v>34.600709428349397</v>
      </c>
      <c r="H1019">
        <v>4.0792053548635403</v>
      </c>
      <c r="I1019">
        <v>30.074648783341701</v>
      </c>
      <c r="J1019">
        <v>9.3490063829866408</v>
      </c>
      <c r="K1019">
        <v>186.023136994628</v>
      </c>
      <c r="L1019">
        <v>163.14994197935701</v>
      </c>
      <c r="M1019">
        <v>55.790962755514201</v>
      </c>
      <c r="N1019">
        <v>0.89410771327943195</v>
      </c>
      <c r="O1019">
        <v>9.9294406381020295</v>
      </c>
      <c r="P1019">
        <v>83.815789473684205</v>
      </c>
      <c r="Q1019">
        <v>0.187782413380677</v>
      </c>
    </row>
    <row r="1020" spans="1:17" hidden="1" x14ac:dyDescent="0.3">
      <c r="A1020" t="s">
        <v>2195</v>
      </c>
      <c r="B1020" t="s">
        <v>2196</v>
      </c>
      <c r="C1020" t="s">
        <v>3136</v>
      </c>
      <c r="D1020" t="s">
        <v>232</v>
      </c>
      <c r="E1020">
        <v>2623.5</v>
      </c>
      <c r="F1020">
        <v>596.25</v>
      </c>
      <c r="G1020">
        <v>75.921746857867802</v>
      </c>
      <c r="H1020">
        <v>3.22133478519787</v>
      </c>
      <c r="I1020">
        <v>57.133801180043399</v>
      </c>
      <c r="J1020">
        <v>-3.4931430736087599</v>
      </c>
      <c r="K1020">
        <v>600.71415663294897</v>
      </c>
      <c r="L1020">
        <v>478.22569024946102</v>
      </c>
      <c r="M1020">
        <v>49.546718141780801</v>
      </c>
      <c r="N1020">
        <v>0.27302815613044001</v>
      </c>
      <c r="O1020">
        <v>27.0943396226414</v>
      </c>
      <c r="P1020">
        <v>142.67399267399199</v>
      </c>
      <c r="Q1020">
        <v>0.18796235357612001</v>
      </c>
    </row>
    <row r="1021" spans="1:17" x14ac:dyDescent="0.3">
      <c r="A1021" t="s">
        <v>2197</v>
      </c>
      <c r="B1021" t="s">
        <v>2198</v>
      </c>
      <c r="C1021" t="s">
        <v>3121</v>
      </c>
      <c r="D1021" t="s">
        <v>54</v>
      </c>
      <c r="E1021">
        <v>2619.0379391199999</v>
      </c>
      <c r="F1021">
        <v>367.3</v>
      </c>
      <c r="G1021">
        <v>-83.724795793642102</v>
      </c>
      <c r="H1021">
        <v>-21.729109347574401</v>
      </c>
      <c r="I1021">
        <v>-57.857616328239601</v>
      </c>
      <c r="J1021">
        <v>-3.54835984849481</v>
      </c>
      <c r="K1021">
        <v>470.61060177579901</v>
      </c>
      <c r="L1021">
        <v>654.08958035518799</v>
      </c>
      <c r="M1021">
        <v>29.546443475589999</v>
      </c>
      <c r="N1021">
        <v>0.82711964889045198</v>
      </c>
      <c r="O1021">
        <v>238.469915600326</v>
      </c>
      <c r="P1021">
        <v>1.4220626812094499</v>
      </c>
      <c r="Q1021">
        <v>-3.0548583686051001E-2</v>
      </c>
    </row>
    <row r="1022" spans="1:17" hidden="1" x14ac:dyDescent="0.3">
      <c r="A1022" t="s">
        <v>2199</v>
      </c>
      <c r="B1022" t="s">
        <v>2200</v>
      </c>
      <c r="C1022" t="s">
        <v>3136</v>
      </c>
      <c r="D1022" t="s">
        <v>257</v>
      </c>
      <c r="E1022">
        <v>2617.6271682000001</v>
      </c>
      <c r="F1022">
        <v>18000</v>
      </c>
      <c r="G1022">
        <v>15.1287361046504</v>
      </c>
      <c r="H1022">
        <v>-1.3558032275705001</v>
      </c>
      <c r="I1022">
        <v>5.9867792253769601</v>
      </c>
      <c r="J1022">
        <v>-6.5717501614246796</v>
      </c>
      <c r="K1022">
        <v>17963.044411935301</v>
      </c>
      <c r="L1022">
        <v>16601.6673958629</v>
      </c>
      <c r="M1022">
        <v>53.5986560929516</v>
      </c>
      <c r="N1022">
        <v>1.6940811779521401</v>
      </c>
      <c r="O1022">
        <v>16.1111111111111</v>
      </c>
      <c r="P1022">
        <v>41.159310044661197</v>
      </c>
      <c r="Q1022">
        <v>0.14137720378716201</v>
      </c>
    </row>
    <row r="1023" spans="1:17" hidden="1" x14ac:dyDescent="0.3">
      <c r="A1023" t="s">
        <v>2201</v>
      </c>
      <c r="B1023" t="s">
        <v>2202</v>
      </c>
      <c r="C1023" t="s">
        <v>3136</v>
      </c>
      <c r="D1023" t="s">
        <v>514</v>
      </c>
      <c r="E1023">
        <v>2610.5067945199999</v>
      </c>
      <c r="F1023">
        <v>426.2</v>
      </c>
      <c r="G1023">
        <v>143.59385567105301</v>
      </c>
      <c r="H1023">
        <v>39.285812750296898</v>
      </c>
      <c r="I1023">
        <v>208.33448139476101</v>
      </c>
      <c r="J1023">
        <v>9.7973068806305506</v>
      </c>
      <c r="K1023">
        <v>324.837272485131</v>
      </c>
      <c r="L1023">
        <v>227.42033678159601</v>
      </c>
      <c r="M1023">
        <v>77.010362672249798</v>
      </c>
      <c r="N1023">
        <v>0.25277817011363801</v>
      </c>
      <c r="O1023">
        <v>0.86813702487094002</v>
      </c>
      <c r="P1023">
        <v>279.35024477080498</v>
      </c>
      <c r="Q1023">
        <v>6.1178683386272997E-2</v>
      </c>
    </row>
    <row r="1024" spans="1:17" hidden="1" x14ac:dyDescent="0.3">
      <c r="A1024" t="s">
        <v>2203</v>
      </c>
      <c r="B1024" t="s">
        <v>2204</v>
      </c>
      <c r="C1024" t="s">
        <v>3136</v>
      </c>
      <c r="D1024" t="s">
        <v>131</v>
      </c>
      <c r="E1024">
        <v>2608.0168279989998</v>
      </c>
      <c r="F1024">
        <v>140.47</v>
      </c>
      <c r="G1024">
        <v>-37.673673867702298</v>
      </c>
      <c r="H1024">
        <v>-2.9848273687802598</v>
      </c>
      <c r="I1024">
        <v>-20.817497837150601</v>
      </c>
      <c r="J1024">
        <v>-3.8759730155263998</v>
      </c>
      <c r="M1024">
        <v>57.493578317540802</v>
      </c>
      <c r="O1024">
        <v>35.260197907026402</v>
      </c>
      <c r="P1024">
        <v>9.6137339055793998</v>
      </c>
    </row>
    <row r="1025" spans="1:17" hidden="1" x14ac:dyDescent="0.3">
      <c r="A1025" t="s">
        <v>2205</v>
      </c>
      <c r="B1025" t="s">
        <v>2206</v>
      </c>
      <c r="C1025" t="s">
        <v>3136</v>
      </c>
      <c r="D1025" t="s">
        <v>169</v>
      </c>
      <c r="E1025">
        <v>2606.6718171000002</v>
      </c>
      <c r="F1025">
        <v>399.85</v>
      </c>
      <c r="G1025">
        <v>4.3095321359066903</v>
      </c>
      <c r="H1025">
        <v>-21.156038132927499</v>
      </c>
      <c r="I1025">
        <v>19.541414277939801</v>
      </c>
      <c r="J1025">
        <v>-11.6922646694736</v>
      </c>
      <c r="K1025">
        <v>449.33277426478401</v>
      </c>
      <c r="L1025">
        <v>398.05318413041499</v>
      </c>
      <c r="M1025">
        <v>20.447075014469998</v>
      </c>
      <c r="N1025">
        <v>1.28772130805618</v>
      </c>
      <c r="O1025">
        <v>39.964986870076203</v>
      </c>
      <c r="P1025">
        <v>61.882591093117398</v>
      </c>
      <c r="Q1025">
        <v>8.9489572652588001E-2</v>
      </c>
    </row>
    <row r="1026" spans="1:17" x14ac:dyDescent="0.3">
      <c r="A1026" t="s">
        <v>2207</v>
      </c>
      <c r="B1026" t="s">
        <v>2208</v>
      </c>
      <c r="C1026" t="s">
        <v>3126</v>
      </c>
      <c r="D1026" t="s">
        <v>1599</v>
      </c>
      <c r="E1026">
        <v>2605.0872573000001</v>
      </c>
      <c r="F1026">
        <v>630.29999999999995</v>
      </c>
      <c r="G1026">
        <v>-37.880628614933201</v>
      </c>
      <c r="H1026">
        <v>1.65919779376973</v>
      </c>
      <c r="I1026">
        <v>-11.511941908202299</v>
      </c>
      <c r="J1026">
        <v>-3.2505588048657899</v>
      </c>
      <c r="K1026">
        <v>624.860929523854</v>
      </c>
      <c r="L1026">
        <v>662.60771764353501</v>
      </c>
      <c r="M1026">
        <v>53.074946660820899</v>
      </c>
      <c r="N1026">
        <v>0.430335673654206</v>
      </c>
      <c r="O1026">
        <v>43.582421069332</v>
      </c>
      <c r="P1026">
        <v>16.4634146341463</v>
      </c>
    </row>
    <row r="1027" spans="1:17" hidden="1" x14ac:dyDescent="0.3">
      <c r="A1027" t="s">
        <v>2209</v>
      </c>
      <c r="B1027" t="s">
        <v>2210</v>
      </c>
      <c r="C1027" t="s">
        <v>3136</v>
      </c>
      <c r="D1027" t="s">
        <v>139</v>
      </c>
      <c r="E1027">
        <v>2598.838025</v>
      </c>
      <c r="F1027">
        <v>464.95</v>
      </c>
      <c r="G1027">
        <v>-27.9403186934844</v>
      </c>
      <c r="H1027">
        <v>-7.8460180663549801</v>
      </c>
      <c r="I1027">
        <v>-1.13181098617839</v>
      </c>
      <c r="J1027">
        <v>-4.4773300011491797</v>
      </c>
      <c r="K1027">
        <v>453.35463065566199</v>
      </c>
      <c r="L1027">
        <v>449.498770275742</v>
      </c>
      <c r="M1027">
        <v>62.483989549422702</v>
      </c>
      <c r="N1027">
        <v>0.366848152400857</v>
      </c>
      <c r="O1027">
        <v>23.884288633186301</v>
      </c>
      <c r="P1027">
        <v>43.061538461538397</v>
      </c>
      <c r="Q1027">
        <v>0.19228909315227699</v>
      </c>
    </row>
    <row r="1028" spans="1:17" hidden="1" x14ac:dyDescent="0.3">
      <c r="A1028" t="s">
        <v>2211</v>
      </c>
      <c r="B1028" t="s">
        <v>2212</v>
      </c>
      <c r="C1028" t="s">
        <v>3136</v>
      </c>
      <c r="D1028" t="s">
        <v>51</v>
      </c>
      <c r="E1028">
        <v>2595.7314534509901</v>
      </c>
      <c r="F1028">
        <v>117.47</v>
      </c>
      <c r="G1028">
        <v>18.9942247544084</v>
      </c>
      <c r="H1028">
        <v>-1.6213118445074</v>
      </c>
      <c r="I1028">
        <v>16.600780434256698</v>
      </c>
      <c r="J1028">
        <v>-5.8622282593163604</v>
      </c>
      <c r="K1028">
        <v>129.96933007680599</v>
      </c>
      <c r="L1028">
        <v>120.08131289800799</v>
      </c>
      <c r="M1028">
        <v>39.0756127428306</v>
      </c>
      <c r="N1028">
        <v>0.40481614277827699</v>
      </c>
      <c r="O1028">
        <v>44.1219034647144</v>
      </c>
      <c r="P1028">
        <v>57.677852348993298</v>
      </c>
      <c r="Q1028">
        <v>3.1983055037006998E-2</v>
      </c>
    </row>
    <row r="1029" spans="1:17" hidden="1" x14ac:dyDescent="0.3">
      <c r="A1029" t="s">
        <v>2213</v>
      </c>
      <c r="B1029" t="s">
        <v>2214</v>
      </c>
      <c r="C1029" t="s">
        <v>3136</v>
      </c>
      <c r="D1029" t="s">
        <v>215</v>
      </c>
      <c r="E1029">
        <v>2593.9209500749998</v>
      </c>
      <c r="F1029">
        <v>1816.75</v>
      </c>
      <c r="G1029">
        <v>17.7616830089055</v>
      </c>
      <c r="H1029">
        <v>-7.35405692612275</v>
      </c>
      <c r="I1029">
        <v>38.785895337492398</v>
      </c>
      <c r="J1029">
        <v>-4.9361060735616196</v>
      </c>
      <c r="K1029">
        <v>1886.8615559234199</v>
      </c>
      <c r="L1029">
        <v>1641.1382125492801</v>
      </c>
      <c r="M1029">
        <v>49.118530251726099</v>
      </c>
      <c r="N1029">
        <v>0.29238820634440599</v>
      </c>
      <c r="O1029">
        <v>35.3350763726434</v>
      </c>
      <c r="P1029">
        <v>78.095284776002302</v>
      </c>
      <c r="Q1029">
        <v>0.121807061166763</v>
      </c>
    </row>
    <row r="1030" spans="1:17" hidden="1" x14ac:dyDescent="0.3">
      <c r="A1030" t="s">
        <v>2215</v>
      </c>
      <c r="B1030" t="s">
        <v>2216</v>
      </c>
      <c r="C1030" t="s">
        <v>3136</v>
      </c>
      <c r="D1030" t="s">
        <v>1571</v>
      </c>
      <c r="E1030">
        <v>2586.4373241859998</v>
      </c>
      <c r="F1030">
        <v>190.94</v>
      </c>
      <c r="G1030">
        <v>42.593380576455303</v>
      </c>
      <c r="H1030">
        <v>21.012078477826901</v>
      </c>
      <c r="I1030">
        <v>76.251659483041493</v>
      </c>
      <c r="J1030">
        <v>1.4846137927618299</v>
      </c>
      <c r="K1030">
        <v>169.43680954998999</v>
      </c>
      <c r="L1030">
        <v>139.38234225661299</v>
      </c>
      <c r="M1030">
        <v>64.318589052841304</v>
      </c>
      <c r="N1030">
        <v>0.94930023492429805</v>
      </c>
      <c r="O1030">
        <v>8.6676442861632008</v>
      </c>
      <c r="P1030">
        <v>110.866924351187</v>
      </c>
      <c r="Q1030">
        <v>7.1736435512860006E-2</v>
      </c>
    </row>
    <row r="1031" spans="1:17" hidden="1" x14ac:dyDescent="0.3">
      <c r="A1031" t="s">
        <v>2217</v>
      </c>
      <c r="B1031" t="s">
        <v>2218</v>
      </c>
      <c r="C1031" t="s">
        <v>3136</v>
      </c>
      <c r="D1031" t="s">
        <v>1341</v>
      </c>
      <c r="E1031">
        <v>2580.8388</v>
      </c>
      <c r="F1031">
        <v>999.99</v>
      </c>
      <c r="G1031">
        <v>-22.365582706482002</v>
      </c>
      <c r="H1031">
        <v>-0.169969562628209</v>
      </c>
      <c r="I1031">
        <v>-5.5104066759303301</v>
      </c>
      <c r="J1031">
        <v>-3.2759490487682199</v>
      </c>
      <c r="K1031">
        <v>999.99553814215403</v>
      </c>
      <c r="L1031">
        <v>999.99609869460699</v>
      </c>
      <c r="M1031">
        <v>55.379180563809697</v>
      </c>
      <c r="N1031">
        <v>0.88791787838769698</v>
      </c>
      <c r="O1031">
        <v>3.0010300103000902</v>
      </c>
      <c r="P1031">
        <v>3.09175257731959</v>
      </c>
      <c r="Q1031">
        <v>-0.101916752053546</v>
      </c>
    </row>
    <row r="1032" spans="1:17" hidden="1" x14ac:dyDescent="0.3">
      <c r="A1032" t="s">
        <v>2219</v>
      </c>
      <c r="B1032" t="s">
        <v>2220</v>
      </c>
      <c r="C1032" t="s">
        <v>3136</v>
      </c>
      <c r="D1032" t="s">
        <v>565</v>
      </c>
      <c r="E1032">
        <v>2576.087391</v>
      </c>
      <c r="F1032">
        <v>592.85</v>
      </c>
      <c r="G1032">
        <v>-10.104647277585901</v>
      </c>
      <c r="H1032">
        <v>-0.65761038993611098</v>
      </c>
      <c r="I1032">
        <v>6.51818213737275</v>
      </c>
      <c r="J1032">
        <v>-2.97836401360171</v>
      </c>
      <c r="K1032">
        <v>604.77204277159399</v>
      </c>
      <c r="L1032">
        <v>585.23923615390197</v>
      </c>
      <c r="M1032">
        <v>47.283481433654003</v>
      </c>
      <c r="N1032">
        <v>1.47597875687637</v>
      </c>
      <c r="O1032">
        <v>18.073711731466599</v>
      </c>
      <c r="P1032">
        <v>30.296703296703299</v>
      </c>
      <c r="Q1032">
        <v>-1.6163275669090001E-3</v>
      </c>
    </row>
    <row r="1033" spans="1:17" hidden="1" x14ac:dyDescent="0.3">
      <c r="A1033" t="s">
        <v>2221</v>
      </c>
      <c r="B1033" t="s">
        <v>2222</v>
      </c>
      <c r="C1033" t="s">
        <v>3136</v>
      </c>
      <c r="D1033" t="s">
        <v>295</v>
      </c>
      <c r="E1033">
        <v>2574.2112103469999</v>
      </c>
      <c r="F1033">
        <v>2.0099999999999998</v>
      </c>
      <c r="G1033">
        <v>69.062988722089301</v>
      </c>
      <c r="H1033">
        <v>-3.97949337215202</v>
      </c>
      <c r="I1033">
        <v>24.168012678908301</v>
      </c>
      <c r="J1033">
        <v>-4.2553412056309696</v>
      </c>
      <c r="K1033">
        <v>2.2206032880146598</v>
      </c>
      <c r="L1033">
        <v>2.1619240109878599</v>
      </c>
      <c r="M1033">
        <v>39.089316181643603</v>
      </c>
      <c r="N1033">
        <v>0.70344949021618997</v>
      </c>
      <c r="O1033">
        <v>115.42288557213899</v>
      </c>
      <c r="P1033">
        <v>100.99999999999901</v>
      </c>
      <c r="Q1033">
        <v>4.5974891721809998E-2</v>
      </c>
    </row>
    <row r="1034" spans="1:17" hidden="1" x14ac:dyDescent="0.3">
      <c r="A1034" t="s">
        <v>2223</v>
      </c>
      <c r="B1034" t="s">
        <v>2224</v>
      </c>
      <c r="C1034" t="s">
        <v>3136</v>
      </c>
      <c r="D1034" t="s">
        <v>257</v>
      </c>
      <c r="E1034">
        <v>2560.9794821999999</v>
      </c>
      <c r="F1034">
        <v>375.15</v>
      </c>
      <c r="G1034">
        <v>-53.6253170170638</v>
      </c>
      <c r="H1034">
        <v>-1.2384627133131301</v>
      </c>
      <c r="I1034">
        <v>-19.1389680895368</v>
      </c>
      <c r="J1034">
        <v>-5.7594210984576604</v>
      </c>
      <c r="K1034">
        <v>383.59731220629698</v>
      </c>
      <c r="L1034">
        <v>436.02681919869298</v>
      </c>
      <c r="M1034">
        <v>53.609493359635003</v>
      </c>
      <c r="N1034">
        <v>3.24641364275463</v>
      </c>
      <c r="O1034">
        <v>54.0183926429428</v>
      </c>
      <c r="P1034">
        <v>7.1857142857142797</v>
      </c>
      <c r="Q1034">
        <v>-0.19135654818622799</v>
      </c>
    </row>
    <row r="1035" spans="1:17" hidden="1" x14ac:dyDescent="0.3">
      <c r="A1035" t="s">
        <v>2225</v>
      </c>
      <c r="B1035" t="s">
        <v>2226</v>
      </c>
      <c r="C1035" t="s">
        <v>3136</v>
      </c>
      <c r="D1035" t="s">
        <v>117</v>
      </c>
      <c r="E1035">
        <v>2550.4811850000001</v>
      </c>
      <c r="F1035">
        <v>502.35</v>
      </c>
      <c r="G1035">
        <v>-55.2782429628922</v>
      </c>
      <c r="H1035">
        <v>-9.2773551539286192</v>
      </c>
      <c r="I1035">
        <v>-15.9719322975326</v>
      </c>
      <c r="J1035">
        <v>-4.36951565955611</v>
      </c>
      <c r="K1035">
        <v>544.55534453765597</v>
      </c>
      <c r="L1035">
        <v>599.56745927202098</v>
      </c>
      <c r="M1035">
        <v>26.0301604052075</v>
      </c>
      <c r="N1035">
        <v>0.53922234911954303</v>
      </c>
      <c r="O1035">
        <v>63.202946153080497</v>
      </c>
      <c r="P1035">
        <v>1.0459619833048399</v>
      </c>
      <c r="Q1035">
        <v>1.4890989419638E-2</v>
      </c>
    </row>
    <row r="1036" spans="1:17" hidden="1" x14ac:dyDescent="0.3">
      <c r="A1036" t="s">
        <v>2227</v>
      </c>
      <c r="B1036" t="s">
        <v>2228</v>
      </c>
      <c r="C1036" t="s">
        <v>3136</v>
      </c>
      <c r="D1036" t="s">
        <v>51</v>
      </c>
      <c r="E1036">
        <v>2537.7201156599999</v>
      </c>
      <c r="F1036">
        <v>1028.2</v>
      </c>
      <c r="G1036">
        <v>24.583109590216502</v>
      </c>
      <c r="H1036">
        <v>-3.6059104456179401</v>
      </c>
      <c r="I1036">
        <v>-10.6482571233885</v>
      </c>
      <c r="J1036">
        <v>-6.5971299073517002</v>
      </c>
      <c r="K1036">
        <v>1069.2542567130299</v>
      </c>
      <c r="L1036">
        <v>1031.7871193366</v>
      </c>
      <c r="M1036">
        <v>35.514848946851401</v>
      </c>
      <c r="N1036">
        <v>0.54226474317927797</v>
      </c>
      <c r="O1036">
        <v>21.377163975880102</v>
      </c>
      <c r="P1036">
        <v>49.025291687803403</v>
      </c>
      <c r="Q1036">
        <v>1.5121377896419E-2</v>
      </c>
    </row>
    <row r="1037" spans="1:17" hidden="1" x14ac:dyDescent="0.3">
      <c r="A1037" t="s">
        <v>2229</v>
      </c>
      <c r="B1037" t="s">
        <v>2230</v>
      </c>
      <c r="C1037" t="s">
        <v>3136</v>
      </c>
      <c r="D1037" t="s">
        <v>2231</v>
      </c>
      <c r="E1037">
        <v>2536.645356</v>
      </c>
      <c r="F1037">
        <v>1026.45</v>
      </c>
      <c r="G1037">
        <v>431.40320342068497</v>
      </c>
      <c r="H1037">
        <v>10.140772327061001</v>
      </c>
      <c r="I1037">
        <v>97.386422539329601</v>
      </c>
      <c r="J1037">
        <v>4.7246391320204104</v>
      </c>
      <c r="K1037">
        <v>947.83097375443901</v>
      </c>
      <c r="L1037">
        <v>700.96604093337203</v>
      </c>
      <c r="M1037">
        <v>57.167483125562399</v>
      </c>
      <c r="N1037">
        <v>0.74456961932110999</v>
      </c>
      <c r="O1037">
        <v>11.3790247941935</v>
      </c>
      <c r="P1037">
        <v>638.11187015254995</v>
      </c>
      <c r="Q1037">
        <v>0.30209317410273201</v>
      </c>
    </row>
    <row r="1038" spans="1:17" hidden="1" x14ac:dyDescent="0.3">
      <c r="A1038" t="s">
        <v>2232</v>
      </c>
      <c r="B1038" t="s">
        <v>2233</v>
      </c>
      <c r="C1038" t="s">
        <v>3136</v>
      </c>
      <c r="D1038" t="s">
        <v>707</v>
      </c>
      <c r="E1038">
        <v>2533.5772161730001</v>
      </c>
      <c r="F1038">
        <v>23.89</v>
      </c>
      <c r="G1038">
        <v>4.3718178240219299</v>
      </c>
      <c r="H1038">
        <v>-13.6119985481354</v>
      </c>
      <c r="I1038">
        <v>-3.19677284295389</v>
      </c>
      <c r="J1038">
        <v>1.32224884965559</v>
      </c>
      <c r="K1038">
        <v>25.610400884511598</v>
      </c>
      <c r="L1038">
        <v>23.878909569534802</v>
      </c>
      <c r="M1038">
        <v>39.575683949483299</v>
      </c>
      <c r="N1038">
        <v>0.27669130508524897</v>
      </c>
      <c r="O1038">
        <v>57.764755127668401</v>
      </c>
      <c r="P1038">
        <v>29.836956521739101</v>
      </c>
      <c r="Q1038">
        <v>-1.3017134897912E-2</v>
      </c>
    </row>
    <row r="1039" spans="1:17" hidden="1" x14ac:dyDescent="0.3">
      <c r="A1039" t="s">
        <v>2234</v>
      </c>
      <c r="B1039" t="s">
        <v>2235</v>
      </c>
      <c r="C1039" t="s">
        <v>3136</v>
      </c>
      <c r="D1039" t="s">
        <v>69</v>
      </c>
      <c r="E1039">
        <v>2519.9802027400001</v>
      </c>
      <c r="F1039">
        <v>290.29000000000002</v>
      </c>
      <c r="G1039">
        <v>12.090183852109901</v>
      </c>
      <c r="H1039">
        <v>18.627302601041901</v>
      </c>
      <c r="I1039">
        <v>16.872549479212999</v>
      </c>
      <c r="J1039">
        <v>-3.8182016439239299</v>
      </c>
      <c r="K1039">
        <v>257.77093399082003</v>
      </c>
      <c r="L1039">
        <v>238.263655124271</v>
      </c>
      <c r="M1039">
        <v>68.766199466988795</v>
      </c>
      <c r="N1039">
        <v>1.7338068405862599</v>
      </c>
      <c r="O1039">
        <v>6.7725378070205604</v>
      </c>
      <c r="P1039">
        <v>50.4093264248704</v>
      </c>
      <c r="Q1039">
        <v>-7.6904346132310002E-3</v>
      </c>
    </row>
    <row r="1040" spans="1:17" hidden="1" x14ac:dyDescent="0.3">
      <c r="A1040" t="s">
        <v>2236</v>
      </c>
      <c r="B1040" t="s">
        <v>2237</v>
      </c>
      <c r="C1040" t="s">
        <v>3136</v>
      </c>
      <c r="D1040" t="s">
        <v>273</v>
      </c>
      <c r="E1040">
        <v>2508.4632493049999</v>
      </c>
      <c r="F1040">
        <v>780.9</v>
      </c>
      <c r="G1040">
        <v>43.765679925152803</v>
      </c>
      <c r="H1040">
        <v>-11.087149576317399</v>
      </c>
      <c r="I1040">
        <v>55.816902589641302</v>
      </c>
      <c r="J1040">
        <v>4.8080959339307299</v>
      </c>
      <c r="K1040">
        <v>803.847390772842</v>
      </c>
      <c r="L1040">
        <v>676.80873403466899</v>
      </c>
      <c r="M1040">
        <v>45.777420734908503</v>
      </c>
      <c r="N1040">
        <v>0.83579254149758397</v>
      </c>
      <c r="O1040">
        <v>23.895505186323401</v>
      </c>
      <c r="P1040">
        <v>90.695970695970601</v>
      </c>
      <c r="Q1040">
        <v>-3.8302098460905001E-2</v>
      </c>
    </row>
    <row r="1041" spans="1:17" hidden="1" x14ac:dyDescent="0.3">
      <c r="A1041" t="s">
        <v>2238</v>
      </c>
      <c r="B1041" t="s">
        <v>2239</v>
      </c>
      <c r="C1041" t="s">
        <v>3136</v>
      </c>
      <c r="D1041" t="s">
        <v>46</v>
      </c>
      <c r="E1041">
        <v>2479.3958180949999</v>
      </c>
      <c r="F1041">
        <v>625.45000000000005</v>
      </c>
      <c r="G1041">
        <v>-39.033359670042003</v>
      </c>
      <c r="H1041">
        <v>3.3111497900353002</v>
      </c>
      <c r="I1041">
        <v>-8.6380367386577994</v>
      </c>
      <c r="J1041">
        <v>-4.4183583409817704</v>
      </c>
      <c r="K1041">
        <v>637.12813589814505</v>
      </c>
      <c r="L1041">
        <v>671.41724161336697</v>
      </c>
      <c r="M1041">
        <v>50.175698013944597</v>
      </c>
      <c r="N1041">
        <v>4.5757699506854799</v>
      </c>
      <c r="O1041">
        <v>28.515468862418999</v>
      </c>
      <c r="P1041">
        <v>10.620799434028999</v>
      </c>
      <c r="Q1041">
        <v>2.8156372943189999E-3</v>
      </c>
    </row>
    <row r="1042" spans="1:17" hidden="1" x14ac:dyDescent="0.3">
      <c r="A1042" t="s">
        <v>2240</v>
      </c>
      <c r="B1042" t="s">
        <v>2241</v>
      </c>
      <c r="C1042" t="s">
        <v>3136</v>
      </c>
      <c r="D1042" t="s">
        <v>148</v>
      </c>
      <c r="E1042">
        <v>2472.5975206319999</v>
      </c>
      <c r="F1042">
        <v>258.83999999999997</v>
      </c>
      <c r="G1042">
        <v>-52.3709910353084</v>
      </c>
      <c r="H1042">
        <v>-17.026178712955002</v>
      </c>
      <c r="I1042">
        <v>-32.637785054308701</v>
      </c>
      <c r="J1042">
        <v>-2.7573875142575401</v>
      </c>
      <c r="K1042">
        <v>280.23819306477799</v>
      </c>
      <c r="L1042">
        <v>318.66385236911901</v>
      </c>
      <c r="M1042">
        <v>56.072959052516502</v>
      </c>
      <c r="N1042">
        <v>0.65871661793123404</v>
      </c>
      <c r="O1042">
        <v>86.679029516303501</v>
      </c>
      <c r="P1042">
        <v>29.129458717884699</v>
      </c>
      <c r="Q1042">
        <v>9.2871850877686998E-2</v>
      </c>
    </row>
    <row r="1043" spans="1:17" x14ac:dyDescent="0.3">
      <c r="A1043" t="s">
        <v>2242</v>
      </c>
      <c r="B1043" t="s">
        <v>2243</v>
      </c>
      <c r="C1043" t="s">
        <v>3119</v>
      </c>
      <c r="D1043" t="s">
        <v>72</v>
      </c>
      <c r="E1043">
        <v>2470.6874272989999</v>
      </c>
      <c r="F1043">
        <v>186.73</v>
      </c>
      <c r="G1043">
        <v>-4.7033268778746002</v>
      </c>
      <c r="H1043">
        <v>-5.0740207353360898</v>
      </c>
      <c r="I1043">
        <v>-6.4746678798550299</v>
      </c>
      <c r="J1043">
        <v>-0.18193859197130499</v>
      </c>
      <c r="K1043">
        <v>212.50909452013599</v>
      </c>
      <c r="L1043">
        <v>212.03410746155899</v>
      </c>
      <c r="M1043">
        <v>36.544656958923099</v>
      </c>
      <c r="N1043">
        <v>0.66513929991491705</v>
      </c>
      <c r="O1043">
        <v>57.205590960209904</v>
      </c>
      <c r="P1043">
        <v>19.125996810207301</v>
      </c>
      <c r="Q1043">
        <v>1.4930520134815E-2</v>
      </c>
    </row>
    <row r="1044" spans="1:17" x14ac:dyDescent="0.3">
      <c r="A1044" t="s">
        <v>2244</v>
      </c>
      <c r="B1044" t="s">
        <v>2245</v>
      </c>
      <c r="C1044" t="s">
        <v>3130</v>
      </c>
      <c r="D1044" t="s">
        <v>85</v>
      </c>
      <c r="E1044">
        <v>2468.1516353699999</v>
      </c>
      <c r="F1044">
        <v>573.54999999999995</v>
      </c>
      <c r="G1044">
        <v>-48.359131093578803</v>
      </c>
      <c r="H1044">
        <v>-9.9419565333122399</v>
      </c>
      <c r="I1044">
        <v>-23.1501303979291</v>
      </c>
      <c r="J1044">
        <v>-5.3950903915244002</v>
      </c>
      <c r="K1044">
        <v>632.78337123903498</v>
      </c>
      <c r="L1044">
        <v>723.88568700948804</v>
      </c>
      <c r="M1044">
        <v>41.307162803779597</v>
      </c>
      <c r="N1044">
        <v>0.57615748222850405</v>
      </c>
      <c r="O1044">
        <v>54.476505971580501</v>
      </c>
      <c r="P1044">
        <v>7.2056074766354996</v>
      </c>
    </row>
    <row r="1045" spans="1:17" hidden="1" x14ac:dyDescent="0.3">
      <c r="A1045" t="s">
        <v>2246</v>
      </c>
      <c r="B1045" t="s">
        <v>2247</v>
      </c>
      <c r="C1045" t="s">
        <v>3136</v>
      </c>
      <c r="D1045" t="s">
        <v>371</v>
      </c>
      <c r="E1045">
        <v>2455.3817612500002</v>
      </c>
      <c r="F1045">
        <v>1028.5</v>
      </c>
      <c r="G1045">
        <v>-20.594357691639299</v>
      </c>
      <c r="H1045">
        <v>-0.60504642620744198</v>
      </c>
      <c r="I1045">
        <v>17.2672436762243</v>
      </c>
      <c r="J1045">
        <v>-5.3991708802561398</v>
      </c>
      <c r="K1045">
        <v>1024.43678429785</v>
      </c>
      <c r="L1045">
        <v>962.58978968537997</v>
      </c>
      <c r="M1045">
        <v>35.750761146589298</v>
      </c>
      <c r="N1045">
        <v>0.259458599985326</v>
      </c>
      <c r="O1045">
        <v>40.982012639766602</v>
      </c>
      <c r="P1045">
        <v>37.739386634525196</v>
      </c>
      <c r="Q1045">
        <v>1.1441363033054999E-2</v>
      </c>
    </row>
    <row r="1046" spans="1:17" hidden="1" x14ac:dyDescent="0.3">
      <c r="A1046" t="s">
        <v>2248</v>
      </c>
      <c r="B1046" t="s">
        <v>2249</v>
      </c>
      <c r="C1046" t="s">
        <v>3136</v>
      </c>
      <c r="D1046" t="s">
        <v>966</v>
      </c>
      <c r="E1046">
        <v>2449.4905480500001</v>
      </c>
      <c r="F1046">
        <v>371.7</v>
      </c>
      <c r="G1046">
        <v>-6.7512747749112796</v>
      </c>
      <c r="H1046">
        <v>-3.4989512858657998</v>
      </c>
      <c r="I1046">
        <v>9.3368778907311807</v>
      </c>
      <c r="J1046">
        <v>-3.4771053830000298</v>
      </c>
      <c r="K1046">
        <v>385.97233558786598</v>
      </c>
      <c r="M1046">
        <v>42.3181311782308</v>
      </c>
      <c r="N1046">
        <v>0.72681387608425496</v>
      </c>
      <c r="O1046">
        <v>27.764326069410799</v>
      </c>
      <c r="P1046">
        <v>31.715095676824902</v>
      </c>
    </row>
    <row r="1047" spans="1:17" x14ac:dyDescent="0.3">
      <c r="A1047" t="s">
        <v>2250</v>
      </c>
      <c r="B1047" t="s">
        <v>2251</v>
      </c>
      <c r="C1047" t="s">
        <v>3129</v>
      </c>
      <c r="D1047" t="s">
        <v>1301</v>
      </c>
      <c r="E1047">
        <v>2448.7471011749999</v>
      </c>
      <c r="F1047">
        <v>292.75</v>
      </c>
      <c r="G1047">
        <v>-63.099846901245797</v>
      </c>
      <c r="H1047">
        <v>-11.3718926395512</v>
      </c>
      <c r="I1047">
        <v>-31.991773942691601</v>
      </c>
      <c r="J1047">
        <v>5.5641788239483301</v>
      </c>
      <c r="K1047">
        <v>304.06786173568298</v>
      </c>
      <c r="L1047">
        <v>361.56244266836501</v>
      </c>
      <c r="M1047">
        <v>63.323165856109</v>
      </c>
      <c r="N1047">
        <v>1.01244190679577</v>
      </c>
      <c r="O1047">
        <v>80.710472966519504</v>
      </c>
      <c r="P1047">
        <v>17.405253659514699</v>
      </c>
      <c r="Q1047">
        <v>-4.9094067228648001E-2</v>
      </c>
    </row>
    <row r="1048" spans="1:17" hidden="1" x14ac:dyDescent="0.3">
      <c r="A1048" t="s">
        <v>2252</v>
      </c>
      <c r="B1048" t="s">
        <v>2253</v>
      </c>
      <c r="C1048" t="s">
        <v>3136</v>
      </c>
      <c r="D1048" t="s">
        <v>565</v>
      </c>
      <c r="E1048">
        <v>2420.3374795599998</v>
      </c>
      <c r="F1048">
        <v>1693</v>
      </c>
      <c r="G1048">
        <v>137.875751549147</v>
      </c>
      <c r="H1048">
        <v>3.1359948060782101</v>
      </c>
      <c r="I1048">
        <v>7.31213137551575</v>
      </c>
      <c r="J1048">
        <v>-7.9030955018574698</v>
      </c>
      <c r="K1048">
        <v>1776.0024268786599</v>
      </c>
      <c r="L1048">
        <v>1601.1878887986099</v>
      </c>
      <c r="M1048">
        <v>46.587841165716597</v>
      </c>
      <c r="N1048">
        <v>0.73657710649663599</v>
      </c>
      <c r="O1048">
        <v>32.6284701712935</v>
      </c>
      <c r="P1048">
        <v>178.614333909322</v>
      </c>
      <c r="Q1048">
        <v>0.26149187777445498</v>
      </c>
    </row>
    <row r="1049" spans="1:17" hidden="1" x14ac:dyDescent="0.3">
      <c r="A1049" t="s">
        <v>2254</v>
      </c>
      <c r="B1049" t="s">
        <v>2255</v>
      </c>
      <c r="C1049" t="s">
        <v>3136</v>
      </c>
      <c r="D1049" t="s">
        <v>292</v>
      </c>
      <c r="E1049">
        <v>2415.9850044999998</v>
      </c>
      <c r="F1049">
        <v>95</v>
      </c>
      <c r="G1049">
        <v>0.61176357183511199</v>
      </c>
      <c r="H1049">
        <v>-8.9940802345649704</v>
      </c>
      <c r="I1049">
        <v>13.389216603168499</v>
      </c>
      <c r="J1049">
        <v>-6.6571480016478102</v>
      </c>
      <c r="K1049">
        <v>98.966466153721996</v>
      </c>
      <c r="L1049">
        <v>92.785092262104797</v>
      </c>
      <c r="M1049">
        <v>44.073925232740997</v>
      </c>
      <c r="N1049">
        <v>0.404823073329179</v>
      </c>
      <c r="O1049">
        <v>22.052631578947299</v>
      </c>
      <c r="P1049">
        <v>33.053221288515402</v>
      </c>
      <c r="Q1049">
        <v>-3.8450248021734003E-2</v>
      </c>
    </row>
    <row r="1050" spans="1:17" hidden="1" x14ac:dyDescent="0.3">
      <c r="A1050" t="s">
        <v>2256</v>
      </c>
      <c r="B1050" t="s">
        <v>2257</v>
      </c>
      <c r="C1050" t="s">
        <v>3136</v>
      </c>
      <c r="D1050" t="s">
        <v>120</v>
      </c>
      <c r="E1050">
        <v>2408.0748848520002</v>
      </c>
      <c r="F1050">
        <v>202.02</v>
      </c>
      <c r="G1050">
        <v>-31.036468782431399</v>
      </c>
      <c r="H1050">
        <v>0.73569081473028597</v>
      </c>
      <c r="I1050">
        <v>11.705562862799001</v>
      </c>
      <c r="J1050">
        <v>-5.8259694569314897</v>
      </c>
      <c r="K1050">
        <v>202.281599085408</v>
      </c>
      <c r="L1050">
        <v>197.712683176474</v>
      </c>
      <c r="M1050">
        <v>46.821277844772901</v>
      </c>
      <c r="N1050">
        <v>0.679383787469101</v>
      </c>
      <c r="O1050">
        <v>43.426393426393403</v>
      </c>
      <c r="P1050">
        <v>34.859813084112098</v>
      </c>
      <c r="Q1050">
        <v>5.3074902493387997E-2</v>
      </c>
    </row>
    <row r="1051" spans="1:17" hidden="1" x14ac:dyDescent="0.3">
      <c r="A1051" t="s">
        <v>2258</v>
      </c>
      <c r="B1051" t="s">
        <v>2259</v>
      </c>
      <c r="C1051" t="s">
        <v>3136</v>
      </c>
      <c r="D1051" t="s">
        <v>248</v>
      </c>
      <c r="E1051">
        <v>2404.6164415899998</v>
      </c>
      <c r="F1051">
        <v>224.18</v>
      </c>
      <c r="G1051">
        <v>-52.5166965871488</v>
      </c>
      <c r="H1051">
        <v>-13.4307953430914</v>
      </c>
      <c r="I1051">
        <v>-25.402206390062901</v>
      </c>
      <c r="J1051">
        <v>-3.8429209734080398</v>
      </c>
      <c r="K1051">
        <v>246.01997677728201</v>
      </c>
      <c r="L1051">
        <v>260.79788373625502</v>
      </c>
      <c r="M1051">
        <v>51.914309363885799</v>
      </c>
      <c r="N1051">
        <v>1.2269671042186701</v>
      </c>
      <c r="O1051">
        <v>51.440806494780901</v>
      </c>
      <c r="P1051">
        <v>9.8652291105121304</v>
      </c>
      <c r="Q1051">
        <v>3.7888765896540999E-2</v>
      </c>
    </row>
    <row r="1052" spans="1:17" hidden="1" x14ac:dyDescent="0.3">
      <c r="A1052" t="s">
        <v>2260</v>
      </c>
      <c r="B1052" t="s">
        <v>2261</v>
      </c>
      <c r="C1052" t="s">
        <v>3136</v>
      </c>
      <c r="D1052" t="s">
        <v>181</v>
      </c>
      <c r="E1052">
        <v>2403.8127588299999</v>
      </c>
      <c r="F1052">
        <v>1661.05</v>
      </c>
      <c r="G1052">
        <v>-11.7653230267537</v>
      </c>
      <c r="H1052">
        <v>-7.0291543626049604</v>
      </c>
      <c r="I1052">
        <v>-29.748859355519802</v>
      </c>
      <c r="J1052">
        <v>1.44610482065443E-2</v>
      </c>
      <c r="K1052">
        <v>1789.8721993550801</v>
      </c>
      <c r="L1052">
        <v>1830.7078341777799</v>
      </c>
      <c r="M1052">
        <v>45.823048031087502</v>
      </c>
      <c r="N1052">
        <v>0.85471338881788606</v>
      </c>
      <c r="O1052">
        <v>49.303151620962602</v>
      </c>
      <c r="P1052">
        <v>34.623333468411801</v>
      </c>
      <c r="Q1052">
        <v>8.7658040651222E-2</v>
      </c>
    </row>
    <row r="1053" spans="1:17" x14ac:dyDescent="0.3">
      <c r="A1053" t="s">
        <v>2262</v>
      </c>
      <c r="B1053" t="s">
        <v>2263</v>
      </c>
      <c r="C1053" t="s">
        <v>3123</v>
      </c>
      <c r="D1053" t="s">
        <v>371</v>
      </c>
      <c r="E1053">
        <v>2394.98799336</v>
      </c>
      <c r="F1053">
        <v>1691.6</v>
      </c>
      <c r="G1053">
        <v>-38.5815311958332</v>
      </c>
      <c r="H1053">
        <v>-1.6032321657226501E-2</v>
      </c>
      <c r="I1053">
        <v>-12.7452927223781</v>
      </c>
      <c r="J1053">
        <v>-4.6422561243636897</v>
      </c>
      <c r="K1053">
        <v>1870.60942394581</v>
      </c>
      <c r="L1053">
        <v>1932.76162642809</v>
      </c>
      <c r="M1053">
        <v>39.320581381499302</v>
      </c>
      <c r="N1053">
        <v>0.65512264455730096</v>
      </c>
      <c r="O1053">
        <v>51.333057460392503</v>
      </c>
      <c r="P1053">
        <v>10.489875898105799</v>
      </c>
      <c r="Q1053">
        <v>-7.4345564521007004E-2</v>
      </c>
    </row>
    <row r="1054" spans="1:17" hidden="1" x14ac:dyDescent="0.3">
      <c r="A1054" t="s">
        <v>2264</v>
      </c>
      <c r="B1054" t="s">
        <v>2265</v>
      </c>
      <c r="C1054" t="s">
        <v>3136</v>
      </c>
      <c r="D1054" t="s">
        <v>2266</v>
      </c>
      <c r="E1054">
        <v>2387.8186463450002</v>
      </c>
      <c r="F1054">
        <v>1434.95</v>
      </c>
      <c r="G1054">
        <v>-2.35638307446732</v>
      </c>
      <c r="H1054">
        <v>-12.5680269254065</v>
      </c>
      <c r="I1054">
        <v>14.499792956084301</v>
      </c>
      <c r="J1054">
        <v>-12.1086691288724</v>
      </c>
      <c r="K1054">
        <v>1456.4527751175799</v>
      </c>
      <c r="M1054">
        <v>28.802749150157101</v>
      </c>
      <c r="O1054">
        <v>26.4852433882713</v>
      </c>
      <c r="P1054">
        <v>29.257307571048901</v>
      </c>
    </row>
    <row r="1055" spans="1:17" hidden="1" x14ac:dyDescent="0.3">
      <c r="A1055" t="s">
        <v>2267</v>
      </c>
      <c r="B1055" t="s">
        <v>2268</v>
      </c>
      <c r="C1055" t="s">
        <v>3136</v>
      </c>
      <c r="D1055" t="s">
        <v>131</v>
      </c>
      <c r="E1055">
        <v>2383.450253817</v>
      </c>
      <c r="F1055">
        <v>8.85</v>
      </c>
      <c r="G1055">
        <v>51.163829058223797</v>
      </c>
      <c r="H1055">
        <v>-9.7716038833636496</v>
      </c>
      <c r="I1055">
        <v>-21.223692390216002</v>
      </c>
      <c r="J1055">
        <v>-8.4196435825302807</v>
      </c>
      <c r="K1055">
        <v>10.066830538384499</v>
      </c>
      <c r="L1055">
        <v>9.8485578977571198</v>
      </c>
      <c r="M1055">
        <v>40.771211082815299</v>
      </c>
      <c r="N1055">
        <v>0.45363239245947101</v>
      </c>
      <c r="O1055">
        <v>123.72881355932201</v>
      </c>
      <c r="P1055">
        <v>73.529411764705799</v>
      </c>
      <c r="Q1055">
        <v>0.116125645959652</v>
      </c>
    </row>
    <row r="1056" spans="1:17" hidden="1" x14ac:dyDescent="0.3">
      <c r="A1056" t="s">
        <v>2269</v>
      </c>
      <c r="B1056" t="s">
        <v>2270</v>
      </c>
      <c r="C1056" t="s">
        <v>3136</v>
      </c>
      <c r="D1056" t="s">
        <v>188</v>
      </c>
      <c r="E1056">
        <v>2380.0985999999998</v>
      </c>
      <c r="F1056">
        <v>212.13</v>
      </c>
      <c r="G1056">
        <v>24.0890613123108</v>
      </c>
      <c r="H1056">
        <v>15.5746170242909</v>
      </c>
      <c r="I1056">
        <v>59.315768149244398</v>
      </c>
      <c r="J1056">
        <v>18.947273173453901</v>
      </c>
      <c r="K1056">
        <v>186.767385342734</v>
      </c>
      <c r="L1056">
        <v>164.42786223417201</v>
      </c>
      <c r="M1056">
        <v>73.206223544035794</v>
      </c>
      <c r="N1056">
        <v>1.83681909308355</v>
      </c>
      <c r="O1056">
        <v>4.7470890491679603</v>
      </c>
      <c r="P1056">
        <v>89.401785714285694</v>
      </c>
      <c r="Q1056">
        <v>3.6401221947593002E-2</v>
      </c>
    </row>
    <row r="1057" spans="1:17" hidden="1" x14ac:dyDescent="0.3">
      <c r="A1057" t="s">
        <v>2271</v>
      </c>
      <c r="B1057" t="s">
        <v>2272</v>
      </c>
      <c r="C1057" t="s">
        <v>3136</v>
      </c>
      <c r="D1057" t="s">
        <v>117</v>
      </c>
      <c r="E1057">
        <v>2376.2617987499998</v>
      </c>
      <c r="F1057">
        <v>183.75</v>
      </c>
      <c r="G1057">
        <v>-9.2493910372054895</v>
      </c>
      <c r="H1057">
        <v>-5.7065202704856803</v>
      </c>
      <c r="I1057">
        <v>27.546350022114499</v>
      </c>
      <c r="J1057">
        <v>-2.5849456828981299</v>
      </c>
      <c r="K1057">
        <v>184.676374728246</v>
      </c>
      <c r="L1057">
        <v>168.45314195086999</v>
      </c>
      <c r="M1057">
        <v>49.897735209270799</v>
      </c>
      <c r="N1057">
        <v>0.32897677397488201</v>
      </c>
      <c r="O1057">
        <v>16.4625850340136</v>
      </c>
      <c r="P1057">
        <v>59.782608695652101</v>
      </c>
    </row>
    <row r="1058" spans="1:17" x14ac:dyDescent="0.3">
      <c r="A1058" t="s">
        <v>2273</v>
      </c>
      <c r="B1058" t="s">
        <v>2274</v>
      </c>
      <c r="C1058" t="s">
        <v>3133</v>
      </c>
      <c r="D1058" t="s">
        <v>565</v>
      </c>
      <c r="E1058">
        <v>2374.8394181389999</v>
      </c>
      <c r="F1058">
        <v>161.16999999999999</v>
      </c>
      <c r="G1058">
        <v>-68.035564166114597</v>
      </c>
      <c r="H1058">
        <v>-2.7699695626282002</v>
      </c>
      <c r="I1058">
        <v>-11.560120753458699</v>
      </c>
      <c r="J1058">
        <v>-1.21093279067093</v>
      </c>
      <c r="K1058">
        <v>169.78111771466601</v>
      </c>
      <c r="L1058">
        <v>193.57597239369699</v>
      </c>
      <c r="M1058">
        <v>35.484350417789003</v>
      </c>
      <c r="N1058">
        <v>0.55947573259079497</v>
      </c>
      <c r="O1058">
        <v>93.584413972823697</v>
      </c>
      <c r="P1058">
        <v>11.985825458588099</v>
      </c>
    </row>
    <row r="1059" spans="1:17" hidden="1" x14ac:dyDescent="0.3">
      <c r="A1059" t="s">
        <v>2275</v>
      </c>
      <c r="B1059" t="s">
        <v>2276</v>
      </c>
      <c r="C1059" t="s">
        <v>3136</v>
      </c>
      <c r="D1059" t="s">
        <v>292</v>
      </c>
      <c r="E1059">
        <v>2372.8869500000001</v>
      </c>
      <c r="F1059">
        <v>477.25</v>
      </c>
      <c r="G1059">
        <v>-14.1333568305323</v>
      </c>
      <c r="H1059">
        <v>2.4644390395223201</v>
      </c>
      <c r="I1059">
        <v>-3.20501224934941</v>
      </c>
      <c r="J1059">
        <v>-7.6336664836379597</v>
      </c>
      <c r="K1059">
        <v>471.90565760505098</v>
      </c>
      <c r="L1059">
        <v>453.22192248041398</v>
      </c>
      <c r="M1059">
        <v>43.741346950392803</v>
      </c>
      <c r="N1059">
        <v>0.73581791152676201</v>
      </c>
      <c r="O1059">
        <v>11.0319539025667</v>
      </c>
      <c r="P1059">
        <v>25.081902765037299</v>
      </c>
      <c r="Q1059">
        <v>2.4166675735860999E-2</v>
      </c>
    </row>
    <row r="1060" spans="1:17" x14ac:dyDescent="0.3">
      <c r="A1060" t="s">
        <v>2277</v>
      </c>
      <c r="B1060" t="s">
        <v>2278</v>
      </c>
      <c r="C1060" t="s">
        <v>3119</v>
      </c>
      <c r="D1060" t="s">
        <v>445</v>
      </c>
      <c r="E1060">
        <v>2372.5332880629999</v>
      </c>
      <c r="F1060">
        <v>71.41</v>
      </c>
      <c r="G1060">
        <v>-55.015582706482</v>
      </c>
      <c r="H1060">
        <v>-15.6443671529896</v>
      </c>
      <c r="I1060">
        <v>-22.2809684474921</v>
      </c>
      <c r="J1060">
        <v>-7.3894137412511398</v>
      </c>
      <c r="K1060">
        <v>78.464529329278193</v>
      </c>
      <c r="L1060">
        <v>83.658250823902094</v>
      </c>
      <c r="M1060">
        <v>47.538589901831301</v>
      </c>
      <c r="N1060">
        <v>0.47645018807871398</v>
      </c>
      <c r="O1060">
        <v>68.043691359753495</v>
      </c>
      <c r="P1060">
        <v>14.164668265387601</v>
      </c>
      <c r="Q1060">
        <v>-2.4245933427038999E-2</v>
      </c>
    </row>
    <row r="1061" spans="1:17" hidden="1" x14ac:dyDescent="0.3">
      <c r="A1061" t="s">
        <v>2279</v>
      </c>
      <c r="B1061" t="s">
        <v>2280</v>
      </c>
      <c r="C1061" t="s">
        <v>3136</v>
      </c>
      <c r="D1061" t="s">
        <v>2281</v>
      </c>
      <c r="E1061">
        <v>2371.46</v>
      </c>
      <c r="F1061">
        <v>846.95</v>
      </c>
      <c r="G1061">
        <v>37.798940742837097</v>
      </c>
      <c r="H1061">
        <v>-14.8101812028398</v>
      </c>
      <c r="I1061">
        <v>-19.182834461069401</v>
      </c>
      <c r="J1061">
        <v>-8.0388215399134406</v>
      </c>
      <c r="K1061">
        <v>964.339461515214</v>
      </c>
      <c r="L1061">
        <v>906.80481418559305</v>
      </c>
      <c r="M1061">
        <v>34.415245990807101</v>
      </c>
      <c r="N1061">
        <v>0.67708649689697897</v>
      </c>
      <c r="O1061">
        <v>72.141212586339194</v>
      </c>
      <c r="P1061">
        <v>67.216189536031493</v>
      </c>
      <c r="Q1061">
        <v>8.8017852100283997E-2</v>
      </c>
    </row>
    <row r="1062" spans="1:17" hidden="1" x14ac:dyDescent="0.3">
      <c r="A1062" t="s">
        <v>2282</v>
      </c>
      <c r="B1062" t="s">
        <v>2283</v>
      </c>
      <c r="C1062" t="s">
        <v>3136</v>
      </c>
      <c r="D1062" t="s">
        <v>1599</v>
      </c>
      <c r="E1062">
        <v>2370.9663915750002</v>
      </c>
      <c r="F1062">
        <v>311.7</v>
      </c>
      <c r="G1062">
        <v>-44.440582706481997</v>
      </c>
      <c r="H1062">
        <v>-6.8186667773631502</v>
      </c>
      <c r="I1062">
        <v>-27.5844066759303</v>
      </c>
      <c r="J1062">
        <v>-4.5888638817585798</v>
      </c>
      <c r="K1062">
        <v>351.13804881229601</v>
      </c>
      <c r="M1062">
        <v>41.332181730449904</v>
      </c>
      <c r="O1062">
        <v>38.322104587744597</v>
      </c>
      <c r="P1062">
        <v>1.8627450980392</v>
      </c>
    </row>
    <row r="1063" spans="1:17" hidden="1" x14ac:dyDescent="0.3">
      <c r="A1063" t="s">
        <v>2284</v>
      </c>
      <c r="B1063" t="s">
        <v>2285</v>
      </c>
      <c r="C1063" t="s">
        <v>3136</v>
      </c>
      <c r="D1063" t="s">
        <v>114</v>
      </c>
      <c r="E1063">
        <v>2368.2103157699999</v>
      </c>
      <c r="F1063">
        <v>415.35</v>
      </c>
      <c r="G1063">
        <v>-34.877431047714197</v>
      </c>
      <c r="H1063">
        <v>-14.803364510255999</v>
      </c>
      <c r="I1063">
        <v>-18.021255017162499</v>
      </c>
      <c r="J1063">
        <v>-10.846663525085701</v>
      </c>
      <c r="K1063">
        <v>474.58675858358498</v>
      </c>
      <c r="M1063">
        <v>23.036146938673301</v>
      </c>
      <c r="N1063">
        <v>0.72820109855156001</v>
      </c>
      <c r="O1063">
        <v>51.077404598531302</v>
      </c>
      <c r="P1063">
        <v>2.0265291083271899</v>
      </c>
    </row>
    <row r="1064" spans="1:17" hidden="1" x14ac:dyDescent="0.3">
      <c r="A1064" t="s">
        <v>2286</v>
      </c>
      <c r="B1064" t="s">
        <v>2287</v>
      </c>
      <c r="C1064" t="s">
        <v>3136</v>
      </c>
      <c r="D1064" t="s">
        <v>248</v>
      </c>
      <c r="E1064">
        <v>2360.6925000000001</v>
      </c>
      <c r="F1064">
        <v>5039.8500000000004</v>
      </c>
      <c r="G1064">
        <v>58.533555843410198</v>
      </c>
      <c r="H1064">
        <v>-6.1200546448743696</v>
      </c>
      <c r="I1064">
        <v>56.221226787903802</v>
      </c>
      <c r="J1064">
        <v>-2.78708504464712</v>
      </c>
      <c r="K1064">
        <v>4869.2059343440696</v>
      </c>
      <c r="L1064">
        <v>3924.1324282149399</v>
      </c>
      <c r="M1064">
        <v>46.272638264300198</v>
      </c>
      <c r="N1064">
        <v>0.58736013312966395</v>
      </c>
      <c r="O1064">
        <v>13.870452493625701</v>
      </c>
      <c r="P1064">
        <v>99.313849561021897</v>
      </c>
      <c r="Q1064">
        <v>0.17338168559358799</v>
      </c>
    </row>
    <row r="1065" spans="1:17" hidden="1" x14ac:dyDescent="0.3">
      <c r="A1065" t="s">
        <v>2288</v>
      </c>
      <c r="B1065" t="s">
        <v>2289</v>
      </c>
      <c r="C1065" t="s">
        <v>3136</v>
      </c>
      <c r="D1065" t="s">
        <v>227</v>
      </c>
      <c r="E1065">
        <v>2360.6549264999999</v>
      </c>
      <c r="F1065">
        <v>817.7</v>
      </c>
      <c r="G1065">
        <v>-24.683107494440399</v>
      </c>
      <c r="H1065">
        <v>-21.4276427222782</v>
      </c>
      <c r="I1065">
        <v>0.36913793108767501</v>
      </c>
      <c r="J1065">
        <v>-6.6268712129827403</v>
      </c>
      <c r="K1065">
        <v>1013.98718789343</v>
      </c>
      <c r="L1065">
        <v>949.48832519235498</v>
      </c>
      <c r="M1065">
        <v>22.813366722781002</v>
      </c>
      <c r="N1065">
        <v>0.70718589985740399</v>
      </c>
      <c r="O1065">
        <v>67.512535159593895</v>
      </c>
      <c r="P1065">
        <v>23.650385604113101</v>
      </c>
      <c r="Q1065">
        <v>-3.8417340237111998E-2</v>
      </c>
    </row>
    <row r="1066" spans="1:17" hidden="1" x14ac:dyDescent="0.3">
      <c r="A1066" t="s">
        <v>2290</v>
      </c>
      <c r="B1066" t="s">
        <v>2291</v>
      </c>
      <c r="C1066" t="s">
        <v>3136</v>
      </c>
      <c r="D1066" t="s">
        <v>419</v>
      </c>
      <c r="E1066">
        <v>2348.747075275</v>
      </c>
      <c r="F1066">
        <v>1025.9000000000001</v>
      </c>
      <c r="G1066">
        <v>-43.881858573827003</v>
      </c>
      <c r="H1066">
        <v>-4.7647426544293197</v>
      </c>
      <c r="I1066">
        <v>-20.720779046689401</v>
      </c>
      <c r="J1066">
        <v>-3.5510831710561899</v>
      </c>
      <c r="K1066">
        <v>1072.61712209333</v>
      </c>
      <c r="L1066">
        <v>1156.38590914052</v>
      </c>
      <c r="M1066">
        <v>48.119582791052501</v>
      </c>
      <c r="N1066">
        <v>0.65008390361211599</v>
      </c>
      <c r="O1066">
        <v>40.364557949117803</v>
      </c>
      <c r="P1066">
        <v>2.59</v>
      </c>
      <c r="Q1066">
        <v>-3.5389349272096998E-2</v>
      </c>
    </row>
    <row r="1067" spans="1:17" hidden="1" x14ac:dyDescent="0.3">
      <c r="A1067" t="s">
        <v>2292</v>
      </c>
      <c r="B1067" t="s">
        <v>2293</v>
      </c>
      <c r="C1067" t="s">
        <v>3136</v>
      </c>
      <c r="D1067" t="s">
        <v>218</v>
      </c>
      <c r="E1067">
        <v>2328.6804752099902</v>
      </c>
      <c r="F1067">
        <v>382.15</v>
      </c>
      <c r="G1067">
        <v>51.655364470202798</v>
      </c>
      <c r="H1067">
        <v>6.89115240220573</v>
      </c>
      <c r="I1067">
        <v>-0.204915080449485</v>
      </c>
      <c r="J1067">
        <v>0.40072662690745497</v>
      </c>
      <c r="K1067">
        <v>386.30685896534101</v>
      </c>
      <c r="L1067">
        <v>377.88742054108798</v>
      </c>
      <c r="M1067">
        <v>55.697220206406698</v>
      </c>
      <c r="N1067">
        <v>1.1810972272429301</v>
      </c>
      <c r="O1067">
        <v>42.3393955253173</v>
      </c>
      <c r="P1067">
        <v>76.288778687579196</v>
      </c>
      <c r="Q1067">
        <v>8.4211511144382994E-2</v>
      </c>
    </row>
    <row r="1068" spans="1:17" hidden="1" x14ac:dyDescent="0.3">
      <c r="A1068" t="s">
        <v>2294</v>
      </c>
      <c r="B1068" t="s">
        <v>2295</v>
      </c>
      <c r="C1068" t="s">
        <v>3136</v>
      </c>
      <c r="D1068" t="s">
        <v>292</v>
      </c>
      <c r="E1068">
        <v>2328.539990835</v>
      </c>
      <c r="F1068">
        <v>423.95</v>
      </c>
      <c r="G1068">
        <v>69.293549300751195</v>
      </c>
      <c r="H1068">
        <v>-2.6972183349362702</v>
      </c>
      <c r="I1068">
        <v>107.31689854495301</v>
      </c>
      <c r="J1068">
        <v>-4.8353699995363497</v>
      </c>
      <c r="K1068">
        <v>408.926358188265</v>
      </c>
      <c r="M1068">
        <v>50.282699143628797</v>
      </c>
      <c r="N1068">
        <v>0.55063334034492195</v>
      </c>
      <c r="O1068">
        <v>14.353107677792099</v>
      </c>
      <c r="P1068">
        <v>154.24287856071899</v>
      </c>
    </row>
    <row r="1069" spans="1:17" hidden="1" x14ac:dyDescent="0.3">
      <c r="A1069" t="s">
        <v>2296</v>
      </c>
      <c r="B1069" t="s">
        <v>2297</v>
      </c>
      <c r="C1069" t="s">
        <v>3136</v>
      </c>
      <c r="D1069" t="s">
        <v>257</v>
      </c>
      <c r="E1069">
        <v>2321.2064990399999</v>
      </c>
      <c r="F1069">
        <v>489.9</v>
      </c>
      <c r="G1069">
        <v>52.038119678708398</v>
      </c>
      <c r="H1069">
        <v>17.356688116008801</v>
      </c>
      <c r="I1069">
        <v>8.7263400886726608</v>
      </c>
      <c r="J1069">
        <v>-2.9191144072193</v>
      </c>
      <c r="K1069">
        <v>444.228978561107</v>
      </c>
      <c r="L1069">
        <v>390.02176989623501</v>
      </c>
      <c r="M1069">
        <v>68.622056591192404</v>
      </c>
      <c r="N1069">
        <v>0.74944095964158197</v>
      </c>
      <c r="O1069">
        <v>2.0718513982445499</v>
      </c>
      <c r="P1069">
        <v>90.659661412726194</v>
      </c>
      <c r="Q1069">
        <v>0.25008274468545599</v>
      </c>
    </row>
    <row r="1070" spans="1:17" hidden="1" x14ac:dyDescent="0.3">
      <c r="A1070" t="s">
        <v>2298</v>
      </c>
      <c r="B1070" t="s">
        <v>2299</v>
      </c>
      <c r="C1070" t="s">
        <v>3136</v>
      </c>
      <c r="D1070" t="s">
        <v>2300</v>
      </c>
      <c r="E1070">
        <v>2315.5380282199999</v>
      </c>
      <c r="F1070">
        <v>4689.3999999999996</v>
      </c>
      <c r="G1070">
        <v>36.715766096014697</v>
      </c>
      <c r="H1070">
        <v>-9.3197504146305707</v>
      </c>
      <c r="I1070">
        <v>19.956132707631301</v>
      </c>
      <c r="J1070">
        <v>-5.5968226928283302</v>
      </c>
      <c r="K1070">
        <v>5201.9996331640004</v>
      </c>
      <c r="L1070">
        <v>4634.7121875017001</v>
      </c>
      <c r="M1070">
        <v>28.055513962572299</v>
      </c>
      <c r="N1070">
        <v>0.88560256155674</v>
      </c>
      <c r="O1070">
        <v>37.394975903100601</v>
      </c>
      <c r="P1070">
        <v>61.147766323024001</v>
      </c>
      <c r="Q1070">
        <v>0.14625655556751199</v>
      </c>
    </row>
    <row r="1071" spans="1:17" hidden="1" x14ac:dyDescent="0.3">
      <c r="A1071" t="s">
        <v>2301</v>
      </c>
      <c r="B1071" t="s">
        <v>2302</v>
      </c>
      <c r="C1071" t="s">
        <v>3136</v>
      </c>
      <c r="D1071" t="s">
        <v>672</v>
      </c>
      <c r="E1071">
        <v>2313.52547486</v>
      </c>
      <c r="F1071">
        <v>1942.6</v>
      </c>
      <c r="G1071">
        <v>-40.357815060416499</v>
      </c>
      <c r="H1071">
        <v>-2.0588584515171</v>
      </c>
      <c r="I1071">
        <v>-19.0043858579043</v>
      </c>
      <c r="J1071">
        <v>-3.7590555009595099</v>
      </c>
      <c r="K1071">
        <v>2132.79342265696</v>
      </c>
      <c r="L1071">
        <v>2303.2833797636799</v>
      </c>
      <c r="M1071">
        <v>41.568061658553503</v>
      </c>
      <c r="N1071">
        <v>0.36856988970968602</v>
      </c>
      <c r="O1071">
        <v>66.272006589107306</v>
      </c>
      <c r="P1071">
        <v>5.0110816800908102</v>
      </c>
      <c r="Q1071">
        <v>6.1802330694978001E-2</v>
      </c>
    </row>
    <row r="1072" spans="1:17" hidden="1" x14ac:dyDescent="0.3">
      <c r="A1072" t="s">
        <v>2303</v>
      </c>
      <c r="B1072" t="s">
        <v>2304</v>
      </c>
      <c r="C1072" t="s">
        <v>3136</v>
      </c>
      <c r="D1072" t="s">
        <v>94</v>
      </c>
      <c r="E1072">
        <v>2298.9575</v>
      </c>
      <c r="F1072">
        <v>852.2</v>
      </c>
      <c r="G1072">
        <v>122.80127575151501</v>
      </c>
      <c r="H1072">
        <v>-12.6162781178861</v>
      </c>
      <c r="I1072">
        <v>-44.406660565655699</v>
      </c>
      <c r="J1072">
        <v>-7.3072964510059597</v>
      </c>
      <c r="K1072">
        <v>993.93300939694302</v>
      </c>
      <c r="L1072">
        <v>960.06253170650803</v>
      </c>
      <c r="M1072">
        <v>13.971697023063699</v>
      </c>
      <c r="N1072">
        <v>0.36538294714643199</v>
      </c>
      <c r="O1072">
        <v>86.341234452006503</v>
      </c>
      <c r="P1072">
        <v>145.16685845799699</v>
      </c>
      <c r="Q1072">
        <v>0.21918230323416599</v>
      </c>
    </row>
    <row r="1073" spans="1:17" hidden="1" x14ac:dyDescent="0.3">
      <c r="A1073" t="s">
        <v>2305</v>
      </c>
      <c r="B1073" t="s">
        <v>2306</v>
      </c>
      <c r="C1073" t="s">
        <v>3136</v>
      </c>
      <c r="D1073" t="s">
        <v>215</v>
      </c>
      <c r="E1073">
        <v>2289.1802410400001</v>
      </c>
      <c r="F1073">
        <v>727.3</v>
      </c>
      <c r="G1073">
        <v>12.195009337921199</v>
      </c>
      <c r="H1073">
        <v>3.4845862136987802</v>
      </c>
      <c r="I1073">
        <v>42.934312070880502</v>
      </c>
      <c r="J1073">
        <v>1.66039577881798</v>
      </c>
      <c r="K1073">
        <v>697.20120204640898</v>
      </c>
      <c r="L1073">
        <v>605.35917619903398</v>
      </c>
      <c r="M1073">
        <v>49.393860301538602</v>
      </c>
      <c r="N1073">
        <v>0.64319737189243598</v>
      </c>
      <c r="O1073">
        <v>12.333287501718599</v>
      </c>
      <c r="P1073">
        <v>80.920398009950205</v>
      </c>
      <c r="Q1073">
        <v>2.9343537398270999E-2</v>
      </c>
    </row>
    <row r="1074" spans="1:17" hidden="1" x14ac:dyDescent="0.3">
      <c r="A1074" t="s">
        <v>2307</v>
      </c>
      <c r="B1074" t="s">
        <v>2308</v>
      </c>
      <c r="C1074" t="s">
        <v>3136</v>
      </c>
      <c r="D1074" t="s">
        <v>292</v>
      </c>
      <c r="E1074">
        <v>2270.8728768000001</v>
      </c>
      <c r="F1074">
        <v>422.4</v>
      </c>
      <c r="G1074">
        <v>22.2275778727121</v>
      </c>
      <c r="H1074">
        <v>-8.4515660149563701</v>
      </c>
      <c r="I1074">
        <v>-24.067200949525201</v>
      </c>
      <c r="J1074">
        <v>-9.8896911189793109</v>
      </c>
      <c r="K1074">
        <v>486.24194029068798</v>
      </c>
      <c r="L1074">
        <v>481.658076225603</v>
      </c>
      <c r="M1074">
        <v>38.910842803376198</v>
      </c>
      <c r="N1074">
        <v>1.02609072428156</v>
      </c>
      <c r="O1074">
        <v>115.151515151515</v>
      </c>
      <c r="P1074">
        <v>66.692975532754502</v>
      </c>
      <c r="Q1074">
        <v>0.16750600997949</v>
      </c>
    </row>
    <row r="1075" spans="1:17" hidden="1" x14ac:dyDescent="0.3">
      <c r="A1075" t="s">
        <v>2309</v>
      </c>
      <c r="B1075" t="s">
        <v>2310</v>
      </c>
      <c r="C1075" t="s">
        <v>3136</v>
      </c>
      <c r="D1075" t="s">
        <v>310</v>
      </c>
      <c r="E1075">
        <v>2257.0849699999999</v>
      </c>
      <c r="F1075">
        <v>2089.6999999999998</v>
      </c>
      <c r="G1075">
        <v>18.935384228401901</v>
      </c>
      <c r="H1075">
        <v>16.989896348827099</v>
      </c>
      <c r="I1075">
        <v>56.967753841894101</v>
      </c>
      <c r="J1075">
        <v>-8.9868426252136508</v>
      </c>
      <c r="K1075">
        <v>1802.2160017190599</v>
      </c>
      <c r="L1075">
        <v>1535.7462198338301</v>
      </c>
      <c r="N1075">
        <v>0.72281462610491898</v>
      </c>
      <c r="O1075">
        <v>4.7542709479829703</v>
      </c>
      <c r="P1075">
        <v>107.930348258706</v>
      </c>
    </row>
    <row r="1076" spans="1:17" hidden="1" x14ac:dyDescent="0.3">
      <c r="A1076" t="s">
        <v>2311</v>
      </c>
      <c r="B1076" t="s">
        <v>2312</v>
      </c>
      <c r="C1076" t="s">
        <v>3136</v>
      </c>
      <c r="D1076" t="s">
        <v>139</v>
      </c>
      <c r="E1076">
        <v>2251.4020094399998</v>
      </c>
      <c r="F1076">
        <v>21614.1</v>
      </c>
      <c r="G1076">
        <v>559.25220348083997</v>
      </c>
      <c r="H1076">
        <v>26.977442610690701</v>
      </c>
      <c r="I1076">
        <v>241.43752580986299</v>
      </c>
      <c r="J1076">
        <v>-9.8460847515483803</v>
      </c>
      <c r="K1076">
        <v>20443.423994119999</v>
      </c>
      <c r="L1076">
        <v>13167.441531595199</v>
      </c>
      <c r="M1076">
        <v>46.565251632493997</v>
      </c>
      <c r="N1076">
        <v>0.66350534635053404</v>
      </c>
      <c r="O1076">
        <v>28.504078356258098</v>
      </c>
      <c r="P1076">
        <v>671.93214285714203</v>
      </c>
      <c r="Q1076">
        <v>0.16729549410872899</v>
      </c>
    </row>
    <row r="1077" spans="1:17" hidden="1" x14ac:dyDescent="0.3">
      <c r="A1077" t="s">
        <v>2313</v>
      </c>
      <c r="B1077" t="s">
        <v>2314</v>
      </c>
      <c r="C1077" t="s">
        <v>3136</v>
      </c>
      <c r="D1077" t="s">
        <v>123</v>
      </c>
      <c r="E1077">
        <v>2251.2790718750002</v>
      </c>
      <c r="F1077">
        <v>2933.75</v>
      </c>
      <c r="G1077">
        <v>202.90189331768701</v>
      </c>
      <c r="H1077">
        <v>-19.393066675489099</v>
      </c>
      <c r="I1077">
        <v>59.683870161818398</v>
      </c>
      <c r="J1077">
        <v>-8.4117295065011408</v>
      </c>
      <c r="K1077">
        <v>3339.52749472306</v>
      </c>
      <c r="L1077">
        <v>2370.0446565868801</v>
      </c>
      <c r="M1077">
        <v>22.132001040257499</v>
      </c>
      <c r="N1077">
        <v>0.70123233341866698</v>
      </c>
      <c r="O1077">
        <v>66.292288027268796</v>
      </c>
      <c r="P1077">
        <v>312.449036974553</v>
      </c>
      <c r="Q1077">
        <v>0.24199072867173399</v>
      </c>
    </row>
    <row r="1078" spans="1:17" hidden="1" x14ac:dyDescent="0.3">
      <c r="A1078" t="s">
        <v>2315</v>
      </c>
      <c r="B1078" t="s">
        <v>2316</v>
      </c>
      <c r="C1078" t="s">
        <v>3136</v>
      </c>
      <c r="D1078" t="s">
        <v>514</v>
      </c>
      <c r="E1078">
        <v>2250.5762043999998</v>
      </c>
      <c r="F1078">
        <v>2645.6</v>
      </c>
      <c r="G1078">
        <v>51.2700947785046</v>
      </c>
      <c r="H1078">
        <v>6.3566235691540198</v>
      </c>
      <c r="I1078">
        <v>41.9558256197136</v>
      </c>
      <c r="J1078">
        <v>-6.5276410366821702</v>
      </c>
      <c r="K1078">
        <v>2433.2929753537801</v>
      </c>
      <c r="L1078">
        <v>2198.5711775048799</v>
      </c>
      <c r="M1078">
        <v>69.145734671770896</v>
      </c>
      <c r="N1078">
        <v>0.92896061330093305</v>
      </c>
      <c r="O1078">
        <v>27.7214998488055</v>
      </c>
      <c r="P1078">
        <v>104.63317476892099</v>
      </c>
      <c r="Q1078">
        <v>-2.743148579844E-3</v>
      </c>
    </row>
    <row r="1079" spans="1:17" hidden="1" x14ac:dyDescent="0.3">
      <c r="A1079" t="s">
        <v>2317</v>
      </c>
      <c r="B1079" t="s">
        <v>2318</v>
      </c>
      <c r="C1079" t="s">
        <v>3136</v>
      </c>
      <c r="D1079" t="s">
        <v>391</v>
      </c>
      <c r="E1079">
        <v>2242.9516950000002</v>
      </c>
      <c r="F1079">
        <v>675</v>
      </c>
      <c r="G1079">
        <v>-43.959263737960697</v>
      </c>
      <c r="H1079">
        <v>-6.3582466496619503</v>
      </c>
      <c r="I1079">
        <v>-20.502165318333201</v>
      </c>
      <c r="J1079">
        <v>-3.8247720509524501</v>
      </c>
      <c r="K1079">
        <v>721.06533849661503</v>
      </c>
      <c r="L1079">
        <v>786.30150270847696</v>
      </c>
      <c r="M1079">
        <v>42.5226480709293</v>
      </c>
      <c r="N1079">
        <v>0.84160302427114597</v>
      </c>
      <c r="O1079">
        <v>39.214814814814801</v>
      </c>
      <c r="P1079">
        <v>2.7397260273972699</v>
      </c>
      <c r="Q1079">
        <v>-5.0490486477585E-2</v>
      </c>
    </row>
    <row r="1080" spans="1:17" hidden="1" x14ac:dyDescent="0.3">
      <c r="A1080" t="s">
        <v>2319</v>
      </c>
      <c r="B1080" t="s">
        <v>2320</v>
      </c>
      <c r="C1080" t="s">
        <v>3136</v>
      </c>
      <c r="D1080" t="s">
        <v>46</v>
      </c>
      <c r="E1080">
        <v>2242.9086050849901</v>
      </c>
      <c r="F1080">
        <v>2079.6</v>
      </c>
      <c r="G1080">
        <v>-12.455958479432701</v>
      </c>
      <c r="H1080">
        <v>-6.1099260399564503</v>
      </c>
      <c r="I1080">
        <v>-31.533880210364</v>
      </c>
      <c r="J1080">
        <v>2.0956977174009102</v>
      </c>
      <c r="K1080">
        <v>2370.64471828766</v>
      </c>
      <c r="L1080">
        <v>2495.94359660591</v>
      </c>
      <c r="M1080">
        <v>39.448139143432002</v>
      </c>
      <c r="N1080">
        <v>1.1877476069931101</v>
      </c>
      <c r="O1080">
        <v>78.298711290632795</v>
      </c>
      <c r="P1080">
        <v>16.834742548947901</v>
      </c>
      <c r="Q1080">
        <v>6.0783873507951003E-2</v>
      </c>
    </row>
    <row r="1081" spans="1:17" hidden="1" x14ac:dyDescent="0.3">
      <c r="A1081" t="s">
        <v>2321</v>
      </c>
      <c r="B1081" t="s">
        <v>2322</v>
      </c>
      <c r="C1081" t="s">
        <v>3136</v>
      </c>
      <c r="D1081" t="s">
        <v>195</v>
      </c>
      <c r="E1081">
        <v>2238.3488881799999</v>
      </c>
      <c r="F1081">
        <v>83.41</v>
      </c>
      <c r="G1081">
        <v>75.417332700477402</v>
      </c>
      <c r="H1081">
        <v>9.2239698313111695</v>
      </c>
      <c r="I1081">
        <v>-21.086329752853398</v>
      </c>
      <c r="J1081">
        <v>-5.4890581054164302</v>
      </c>
      <c r="K1081">
        <v>82.923323777654005</v>
      </c>
      <c r="L1081">
        <v>82.785260156076305</v>
      </c>
      <c r="M1081">
        <v>54.304251704168699</v>
      </c>
      <c r="N1081">
        <v>0.76604588359942605</v>
      </c>
      <c r="O1081">
        <v>67.845582064500604</v>
      </c>
      <c r="P1081">
        <v>106.97270471464</v>
      </c>
      <c r="Q1081">
        <v>0.18846625231266001</v>
      </c>
    </row>
    <row r="1082" spans="1:17" hidden="1" x14ac:dyDescent="0.3">
      <c r="A1082" t="s">
        <v>2323</v>
      </c>
      <c r="B1082" t="s">
        <v>2324</v>
      </c>
      <c r="C1082" t="s">
        <v>3136</v>
      </c>
      <c r="D1082" t="s">
        <v>419</v>
      </c>
      <c r="E1082">
        <v>2229.4044250000002</v>
      </c>
      <c r="F1082">
        <v>1300</v>
      </c>
      <c r="G1082">
        <v>103.58383938441899</v>
      </c>
      <c r="H1082">
        <v>-12.967749746710499</v>
      </c>
      <c r="I1082">
        <v>4.8237144783238497</v>
      </c>
      <c r="J1082">
        <v>-1.02115966697312</v>
      </c>
      <c r="K1082">
        <v>1501.74736277902</v>
      </c>
      <c r="L1082">
        <v>1324.3817781446301</v>
      </c>
      <c r="M1082">
        <v>39.4028837636898</v>
      </c>
      <c r="N1082">
        <v>2.1030683981101501</v>
      </c>
      <c r="O1082">
        <v>67.630769230769204</v>
      </c>
      <c r="P1082">
        <v>151.621020032904</v>
      </c>
      <c r="Q1082">
        <v>0.23633669914324901</v>
      </c>
    </row>
    <row r="1083" spans="1:17" hidden="1" x14ac:dyDescent="0.3">
      <c r="A1083" t="s">
        <v>2325</v>
      </c>
      <c r="B1083" t="s">
        <v>2326</v>
      </c>
      <c r="C1083" t="s">
        <v>3136</v>
      </c>
      <c r="D1083" t="s">
        <v>117</v>
      </c>
      <c r="E1083">
        <v>2227.954432</v>
      </c>
      <c r="F1083">
        <v>461.45</v>
      </c>
      <c r="G1083">
        <v>-19.017318428766401</v>
      </c>
      <c r="H1083">
        <v>-9.1490349460987908</v>
      </c>
      <c r="I1083">
        <v>-31.865933966067502</v>
      </c>
      <c r="J1083">
        <v>-6.8739126392255601E-2</v>
      </c>
      <c r="K1083">
        <v>515.16226728068</v>
      </c>
      <c r="L1083">
        <v>536.135850963331</v>
      </c>
      <c r="M1083">
        <v>43.571049878179799</v>
      </c>
      <c r="N1083">
        <v>0.79233785769280995</v>
      </c>
      <c r="O1083">
        <v>58.153646115505403</v>
      </c>
      <c r="P1083">
        <v>9.5365260221945203</v>
      </c>
      <c r="Q1083">
        <v>-2.6258405696319999E-3</v>
      </c>
    </row>
    <row r="1084" spans="1:17" hidden="1" x14ac:dyDescent="0.3">
      <c r="A1084" t="s">
        <v>2327</v>
      </c>
      <c r="B1084" t="s">
        <v>2328</v>
      </c>
      <c r="C1084" t="s">
        <v>3136</v>
      </c>
      <c r="D1084" t="s">
        <v>993</v>
      </c>
      <c r="E1084">
        <v>2227.6963643700001</v>
      </c>
      <c r="F1084">
        <v>855.15</v>
      </c>
      <c r="G1084">
        <v>272.622869949407</v>
      </c>
      <c r="H1084">
        <v>-1.8061472697069401</v>
      </c>
      <c r="I1084">
        <v>136.36585849165499</v>
      </c>
      <c r="J1084">
        <v>-3.1361404889070199</v>
      </c>
      <c r="K1084">
        <v>920.12347787283898</v>
      </c>
      <c r="L1084">
        <v>674.85468881695795</v>
      </c>
      <c r="M1084">
        <v>37.911790363949997</v>
      </c>
      <c r="N1084">
        <v>0.47689034550521597</v>
      </c>
      <c r="O1084">
        <v>39.156873063205197</v>
      </c>
      <c r="P1084">
        <v>347.19571185775902</v>
      </c>
    </row>
    <row r="1085" spans="1:17" hidden="1" x14ac:dyDescent="0.3">
      <c r="A1085" t="s">
        <v>2329</v>
      </c>
      <c r="B1085" t="s">
        <v>2330</v>
      </c>
      <c r="C1085" t="s">
        <v>3136</v>
      </c>
      <c r="D1085" t="s">
        <v>117</v>
      </c>
      <c r="E1085">
        <v>2225.8443660439998</v>
      </c>
      <c r="F1085">
        <v>42</v>
      </c>
      <c r="G1085">
        <v>-18.0177566195255</v>
      </c>
      <c r="H1085">
        <v>-4.62235051500915</v>
      </c>
      <c r="I1085">
        <v>7.8509172107093503</v>
      </c>
      <c r="J1085">
        <v>-12.0911271900997</v>
      </c>
      <c r="K1085">
        <v>46.3273699089521</v>
      </c>
      <c r="L1085">
        <v>43.751895249100897</v>
      </c>
      <c r="M1085">
        <v>40.218921697074997</v>
      </c>
      <c r="N1085">
        <v>0.55568351797924698</v>
      </c>
      <c r="O1085">
        <v>40.238095238095198</v>
      </c>
      <c r="P1085">
        <v>36.897001303780897</v>
      </c>
      <c r="Q1085">
        <v>0.105992311582878</v>
      </c>
    </row>
    <row r="1086" spans="1:17" hidden="1" x14ac:dyDescent="0.3">
      <c r="A1086" t="s">
        <v>2331</v>
      </c>
      <c r="B1086" t="s">
        <v>2332</v>
      </c>
      <c r="C1086" t="s">
        <v>3136</v>
      </c>
      <c r="D1086" t="s">
        <v>69</v>
      </c>
      <c r="E1086">
        <v>2216.1447323099901</v>
      </c>
      <c r="F1086">
        <v>805.95</v>
      </c>
      <c r="G1086">
        <v>55.019692962055402</v>
      </c>
      <c r="H1086">
        <v>-2.5785116969484201</v>
      </c>
      <c r="I1086">
        <v>-14.1422147475775</v>
      </c>
      <c r="J1086">
        <v>-5.5530609496247898</v>
      </c>
      <c r="K1086">
        <v>854.75270777544699</v>
      </c>
      <c r="L1086">
        <v>813.59488336646405</v>
      </c>
      <c r="M1086">
        <v>35.9606962019798</v>
      </c>
      <c r="N1086">
        <v>0.88130988474169203</v>
      </c>
      <c r="O1086">
        <v>35.703207394999602</v>
      </c>
      <c r="P1086">
        <v>80.120683875293295</v>
      </c>
      <c r="Q1086">
        <v>9.0071744096446998E-2</v>
      </c>
    </row>
    <row r="1087" spans="1:17" hidden="1" x14ac:dyDescent="0.3">
      <c r="A1087" t="s">
        <v>2333</v>
      </c>
      <c r="B1087" t="s">
        <v>2334</v>
      </c>
      <c r="C1087" t="s">
        <v>3136</v>
      </c>
      <c r="D1087" t="s">
        <v>1048</v>
      </c>
      <c r="E1087">
        <v>2214.7539040000001</v>
      </c>
      <c r="F1087">
        <v>970.6</v>
      </c>
      <c r="G1087">
        <v>5.7410628422541796</v>
      </c>
      <c r="H1087">
        <v>7.79945661620616</v>
      </c>
      <c r="I1087">
        <v>22.184317834002499</v>
      </c>
      <c r="J1087">
        <v>4.6338303704307799</v>
      </c>
      <c r="K1087">
        <v>962.16367489678896</v>
      </c>
      <c r="L1087">
        <v>898.52546955596097</v>
      </c>
      <c r="M1087">
        <v>63.861856908331099</v>
      </c>
      <c r="N1087">
        <v>0.78597839869020103</v>
      </c>
      <c r="O1087">
        <v>37.543787348032097</v>
      </c>
      <c r="P1087">
        <v>51.054392654268099</v>
      </c>
      <c r="Q1087">
        <v>2.8868367880062001E-2</v>
      </c>
    </row>
    <row r="1088" spans="1:17" hidden="1" x14ac:dyDescent="0.3">
      <c r="A1088" t="s">
        <v>2335</v>
      </c>
      <c r="B1088" t="s">
        <v>2336</v>
      </c>
      <c r="C1088" t="s">
        <v>3136</v>
      </c>
      <c r="D1088" t="s">
        <v>80</v>
      </c>
      <c r="E1088">
        <v>2214.3382499999998</v>
      </c>
      <c r="F1088">
        <v>219.35</v>
      </c>
      <c r="G1088">
        <v>-1.67782479726608</v>
      </c>
      <c r="H1088">
        <v>45.062549674574797</v>
      </c>
      <c r="I1088">
        <v>57.818962646482099</v>
      </c>
      <c r="J1088">
        <v>8.8087070317894796</v>
      </c>
      <c r="K1088">
        <v>167.18332742710999</v>
      </c>
      <c r="L1088">
        <v>153.523058078823</v>
      </c>
      <c r="M1088">
        <v>78.222257869470795</v>
      </c>
      <c r="N1088">
        <v>2.3115914349972901</v>
      </c>
      <c r="O1088">
        <v>3.3052199680875201</v>
      </c>
      <c r="P1088">
        <v>93.345085940943093</v>
      </c>
      <c r="Q1088">
        <v>0.10162941494265</v>
      </c>
    </row>
    <row r="1089" spans="1:17" x14ac:dyDescent="0.3">
      <c r="A1089" t="s">
        <v>2337</v>
      </c>
      <c r="B1089" t="s">
        <v>2338</v>
      </c>
      <c r="C1089" t="s">
        <v>3132</v>
      </c>
      <c r="D1089" t="s">
        <v>458</v>
      </c>
      <c r="E1089">
        <v>2204.98267829</v>
      </c>
      <c r="F1089">
        <v>415.45</v>
      </c>
      <c r="G1089">
        <v>-45.165917185716403</v>
      </c>
      <c r="H1089">
        <v>-4.2637374299809698</v>
      </c>
      <c r="I1089">
        <v>-23.509998800671202</v>
      </c>
      <c r="J1089">
        <v>-4.8359819126179797</v>
      </c>
      <c r="K1089">
        <v>450.948161712608</v>
      </c>
      <c r="L1089">
        <v>478.42556740233999</v>
      </c>
      <c r="M1089">
        <v>27.9790044350495</v>
      </c>
      <c r="N1089">
        <v>0.46647314801948198</v>
      </c>
      <c r="O1089">
        <v>40.0890600553616</v>
      </c>
      <c r="P1089">
        <v>2.2268700787401601</v>
      </c>
      <c r="Q1089">
        <v>-2.5542816448131E-2</v>
      </c>
    </row>
    <row r="1090" spans="1:17" hidden="1" x14ac:dyDescent="0.3">
      <c r="A1090" t="s">
        <v>2339</v>
      </c>
      <c r="B1090" t="s">
        <v>2340</v>
      </c>
      <c r="C1090" t="s">
        <v>3136</v>
      </c>
      <c r="D1090" t="s">
        <v>2023</v>
      </c>
      <c r="E1090">
        <v>2204.1578647199999</v>
      </c>
      <c r="F1090">
        <v>760.55</v>
      </c>
      <c r="G1090">
        <v>-26.499949631546599</v>
      </c>
      <c r="H1090">
        <v>24.064852313939699</v>
      </c>
      <c r="I1090">
        <v>3.0243072020575199</v>
      </c>
      <c r="J1090">
        <v>-0.41543232786536999</v>
      </c>
      <c r="K1090">
        <v>674.612367851415</v>
      </c>
      <c r="L1090">
        <v>650.55131183354001</v>
      </c>
      <c r="M1090">
        <v>66.347372742608599</v>
      </c>
      <c r="N1090">
        <v>1.59181992998327</v>
      </c>
      <c r="O1090">
        <v>20.3076720794162</v>
      </c>
      <c r="P1090">
        <v>46.259615384615302</v>
      </c>
      <c r="Q1090">
        <v>0.167761320968421</v>
      </c>
    </row>
    <row r="1091" spans="1:17" hidden="1" x14ac:dyDescent="0.3">
      <c r="A1091" t="s">
        <v>2341</v>
      </c>
      <c r="B1091" t="s">
        <v>2342</v>
      </c>
      <c r="C1091" t="s">
        <v>3136</v>
      </c>
      <c r="D1091" t="s">
        <v>215</v>
      </c>
      <c r="E1091">
        <v>2203.5886693000002</v>
      </c>
      <c r="F1091">
        <v>396.1</v>
      </c>
      <c r="G1091">
        <v>-14.215412058017799</v>
      </c>
      <c r="H1091">
        <v>-2.0702657126775601</v>
      </c>
      <c r="I1091">
        <v>-2.1699858567286601</v>
      </c>
      <c r="J1091">
        <v>0.29461843429586598</v>
      </c>
      <c r="K1091">
        <v>411.26399592439401</v>
      </c>
      <c r="L1091">
        <v>404.49143144473197</v>
      </c>
      <c r="M1091">
        <v>47.6643278216916</v>
      </c>
      <c r="N1091">
        <v>0.48056636766393701</v>
      </c>
      <c r="O1091">
        <v>23.453673314819401</v>
      </c>
      <c r="P1091">
        <v>26.5293084171857</v>
      </c>
      <c r="Q1091">
        <v>4.0768078223667001E-2</v>
      </c>
    </row>
    <row r="1092" spans="1:17" hidden="1" x14ac:dyDescent="0.3">
      <c r="A1092" t="s">
        <v>2343</v>
      </c>
      <c r="B1092" t="s">
        <v>2344</v>
      </c>
      <c r="C1092" t="s">
        <v>3136</v>
      </c>
      <c r="D1092" t="s">
        <v>549</v>
      </c>
      <c r="E1092">
        <v>2201.5970709349999</v>
      </c>
      <c r="F1092">
        <v>908.65</v>
      </c>
      <c r="G1092">
        <v>106.831134528036</v>
      </c>
      <c r="H1092">
        <v>42.097206009890797</v>
      </c>
      <c r="I1092">
        <v>49.444549667862297</v>
      </c>
      <c r="J1092">
        <v>17.7838362711408</v>
      </c>
      <c r="K1092">
        <v>699.95841348860597</v>
      </c>
      <c r="L1092">
        <v>565.06086652940701</v>
      </c>
      <c r="M1092">
        <v>66.395123718002495</v>
      </c>
      <c r="N1092">
        <v>0.76194539786459303</v>
      </c>
      <c r="O1092">
        <v>6.7517746106861898</v>
      </c>
      <c r="P1092">
        <v>169.18974966671601</v>
      </c>
      <c r="Q1092">
        <v>0.19081704029229599</v>
      </c>
    </row>
    <row r="1093" spans="1:17" hidden="1" x14ac:dyDescent="0.3">
      <c r="A1093" t="s">
        <v>2345</v>
      </c>
      <c r="B1093" t="s">
        <v>2346</v>
      </c>
      <c r="C1093" t="s">
        <v>3136</v>
      </c>
      <c r="D1093" t="s">
        <v>148</v>
      </c>
      <c r="E1093">
        <v>2193.3426707399999</v>
      </c>
      <c r="F1093">
        <v>1206.3</v>
      </c>
      <c r="G1093">
        <v>337.177274436375</v>
      </c>
      <c r="H1093">
        <v>7.9405276749408502</v>
      </c>
      <c r="I1093">
        <v>-9.7485112246324093</v>
      </c>
      <c r="J1093">
        <v>-1.7811731151582599</v>
      </c>
      <c r="K1093">
        <v>1287.9625980589699</v>
      </c>
      <c r="M1093">
        <v>39.542686841496</v>
      </c>
      <c r="N1093">
        <v>1.1247916933726401</v>
      </c>
      <c r="O1093">
        <v>30.0671474757523</v>
      </c>
      <c r="P1093">
        <v>421.417765290685</v>
      </c>
    </row>
    <row r="1094" spans="1:17" hidden="1" x14ac:dyDescent="0.3">
      <c r="A1094" t="s">
        <v>2347</v>
      </c>
      <c r="B1094" t="s">
        <v>2348</v>
      </c>
      <c r="C1094" t="s">
        <v>3136</v>
      </c>
      <c r="D1094" t="s">
        <v>257</v>
      </c>
      <c r="E1094">
        <v>2186.4894866449999</v>
      </c>
      <c r="F1094">
        <v>594.85</v>
      </c>
      <c r="G1094">
        <v>47.810357788440001</v>
      </c>
      <c r="H1094">
        <v>14.9771461942436</v>
      </c>
      <c r="I1094">
        <v>56.995715575128202</v>
      </c>
      <c r="J1094">
        <v>3.3481016771683301</v>
      </c>
      <c r="K1094">
        <v>533.60778684434399</v>
      </c>
      <c r="L1094">
        <v>451.85448792015802</v>
      </c>
      <c r="M1094">
        <v>66.696894447477803</v>
      </c>
      <c r="N1094">
        <v>1.6368002870971201</v>
      </c>
      <c r="O1094">
        <v>7.5649323358830003</v>
      </c>
      <c r="P1094">
        <v>95.449318219155501</v>
      </c>
      <c r="Q1094">
        <v>0.114948687281115</v>
      </c>
    </row>
    <row r="1095" spans="1:17" hidden="1" x14ac:dyDescent="0.3">
      <c r="A1095" t="s">
        <v>2349</v>
      </c>
      <c r="B1095" t="s">
        <v>2350</v>
      </c>
      <c r="C1095" t="s">
        <v>3136</v>
      </c>
      <c r="D1095" t="s">
        <v>470</v>
      </c>
      <c r="E1095">
        <v>2184.9028190200002</v>
      </c>
      <c r="F1095">
        <v>497.95</v>
      </c>
      <c r="G1095">
        <v>-55.153897509185299</v>
      </c>
      <c r="H1095">
        <v>-7.8830008936998501</v>
      </c>
      <c r="I1095">
        <v>-29.976604248929899</v>
      </c>
      <c r="J1095">
        <v>-7.8161813740855903</v>
      </c>
      <c r="K1095">
        <v>533.63445559779097</v>
      </c>
      <c r="L1095">
        <v>600.56878005793305</v>
      </c>
      <c r="M1095">
        <v>54.967221488160099</v>
      </c>
      <c r="N1095">
        <v>0.69214351827230503</v>
      </c>
      <c r="O1095">
        <v>60.387589115372997</v>
      </c>
      <c r="P1095">
        <v>9.9955820631764993</v>
      </c>
      <c r="Q1095">
        <v>-5.3780583531366999E-2</v>
      </c>
    </row>
    <row r="1096" spans="1:17" hidden="1" x14ac:dyDescent="0.3">
      <c r="A1096" t="s">
        <v>2351</v>
      </c>
      <c r="B1096" t="s">
        <v>2352</v>
      </c>
      <c r="C1096" t="s">
        <v>3136</v>
      </c>
      <c r="D1096" t="s">
        <v>734</v>
      </c>
      <c r="E1096">
        <v>2180.653534008</v>
      </c>
      <c r="F1096">
        <v>269.52</v>
      </c>
      <c r="G1096">
        <v>0.83792799017182396</v>
      </c>
      <c r="H1096">
        <v>-0.71312652390517195</v>
      </c>
      <c r="I1096">
        <v>0.98235514792678202</v>
      </c>
      <c r="J1096">
        <v>-0.632331599103794</v>
      </c>
      <c r="K1096">
        <v>271.54741434255101</v>
      </c>
      <c r="L1096">
        <v>260.65305934463402</v>
      </c>
      <c r="M1096">
        <v>58.290846172297002</v>
      </c>
      <c r="N1096">
        <v>0.71874371011489002</v>
      </c>
      <c r="O1096">
        <v>9.5651528643514396</v>
      </c>
      <c r="P1096">
        <v>24.008465997975499</v>
      </c>
      <c r="Q1096">
        <v>3.2968413234804997E-2</v>
      </c>
    </row>
    <row r="1097" spans="1:17" hidden="1" x14ac:dyDescent="0.3">
      <c r="A1097" t="s">
        <v>2353</v>
      </c>
      <c r="B1097" t="s">
        <v>2354</v>
      </c>
      <c r="C1097" t="s">
        <v>3136</v>
      </c>
      <c r="D1097" t="s">
        <v>51</v>
      </c>
      <c r="E1097">
        <v>2177.3943999799999</v>
      </c>
      <c r="F1097">
        <v>961.7</v>
      </c>
      <c r="G1097">
        <v>104.584269800892</v>
      </c>
      <c r="H1097">
        <v>-2.8516129546541098</v>
      </c>
      <c r="I1097">
        <v>48.868954348228897</v>
      </c>
      <c r="J1097">
        <v>-11.684472858292001</v>
      </c>
      <c r="K1097">
        <v>954.40685423996399</v>
      </c>
      <c r="L1097">
        <v>752.22100090483605</v>
      </c>
      <c r="M1097">
        <v>57.5771384571295</v>
      </c>
      <c r="N1097">
        <v>1.08033724166128</v>
      </c>
      <c r="O1097">
        <v>24.597067692627601</v>
      </c>
      <c r="P1097">
        <v>140.36490877280599</v>
      </c>
      <c r="Q1097">
        <v>0.13416625677219801</v>
      </c>
    </row>
    <row r="1098" spans="1:17" hidden="1" x14ac:dyDescent="0.3">
      <c r="A1098" t="s">
        <v>2355</v>
      </c>
      <c r="B1098" t="s">
        <v>2356</v>
      </c>
      <c r="C1098" t="s">
        <v>3136</v>
      </c>
      <c r="D1098" t="s">
        <v>241</v>
      </c>
      <c r="E1098">
        <v>2174.6815963949998</v>
      </c>
      <c r="F1098">
        <v>1456.95</v>
      </c>
      <c r="G1098">
        <v>-16.9715118460337</v>
      </c>
      <c r="H1098">
        <v>-9.1723418937556893</v>
      </c>
      <c r="I1098">
        <v>-15.875766760829899</v>
      </c>
      <c r="J1098">
        <v>-6.03354673381443</v>
      </c>
      <c r="K1098">
        <v>1633.9109567519999</v>
      </c>
      <c r="L1098">
        <v>1682.18271985806</v>
      </c>
      <c r="M1098">
        <v>18.863706821490901</v>
      </c>
      <c r="N1098">
        <v>0.60384767484966495</v>
      </c>
      <c r="O1098">
        <v>46.017365043412603</v>
      </c>
      <c r="P1098">
        <v>11.217557251908399</v>
      </c>
      <c r="Q1098">
        <v>1.642884385404E-2</v>
      </c>
    </row>
    <row r="1099" spans="1:17" hidden="1" x14ac:dyDescent="0.3">
      <c r="A1099" t="s">
        <v>2357</v>
      </c>
      <c r="B1099" t="s">
        <v>2358</v>
      </c>
      <c r="C1099" t="s">
        <v>3136</v>
      </c>
      <c r="D1099" t="s">
        <v>494</v>
      </c>
      <c r="E1099">
        <v>2166.384</v>
      </c>
      <c r="F1099">
        <v>123.09</v>
      </c>
      <c r="G1099">
        <v>66.133651596733898</v>
      </c>
      <c r="H1099">
        <v>-5.4214939528721002</v>
      </c>
      <c r="I1099">
        <v>-15.8590060932646</v>
      </c>
      <c r="J1099">
        <v>-8.7354403408816896</v>
      </c>
      <c r="K1099">
        <v>138.15628750557201</v>
      </c>
      <c r="L1099">
        <v>125.020455624741</v>
      </c>
      <c r="M1099">
        <v>32.480546971030599</v>
      </c>
      <c r="N1099">
        <v>0.871804959948559</v>
      </c>
      <c r="O1099">
        <v>51.515151515151501</v>
      </c>
      <c r="P1099">
        <v>107.746835443037</v>
      </c>
      <c r="Q1099">
        <v>3.3102290030697E-2</v>
      </c>
    </row>
    <row r="1100" spans="1:17" hidden="1" x14ac:dyDescent="0.3">
      <c r="A1100" t="s">
        <v>2359</v>
      </c>
      <c r="B1100" t="s">
        <v>2360</v>
      </c>
      <c r="C1100" t="s">
        <v>3136</v>
      </c>
      <c r="D1100" t="s">
        <v>757</v>
      </c>
      <c r="E1100">
        <v>2163.5376382899999</v>
      </c>
      <c r="F1100">
        <v>19.25</v>
      </c>
      <c r="G1100">
        <v>-31.305980057475399</v>
      </c>
      <c r="H1100">
        <v>-6.1051316573912997</v>
      </c>
      <c r="I1100">
        <v>10.245253576625201</v>
      </c>
      <c r="J1100">
        <v>-5.9581275833399401</v>
      </c>
      <c r="K1100">
        <v>19.808609540183301</v>
      </c>
      <c r="L1100">
        <v>18.8919152690187</v>
      </c>
      <c r="M1100">
        <v>41.541028603573402</v>
      </c>
      <c r="N1100">
        <v>4.4175315848879501E-2</v>
      </c>
      <c r="O1100">
        <v>42.857142857142797</v>
      </c>
      <c r="P1100">
        <v>36.428065201984403</v>
      </c>
      <c r="Q1100">
        <v>7.9689943371237998E-2</v>
      </c>
    </row>
    <row r="1101" spans="1:17" hidden="1" x14ac:dyDescent="0.3">
      <c r="A1101" t="s">
        <v>2361</v>
      </c>
      <c r="B1101" t="s">
        <v>2362</v>
      </c>
      <c r="C1101" t="s">
        <v>3136</v>
      </c>
      <c r="D1101" t="s">
        <v>117</v>
      </c>
      <c r="E1101">
        <v>2147.8319841299999</v>
      </c>
      <c r="F1101">
        <v>262.45</v>
      </c>
      <c r="G1101">
        <v>-2.6074261926787101</v>
      </c>
      <c r="H1101">
        <v>-1.9292808109905399</v>
      </c>
      <c r="I1101">
        <v>-21.979807694389901</v>
      </c>
      <c r="J1101">
        <v>0.398762189627974</v>
      </c>
      <c r="K1101">
        <v>272.364153873416</v>
      </c>
      <c r="L1101">
        <v>265.24302023282701</v>
      </c>
      <c r="M1101">
        <v>54.256345259803901</v>
      </c>
      <c r="N1101">
        <v>0.73946914094551597</v>
      </c>
      <c r="O1101">
        <v>29.6246904172223</v>
      </c>
      <c r="P1101">
        <v>41.558791801510203</v>
      </c>
      <c r="Q1101">
        <v>8.3661090153804005E-2</v>
      </c>
    </row>
    <row r="1102" spans="1:17" hidden="1" x14ac:dyDescent="0.3">
      <c r="A1102" t="s">
        <v>2363</v>
      </c>
      <c r="B1102" t="s">
        <v>2364</v>
      </c>
      <c r="C1102" t="s">
        <v>3136</v>
      </c>
      <c r="D1102" t="s">
        <v>371</v>
      </c>
      <c r="E1102">
        <v>2143.7953853700001</v>
      </c>
      <c r="F1102">
        <v>42.81</v>
      </c>
      <c r="G1102">
        <v>-56.458416206597498</v>
      </c>
      <c r="H1102">
        <v>-4.2782795532911502</v>
      </c>
      <c r="I1102">
        <v>-24.9637810879717</v>
      </c>
      <c r="J1102">
        <v>-4.5486813246634403</v>
      </c>
      <c r="K1102">
        <v>45.144352494269398</v>
      </c>
      <c r="L1102">
        <v>53.240046100655498</v>
      </c>
      <c r="M1102">
        <v>51.3185797863188</v>
      </c>
      <c r="N1102">
        <v>1.69090747218829</v>
      </c>
      <c r="O1102">
        <v>96.332632562485301</v>
      </c>
      <c r="P1102">
        <v>9.4325153374233306</v>
      </c>
    </row>
    <row r="1103" spans="1:17" hidden="1" x14ac:dyDescent="0.3">
      <c r="A1103" t="s">
        <v>2365</v>
      </c>
      <c r="B1103" t="s">
        <v>2366</v>
      </c>
      <c r="C1103" t="s">
        <v>3136</v>
      </c>
      <c r="D1103" t="s">
        <v>2023</v>
      </c>
      <c r="E1103">
        <v>2140.6450758000001</v>
      </c>
      <c r="F1103">
        <v>535.1</v>
      </c>
      <c r="G1103">
        <v>522.56632039102203</v>
      </c>
      <c r="H1103">
        <v>3.3547829126192998</v>
      </c>
      <c r="I1103">
        <v>-43.176131587107399</v>
      </c>
      <c r="J1103">
        <v>-5.1886451088057504</v>
      </c>
      <c r="K1103">
        <v>564.479076419173</v>
      </c>
      <c r="L1103">
        <v>486.997100410972</v>
      </c>
      <c r="M1103">
        <v>47.294896383904202</v>
      </c>
      <c r="N1103">
        <v>0.70186055266120395</v>
      </c>
      <c r="O1103">
        <v>77.293963745094302</v>
      </c>
    </row>
    <row r="1104" spans="1:17" hidden="1" x14ac:dyDescent="0.3">
      <c r="A1104" t="s">
        <v>2367</v>
      </c>
      <c r="B1104" t="s">
        <v>2368</v>
      </c>
      <c r="C1104" t="s">
        <v>3136</v>
      </c>
      <c r="D1104" t="s">
        <v>1301</v>
      </c>
      <c r="E1104">
        <v>2138.8426636200002</v>
      </c>
      <c r="F1104">
        <v>752.7</v>
      </c>
      <c r="G1104">
        <v>-35.533950936279503</v>
      </c>
      <c r="H1104">
        <v>-3.84738891746691</v>
      </c>
      <c r="I1104">
        <v>-15.8809237037941</v>
      </c>
      <c r="J1104">
        <v>-7.0764954405207998</v>
      </c>
      <c r="K1104">
        <v>794.81375008212694</v>
      </c>
      <c r="L1104">
        <v>822.08434825211896</v>
      </c>
      <c r="M1104">
        <v>40.572955978421703</v>
      </c>
      <c r="N1104">
        <v>0.90678112969284697</v>
      </c>
      <c r="O1104">
        <v>52.909525707453099</v>
      </c>
      <c r="P1104">
        <v>4.4618694053153796</v>
      </c>
      <c r="Q1104">
        <v>-2.8242250913674001E-2</v>
      </c>
    </row>
    <row r="1105" spans="1:17" hidden="1" x14ac:dyDescent="0.3">
      <c r="A1105" t="s">
        <v>2369</v>
      </c>
      <c r="B1105" t="s">
        <v>2370</v>
      </c>
      <c r="C1105" t="s">
        <v>3136</v>
      </c>
      <c r="D1105" t="s">
        <v>565</v>
      </c>
      <c r="E1105">
        <v>2136.4872323989998</v>
      </c>
      <c r="F1105">
        <v>169.91</v>
      </c>
      <c r="G1105">
        <v>-24.884228719103898</v>
      </c>
      <c r="H1105">
        <v>0.62640387525465102</v>
      </c>
      <c r="I1105">
        <v>25.1403434201865</v>
      </c>
      <c r="J1105">
        <v>7.1027258690556101</v>
      </c>
      <c r="K1105">
        <v>155.86909550311799</v>
      </c>
      <c r="L1105">
        <v>146.67673568760199</v>
      </c>
      <c r="M1105">
        <v>64.626525121540098</v>
      </c>
      <c r="N1105">
        <v>1.25818799806912</v>
      </c>
      <c r="O1105">
        <v>10.617385674768901</v>
      </c>
      <c r="P1105">
        <v>48.393013100436598</v>
      </c>
      <c r="Q1105">
        <v>-2.259670052397E-2</v>
      </c>
    </row>
    <row r="1106" spans="1:17" hidden="1" x14ac:dyDescent="0.3">
      <c r="A1106" t="s">
        <v>2371</v>
      </c>
      <c r="B1106" t="s">
        <v>2372</v>
      </c>
      <c r="C1106" t="s">
        <v>3136</v>
      </c>
      <c r="D1106" t="s">
        <v>414</v>
      </c>
      <c r="E1106">
        <v>2134.6173223199999</v>
      </c>
      <c r="F1106">
        <v>733.6</v>
      </c>
      <c r="G1106">
        <v>-10.433937909411499</v>
      </c>
      <c r="H1106">
        <v>-11.668183736448601</v>
      </c>
      <c r="I1106">
        <v>25.152272903729401</v>
      </c>
      <c r="J1106">
        <v>-6.8061286130056198</v>
      </c>
      <c r="K1106">
        <v>813.93256294433502</v>
      </c>
      <c r="L1106">
        <v>738.64694144115094</v>
      </c>
      <c r="M1106">
        <v>38.646924053690398</v>
      </c>
      <c r="N1106">
        <v>0.896591340629186</v>
      </c>
      <c r="O1106">
        <v>47.7985278080697</v>
      </c>
      <c r="P1106">
        <v>57.560137457044597</v>
      </c>
      <c r="Q1106">
        <v>4.8162495578925997E-2</v>
      </c>
    </row>
    <row r="1107" spans="1:17" hidden="1" x14ac:dyDescent="0.3">
      <c r="A1107" t="s">
        <v>2373</v>
      </c>
      <c r="B1107" t="s">
        <v>2374</v>
      </c>
      <c r="C1107" t="s">
        <v>3136</v>
      </c>
      <c r="D1107" t="s">
        <v>494</v>
      </c>
      <c r="E1107">
        <v>2134.2433737400002</v>
      </c>
      <c r="F1107">
        <v>231.41</v>
      </c>
      <c r="G1107">
        <v>-36.816599342341497</v>
      </c>
      <c r="H1107">
        <v>-4.2089494506646998</v>
      </c>
      <c r="I1107">
        <v>-21.0994121473875</v>
      </c>
      <c r="J1107">
        <v>-2.98892521344861</v>
      </c>
      <c r="K1107">
        <v>243.319410786627</v>
      </c>
      <c r="L1107">
        <v>252.61219278637699</v>
      </c>
      <c r="M1107">
        <v>46.391685999374602</v>
      </c>
      <c r="N1107">
        <v>0.35933031326903198</v>
      </c>
      <c r="O1107">
        <v>36.986301369863</v>
      </c>
      <c r="P1107">
        <v>8.6431924882628994</v>
      </c>
      <c r="Q1107">
        <v>4.8861800098570001E-3</v>
      </c>
    </row>
    <row r="1108" spans="1:17" hidden="1" x14ac:dyDescent="0.3">
      <c r="A1108" t="s">
        <v>2375</v>
      </c>
      <c r="B1108" t="s">
        <v>2376</v>
      </c>
      <c r="C1108" t="s">
        <v>3136</v>
      </c>
      <c r="D1108" t="s">
        <v>549</v>
      </c>
      <c r="E1108">
        <v>2127.8677167299902</v>
      </c>
      <c r="F1108">
        <v>591.1</v>
      </c>
      <c r="G1108">
        <v>-4.5226799951582697</v>
      </c>
      <c r="H1108">
        <v>-8.8451337186730097</v>
      </c>
      <c r="I1108">
        <v>-12.8532423997331</v>
      </c>
      <c r="J1108">
        <v>-7.0281038155190103</v>
      </c>
      <c r="K1108">
        <v>653.02651959083403</v>
      </c>
      <c r="L1108">
        <v>630.41973388219901</v>
      </c>
      <c r="M1108">
        <v>45.785605559942297</v>
      </c>
      <c r="N1108">
        <v>0.35742347441997402</v>
      </c>
      <c r="O1108">
        <v>58.687193368296398</v>
      </c>
      <c r="P1108">
        <v>53.5324675324675</v>
      </c>
      <c r="Q1108">
        <v>0.15767955732134301</v>
      </c>
    </row>
    <row r="1109" spans="1:17" hidden="1" x14ac:dyDescent="0.3">
      <c r="A1109" t="s">
        <v>2377</v>
      </c>
      <c r="B1109" t="s">
        <v>2378</v>
      </c>
      <c r="C1109" t="s">
        <v>3136</v>
      </c>
      <c r="D1109" t="s">
        <v>218</v>
      </c>
      <c r="E1109">
        <v>2126.2076954499998</v>
      </c>
      <c r="F1109">
        <v>330.6</v>
      </c>
      <c r="G1109">
        <v>26.0519257110263</v>
      </c>
      <c r="H1109">
        <v>10.8068683024271</v>
      </c>
      <c r="I1109">
        <v>-14.183439825101599</v>
      </c>
      <c r="J1109">
        <v>2.8907542267616502</v>
      </c>
      <c r="K1109">
        <v>314.98148433090302</v>
      </c>
      <c r="L1109">
        <v>313.245398768668</v>
      </c>
      <c r="M1109">
        <v>66.019735856350806</v>
      </c>
      <c r="N1109">
        <v>1.45909361827226</v>
      </c>
      <c r="O1109">
        <v>27.8433151845129</v>
      </c>
      <c r="P1109">
        <v>50.477924442421497</v>
      </c>
      <c r="Q1109">
        <v>0.108044046149689</v>
      </c>
    </row>
    <row r="1110" spans="1:17" hidden="1" x14ac:dyDescent="0.3">
      <c r="A1110" t="s">
        <v>2379</v>
      </c>
      <c r="B1110" t="s">
        <v>2380</v>
      </c>
      <c r="C1110" t="s">
        <v>3136</v>
      </c>
      <c r="D1110" t="s">
        <v>215</v>
      </c>
      <c r="E1110">
        <v>2123.6177557599999</v>
      </c>
      <c r="F1110">
        <v>2271.8000000000002</v>
      </c>
      <c r="G1110">
        <v>-37.516192428418897</v>
      </c>
      <c r="H1110">
        <v>-7.2066065984344698</v>
      </c>
      <c r="I1110">
        <v>-20.568014666059501</v>
      </c>
      <c r="J1110">
        <v>-4.5084272808563002</v>
      </c>
      <c r="K1110">
        <v>2504.1759877698</v>
      </c>
      <c r="L1110">
        <v>2567.2213114377701</v>
      </c>
      <c r="M1110">
        <v>35.689365253317199</v>
      </c>
      <c r="N1110">
        <v>1.9591296810307599</v>
      </c>
      <c r="O1110">
        <v>33.541685007482997</v>
      </c>
      <c r="P1110">
        <v>6.65727699530518</v>
      </c>
      <c r="Q1110">
        <v>4.3998841958960998E-2</v>
      </c>
    </row>
    <row r="1111" spans="1:17" hidden="1" x14ac:dyDescent="0.3">
      <c r="A1111" t="s">
        <v>2381</v>
      </c>
      <c r="B1111" t="s">
        <v>2382</v>
      </c>
      <c r="C1111" t="s">
        <v>3136</v>
      </c>
      <c r="D1111" t="s">
        <v>438</v>
      </c>
      <c r="E1111">
        <v>2121.7047929999999</v>
      </c>
      <c r="F1111">
        <v>845.55</v>
      </c>
      <c r="G1111">
        <v>15.357358901140699</v>
      </c>
      <c r="H1111">
        <v>-7.6665850860939004</v>
      </c>
      <c r="I1111">
        <v>37.694929000248798</v>
      </c>
      <c r="J1111">
        <v>-4.1813482269662998</v>
      </c>
      <c r="K1111">
        <v>887.27614138893398</v>
      </c>
      <c r="L1111">
        <v>779.05852362468499</v>
      </c>
      <c r="M1111">
        <v>43.190322819435302</v>
      </c>
      <c r="N1111">
        <v>0.67982356640976205</v>
      </c>
      <c r="O1111">
        <v>34.007450771686997</v>
      </c>
      <c r="P1111">
        <v>63.945710130877302</v>
      </c>
      <c r="Q1111">
        <v>7.1638045038494996E-2</v>
      </c>
    </row>
    <row r="1112" spans="1:17" hidden="1" x14ac:dyDescent="0.3">
      <c r="A1112" t="s">
        <v>2383</v>
      </c>
      <c r="B1112" t="s">
        <v>2384</v>
      </c>
      <c r="C1112" t="s">
        <v>3136</v>
      </c>
      <c r="D1112" t="s">
        <v>51</v>
      </c>
      <c r="E1112">
        <v>2120.5390733099998</v>
      </c>
      <c r="F1112">
        <v>1496.75</v>
      </c>
      <c r="G1112">
        <v>-12.342795291015999</v>
      </c>
      <c r="H1112">
        <v>-4.4820779886606896</v>
      </c>
      <c r="I1112">
        <v>-4.6162486038035997</v>
      </c>
      <c r="J1112">
        <v>2.1596804243227901</v>
      </c>
      <c r="K1112">
        <v>1558.5545967075</v>
      </c>
      <c r="L1112">
        <v>1518.5031817317999</v>
      </c>
      <c r="M1112">
        <v>54.045598063675499</v>
      </c>
      <c r="N1112">
        <v>0.65295878667054796</v>
      </c>
      <c r="O1112">
        <v>26.5374979121429</v>
      </c>
      <c r="P1112">
        <v>14.242643972064201</v>
      </c>
      <c r="Q1112">
        <v>7.8028376134372995E-2</v>
      </c>
    </row>
    <row r="1113" spans="1:17" hidden="1" x14ac:dyDescent="0.3">
      <c r="A1113" t="s">
        <v>2385</v>
      </c>
      <c r="B1113" t="s">
        <v>2386</v>
      </c>
      <c r="C1113" t="s">
        <v>3136</v>
      </c>
      <c r="D1113" t="s">
        <v>565</v>
      </c>
      <c r="E1113">
        <v>2119.2129</v>
      </c>
      <c r="F1113">
        <v>376.95</v>
      </c>
      <c r="G1113">
        <v>-16.5699049068749</v>
      </c>
      <c r="H1113">
        <v>-4.7769813332901396</v>
      </c>
      <c r="I1113">
        <v>8.6141173930978105</v>
      </c>
      <c r="J1113">
        <v>-6.4481247938864001</v>
      </c>
      <c r="K1113">
        <v>397.65573885858902</v>
      </c>
      <c r="L1113">
        <v>375.65016576605097</v>
      </c>
      <c r="M1113">
        <v>39.907849339675302</v>
      </c>
      <c r="N1113">
        <v>1.0582503159758401</v>
      </c>
      <c r="O1113">
        <v>25.746120175089501</v>
      </c>
      <c r="P1113">
        <v>28.6518771331057</v>
      </c>
      <c r="Q1113">
        <v>3.7212686648048998E-2</v>
      </c>
    </row>
    <row r="1114" spans="1:17" hidden="1" x14ac:dyDescent="0.3">
      <c r="A1114" t="s">
        <v>2387</v>
      </c>
      <c r="B1114" t="s">
        <v>2388</v>
      </c>
      <c r="C1114" t="s">
        <v>3136</v>
      </c>
      <c r="D1114" t="s">
        <v>232</v>
      </c>
      <c r="E1114">
        <v>2113.5491785310001</v>
      </c>
      <c r="F1114">
        <v>120.44</v>
      </c>
      <c r="G1114">
        <v>80.840086266016598</v>
      </c>
      <c r="H1114">
        <v>-9.2918469282603002</v>
      </c>
      <c r="I1114">
        <v>76.231954422605895</v>
      </c>
      <c r="J1114">
        <v>7.8310204098157596</v>
      </c>
      <c r="K1114">
        <v>121.2453407613</v>
      </c>
      <c r="L1114">
        <v>94.525056045379102</v>
      </c>
      <c r="M1114">
        <v>27.9416379326317</v>
      </c>
      <c r="N1114">
        <v>0.26525397466327599</v>
      </c>
      <c r="O1114">
        <v>38.151776818332699</v>
      </c>
      <c r="P1114">
        <v>133.13975996902801</v>
      </c>
    </row>
    <row r="1115" spans="1:17" hidden="1" x14ac:dyDescent="0.3">
      <c r="A1115" t="s">
        <v>2389</v>
      </c>
      <c r="B1115" t="s">
        <v>2390</v>
      </c>
      <c r="C1115" t="s">
        <v>3136</v>
      </c>
      <c r="D1115" t="s">
        <v>1671</v>
      </c>
      <c r="E1115">
        <v>2108.6081250000002</v>
      </c>
      <c r="F1115">
        <v>185.25</v>
      </c>
      <c r="G1115">
        <v>1420.7414560273701</v>
      </c>
      <c r="H1115">
        <v>77.1667138544572</v>
      </c>
      <c r="I1115">
        <v>470.96484258499999</v>
      </c>
      <c r="J1115">
        <v>12.467917464842699</v>
      </c>
      <c r="K1115">
        <v>116.60407987843701</v>
      </c>
      <c r="L1115">
        <v>68.378895710479398</v>
      </c>
      <c r="M1115">
        <v>97.651068320912501</v>
      </c>
      <c r="N1115">
        <v>0.68204968817279898</v>
      </c>
      <c r="O1115">
        <v>0</v>
      </c>
      <c r="P1115">
        <v>1664.2857142857099</v>
      </c>
    </row>
    <row r="1116" spans="1:17" hidden="1" x14ac:dyDescent="0.3">
      <c r="A1116" t="s">
        <v>2391</v>
      </c>
      <c r="B1116" t="s">
        <v>2392</v>
      </c>
      <c r="C1116" t="s">
        <v>3136</v>
      </c>
      <c r="D1116" t="s">
        <v>169</v>
      </c>
      <c r="E1116">
        <v>2101.1838750000002</v>
      </c>
      <c r="F1116">
        <v>2119</v>
      </c>
      <c r="G1116">
        <v>-25.238359724265798</v>
      </c>
      <c r="H1116">
        <v>-0.16762104219607299</v>
      </c>
      <c r="I1116">
        <v>-1.6750320587552701</v>
      </c>
      <c r="J1116">
        <v>1.6043612960593601</v>
      </c>
      <c r="K1116">
        <v>2077.6153106308502</v>
      </c>
      <c r="L1116">
        <v>2077.0331032705299</v>
      </c>
      <c r="M1116">
        <v>51.295817501659499</v>
      </c>
      <c r="N1116">
        <v>0.81798373384755496</v>
      </c>
      <c r="O1116">
        <v>31.132609721566698</v>
      </c>
      <c r="P1116">
        <v>25.384615384615302</v>
      </c>
      <c r="Q1116">
        <v>0.13837610607002901</v>
      </c>
    </row>
    <row r="1117" spans="1:17" hidden="1" x14ac:dyDescent="0.3">
      <c r="A1117" t="s">
        <v>2393</v>
      </c>
      <c r="B1117" t="s">
        <v>2394</v>
      </c>
      <c r="C1117" t="s">
        <v>3136</v>
      </c>
      <c r="D1117" t="s">
        <v>1152</v>
      </c>
      <c r="E1117">
        <v>2098.5783079500002</v>
      </c>
      <c r="F1117">
        <v>398.35</v>
      </c>
      <c r="G1117">
        <v>35.553148710762699</v>
      </c>
      <c r="H1117">
        <v>-6.4251039365279903</v>
      </c>
      <c r="I1117">
        <v>16.8339594174357</v>
      </c>
      <c r="J1117">
        <v>0.73546761789843396</v>
      </c>
      <c r="K1117">
        <v>449.435666791252</v>
      </c>
      <c r="L1117">
        <v>402.73261665558903</v>
      </c>
      <c r="M1117">
        <v>36.147222858802898</v>
      </c>
      <c r="N1117">
        <v>0.46542983293950202</v>
      </c>
      <c r="O1117">
        <v>54.060499560687802</v>
      </c>
      <c r="P1117">
        <v>72.408569573685298</v>
      </c>
      <c r="Q1117">
        <v>7.1567916285477998E-2</v>
      </c>
    </row>
    <row r="1118" spans="1:17" x14ac:dyDescent="0.3">
      <c r="A1118" t="s">
        <v>2395</v>
      </c>
      <c r="B1118" t="s">
        <v>2396</v>
      </c>
      <c r="C1118" t="s">
        <v>3138</v>
      </c>
      <c r="D1118" t="s">
        <v>2026</v>
      </c>
      <c r="E1118">
        <v>2093.0023624599999</v>
      </c>
      <c r="F1118">
        <v>43.9</v>
      </c>
      <c r="G1118">
        <v>-40.918458402214803</v>
      </c>
      <c r="H1118">
        <v>-2.2107858891588101</v>
      </c>
      <c r="I1118">
        <v>-21.086329752853398</v>
      </c>
      <c r="J1118">
        <v>-4.4191138084936199</v>
      </c>
      <c r="K1118">
        <v>47.906961157088297</v>
      </c>
      <c r="L1118">
        <v>50.552425267846402</v>
      </c>
      <c r="M1118">
        <v>41.7664526020083</v>
      </c>
      <c r="N1118">
        <v>0.45973880781367399</v>
      </c>
      <c r="O1118">
        <v>58.086560364464702</v>
      </c>
      <c r="P1118">
        <v>4.1271347248576804</v>
      </c>
      <c r="Q1118">
        <v>-1.0641425939313999E-2</v>
      </c>
    </row>
    <row r="1119" spans="1:17" hidden="1" x14ac:dyDescent="0.3">
      <c r="A1119" t="s">
        <v>1745</v>
      </c>
      <c r="B1119" t="s">
        <v>2397</v>
      </c>
      <c r="C1119" t="s">
        <v>3136</v>
      </c>
      <c r="D1119" t="s">
        <v>1747</v>
      </c>
      <c r="E1119">
        <v>2091.9342556299998</v>
      </c>
      <c r="F1119">
        <v>33.130000000000003</v>
      </c>
      <c r="G1119">
        <v>-31.098365075627999</v>
      </c>
      <c r="H1119">
        <v>7.9807153688786299</v>
      </c>
      <c r="I1119">
        <v>-6.16907684084787</v>
      </c>
      <c r="J1119">
        <v>-4.5565995645544097</v>
      </c>
      <c r="K1119">
        <v>33.469857703404799</v>
      </c>
      <c r="L1119">
        <v>34.609105771979102</v>
      </c>
      <c r="M1119">
        <v>49.333103027404697</v>
      </c>
      <c r="N1119">
        <v>0.70243774294732098</v>
      </c>
      <c r="O1119">
        <v>38.6960458798671</v>
      </c>
      <c r="P1119">
        <v>22.0257826887661</v>
      </c>
      <c r="Q1119">
        <v>7.0291434656782004E-2</v>
      </c>
    </row>
    <row r="1120" spans="1:17" x14ac:dyDescent="0.3">
      <c r="A1120" t="s">
        <v>2398</v>
      </c>
      <c r="B1120" t="s">
        <v>2399</v>
      </c>
      <c r="C1120" t="s">
        <v>3135</v>
      </c>
      <c r="D1120" t="s">
        <v>414</v>
      </c>
      <c r="E1120">
        <v>2091.829959312</v>
      </c>
      <c r="F1120">
        <v>181.64</v>
      </c>
      <c r="G1120">
        <v>-62.279575428943097</v>
      </c>
      <c r="H1120">
        <v>-4.8215007136313703</v>
      </c>
      <c r="I1120">
        <v>-26.2598429761048</v>
      </c>
      <c r="J1120">
        <v>-4.7748945052970697</v>
      </c>
      <c r="K1120">
        <v>196.910140694592</v>
      </c>
      <c r="L1120">
        <v>229.26892584407599</v>
      </c>
      <c r="M1120">
        <v>33.099224047961101</v>
      </c>
      <c r="N1120">
        <v>0.56186120378668902</v>
      </c>
      <c r="O1120">
        <v>137.69544153270201</v>
      </c>
      <c r="P1120">
        <v>4.6916426512968199</v>
      </c>
      <c r="Q1120">
        <v>-5.0407349403701E-2</v>
      </c>
    </row>
    <row r="1121" spans="1:17" hidden="1" x14ac:dyDescent="0.3">
      <c r="A1121" t="s">
        <v>2400</v>
      </c>
      <c r="B1121" t="s">
        <v>2401</v>
      </c>
      <c r="C1121" t="s">
        <v>3136</v>
      </c>
      <c r="D1121" t="s">
        <v>51</v>
      </c>
      <c r="E1121">
        <v>2089.2688428000001</v>
      </c>
      <c r="F1121">
        <v>2173.1999999999998</v>
      </c>
      <c r="G1121">
        <v>62.351799358966304</v>
      </c>
      <c r="H1121">
        <v>16.962534159386401</v>
      </c>
      <c r="I1121">
        <v>70.173697608628999</v>
      </c>
      <c r="J1121">
        <v>-0.57051555123127595</v>
      </c>
      <c r="K1121">
        <v>1860.98105049488</v>
      </c>
      <c r="L1121">
        <v>1512.7714583260499</v>
      </c>
      <c r="M1121">
        <v>67.775293161731099</v>
      </c>
      <c r="N1121">
        <v>0.92060526807397702</v>
      </c>
      <c r="O1121">
        <v>7.0311062028345299</v>
      </c>
      <c r="P1121">
        <v>105.009197679354</v>
      </c>
      <c r="Q1121">
        <v>0.13515307780755001</v>
      </c>
    </row>
    <row r="1122" spans="1:17" hidden="1" x14ac:dyDescent="0.3">
      <c r="A1122" t="s">
        <v>2402</v>
      </c>
      <c r="B1122" t="s">
        <v>2403</v>
      </c>
      <c r="C1122" t="s">
        <v>3136</v>
      </c>
      <c r="D1122" t="s">
        <v>123</v>
      </c>
      <c r="E1122">
        <v>2084.7688515499999</v>
      </c>
      <c r="F1122">
        <v>1616.5</v>
      </c>
      <c r="G1122">
        <v>-13.9655274883704</v>
      </c>
      <c r="H1122">
        <v>-8.6106475287299098</v>
      </c>
      <c r="I1122">
        <v>-8.7245904862524508</v>
      </c>
      <c r="J1122">
        <v>-6.6035102513451802</v>
      </c>
      <c r="K1122">
        <v>1727.7842921018901</v>
      </c>
      <c r="L1122">
        <v>1667.18101367248</v>
      </c>
      <c r="M1122">
        <v>36.512062895263703</v>
      </c>
      <c r="N1122">
        <v>0.63956767785906998</v>
      </c>
      <c r="O1122">
        <v>29.848437983297199</v>
      </c>
      <c r="P1122">
        <v>20.530887671028498</v>
      </c>
      <c r="Q1122">
        <v>0.103323780577501</v>
      </c>
    </row>
    <row r="1123" spans="1:17" hidden="1" x14ac:dyDescent="0.3">
      <c r="A1123" t="s">
        <v>2404</v>
      </c>
      <c r="B1123" t="s">
        <v>2405</v>
      </c>
      <c r="C1123" t="s">
        <v>3136</v>
      </c>
      <c r="D1123" t="s">
        <v>51</v>
      </c>
      <c r="E1123">
        <v>2083.2864583</v>
      </c>
      <c r="F1123">
        <v>246.1</v>
      </c>
      <c r="G1123">
        <v>80.854896236540199</v>
      </c>
      <c r="H1123">
        <v>-17.286312576891799</v>
      </c>
      <c r="I1123">
        <v>13.436944218221401</v>
      </c>
      <c r="J1123">
        <v>-11.582933839642701</v>
      </c>
      <c r="K1123">
        <v>298.17103568553699</v>
      </c>
      <c r="L1123">
        <v>255.71709072303599</v>
      </c>
      <c r="M1123">
        <v>26.6802960027917</v>
      </c>
      <c r="N1123">
        <v>0.43475035360967201</v>
      </c>
      <c r="O1123">
        <v>61.722876879317297</v>
      </c>
      <c r="P1123">
        <v>117.21094439541</v>
      </c>
      <c r="Q1123">
        <v>6.1837023677837E-2</v>
      </c>
    </row>
    <row r="1124" spans="1:17" hidden="1" x14ac:dyDescent="0.3">
      <c r="A1124" t="s">
        <v>2406</v>
      </c>
      <c r="B1124" t="s">
        <v>2407</v>
      </c>
      <c r="C1124" t="s">
        <v>3136</v>
      </c>
      <c r="D1124" t="s">
        <v>614</v>
      </c>
      <c r="E1124">
        <v>2081.6957441250001</v>
      </c>
      <c r="F1124">
        <v>387.6</v>
      </c>
      <c r="G1124">
        <v>-41.022455739010802</v>
      </c>
      <c r="H1124">
        <v>-3.5116154479149801</v>
      </c>
      <c r="I1124">
        <v>-12.2017514039033</v>
      </c>
      <c r="J1124">
        <v>-6.4596624245644003</v>
      </c>
      <c r="K1124">
        <v>423.09464461902002</v>
      </c>
      <c r="L1124">
        <v>459.10792744648899</v>
      </c>
      <c r="M1124">
        <v>38.567427739158497</v>
      </c>
      <c r="N1124">
        <v>1.0537381645827399</v>
      </c>
      <c r="O1124">
        <v>48.194014447884399</v>
      </c>
      <c r="P1124">
        <v>2.5396825396825502</v>
      </c>
      <c r="Q1124">
        <v>-9.0941274930412999E-2</v>
      </c>
    </row>
    <row r="1125" spans="1:17" hidden="1" x14ac:dyDescent="0.3">
      <c r="A1125" t="s">
        <v>2408</v>
      </c>
      <c r="B1125" t="s">
        <v>2409</v>
      </c>
      <c r="C1125" t="s">
        <v>3136</v>
      </c>
      <c r="D1125" t="s">
        <v>549</v>
      </c>
      <c r="E1125">
        <v>2080.26568314</v>
      </c>
      <c r="F1125">
        <v>68.22</v>
      </c>
      <c r="G1125">
        <v>-18.053656100977399</v>
      </c>
      <c r="H1125">
        <v>-6.2565593855126602</v>
      </c>
      <c r="I1125">
        <v>-25.344894337504901</v>
      </c>
      <c r="J1125">
        <v>-5.3130722159236496</v>
      </c>
      <c r="K1125">
        <v>74.649084001368294</v>
      </c>
      <c r="L1125">
        <v>76.100212381183198</v>
      </c>
      <c r="M1125">
        <v>47.060996779228098</v>
      </c>
      <c r="N1125">
        <v>0.27075051177125897</v>
      </c>
      <c r="O1125">
        <v>71.284080914687706</v>
      </c>
      <c r="P1125">
        <v>10.4777327935222</v>
      </c>
      <c r="Q1125">
        <v>0.146677289322381</v>
      </c>
    </row>
    <row r="1126" spans="1:17" hidden="1" x14ac:dyDescent="0.3">
      <c r="A1126" t="s">
        <v>2410</v>
      </c>
      <c r="B1126" t="s">
        <v>2411</v>
      </c>
      <c r="C1126" t="s">
        <v>3136</v>
      </c>
      <c r="D1126" t="s">
        <v>371</v>
      </c>
      <c r="E1126">
        <v>2078.2108339199999</v>
      </c>
      <c r="F1126">
        <v>852.8</v>
      </c>
      <c r="G1126">
        <v>-17.887787913220102</v>
      </c>
      <c r="H1126">
        <v>-5.3073321999908396</v>
      </c>
      <c r="I1126">
        <v>15.8596960067708</v>
      </c>
      <c r="J1126">
        <v>-14.3625996822011</v>
      </c>
      <c r="K1126">
        <v>913.27096126242202</v>
      </c>
      <c r="L1126">
        <v>846.44688314369796</v>
      </c>
      <c r="M1126">
        <v>26.626004797182901</v>
      </c>
      <c r="N1126">
        <v>2.17677421378017</v>
      </c>
      <c r="O1126">
        <v>35.084427767354597</v>
      </c>
      <c r="P1126">
        <v>32.329893707812801</v>
      </c>
      <c r="Q1126">
        <v>-4.7147699075185998E-2</v>
      </c>
    </row>
    <row r="1127" spans="1:17" hidden="1" x14ac:dyDescent="0.3">
      <c r="A1127" t="s">
        <v>2412</v>
      </c>
      <c r="B1127" t="s">
        <v>2413</v>
      </c>
      <c r="C1127" t="s">
        <v>3136</v>
      </c>
      <c r="D1127" t="s">
        <v>292</v>
      </c>
      <c r="E1127">
        <v>2071.4236380699999</v>
      </c>
      <c r="F1127">
        <v>352.85</v>
      </c>
      <c r="G1127">
        <v>-45.324097990324802</v>
      </c>
      <c r="H1127">
        <v>-10.5547334282825</v>
      </c>
      <c r="I1127">
        <v>-10.080062524476601</v>
      </c>
      <c r="J1127">
        <v>-7.5103725911224704</v>
      </c>
      <c r="K1127">
        <v>405.81602911612202</v>
      </c>
      <c r="L1127">
        <v>416.58858660862899</v>
      </c>
      <c r="M1127">
        <v>32.332260282179398</v>
      </c>
      <c r="N1127">
        <v>0.275365192072067</v>
      </c>
      <c r="O1127">
        <v>52.387700155873503</v>
      </c>
      <c r="P1127">
        <v>6.6495390660420197</v>
      </c>
      <c r="Q1127">
        <v>-3.6732776920831003E-2</v>
      </c>
    </row>
    <row r="1128" spans="1:17" hidden="1" x14ac:dyDescent="0.3">
      <c r="A1128" t="s">
        <v>2414</v>
      </c>
      <c r="B1128" t="s">
        <v>2415</v>
      </c>
      <c r="C1128" t="s">
        <v>3136</v>
      </c>
      <c r="D1128" t="s">
        <v>414</v>
      </c>
      <c r="E1128">
        <v>2069.8821521949999</v>
      </c>
      <c r="F1128">
        <v>1055.45</v>
      </c>
      <c r="G1128">
        <v>-36.1500950410678</v>
      </c>
      <c r="H1128">
        <v>-0.81950227290858801</v>
      </c>
      <c r="I1128">
        <v>-12.415691130175</v>
      </c>
      <c r="J1128">
        <v>-3.46741923936065</v>
      </c>
      <c r="K1128">
        <v>1109.27784369713</v>
      </c>
      <c r="L1128">
        <v>1174.55888091058</v>
      </c>
      <c r="M1128">
        <v>42.213664662433999</v>
      </c>
      <c r="N1128">
        <v>0.60135638450153295</v>
      </c>
      <c r="O1128">
        <v>39.6939693969397</v>
      </c>
      <c r="P1128">
        <v>27.9255802678625</v>
      </c>
      <c r="Q1128">
        <v>-5.8043739604626998E-2</v>
      </c>
    </row>
    <row r="1129" spans="1:17" x14ac:dyDescent="0.3">
      <c r="A1129" t="s">
        <v>2416</v>
      </c>
      <c r="B1129" t="s">
        <v>2417</v>
      </c>
      <c r="C1129" t="s">
        <v>3128</v>
      </c>
      <c r="D1129" t="s">
        <v>69</v>
      </c>
      <c r="E1129">
        <v>2063.7664140000002</v>
      </c>
      <c r="F1129">
        <v>79.89</v>
      </c>
      <c r="G1129">
        <v>-54.604768457118098</v>
      </c>
      <c r="H1129">
        <v>2.7780823854237302</v>
      </c>
      <c r="I1129">
        <v>-19.928260452041702</v>
      </c>
      <c r="J1129">
        <v>-5.92753409113591</v>
      </c>
      <c r="K1129">
        <v>83.6606566458033</v>
      </c>
      <c r="L1129">
        <v>91.848103574986396</v>
      </c>
      <c r="M1129">
        <v>42.915942754574203</v>
      </c>
      <c r="N1129">
        <v>1.00565273195885</v>
      </c>
      <c r="O1129">
        <v>95.268494179496798</v>
      </c>
      <c r="P1129">
        <v>9.8748452757529908</v>
      </c>
      <c r="Q1129">
        <v>3.4335410024401998E-2</v>
      </c>
    </row>
    <row r="1130" spans="1:17" hidden="1" x14ac:dyDescent="0.3">
      <c r="A1130" t="s">
        <v>2418</v>
      </c>
      <c r="B1130" t="s">
        <v>2419</v>
      </c>
      <c r="C1130" t="s">
        <v>3136</v>
      </c>
      <c r="D1130" t="s">
        <v>494</v>
      </c>
      <c r="E1130">
        <v>2055.7157302800001</v>
      </c>
      <c r="F1130">
        <v>114.2</v>
      </c>
      <c r="G1130">
        <v>-1.13416020117418</v>
      </c>
      <c r="H1130">
        <v>-3.5072962783564301</v>
      </c>
      <c r="I1130">
        <v>3.5120730376734799</v>
      </c>
      <c r="J1130">
        <v>-4.8691645727685797</v>
      </c>
      <c r="K1130">
        <v>118.198964741224</v>
      </c>
      <c r="L1130">
        <v>113.931005118027</v>
      </c>
      <c r="M1130">
        <v>47.171632633494099</v>
      </c>
      <c r="N1130">
        <v>1.3870828561087001</v>
      </c>
      <c r="O1130">
        <v>30.4728546409807</v>
      </c>
      <c r="P1130">
        <v>27.597765363128499</v>
      </c>
      <c r="Q1130">
        <v>5.3832425153358003E-2</v>
      </c>
    </row>
    <row r="1131" spans="1:17" hidden="1" x14ac:dyDescent="0.3">
      <c r="A1131" t="s">
        <v>2420</v>
      </c>
      <c r="B1131" t="s">
        <v>2421</v>
      </c>
      <c r="C1131" t="s">
        <v>3136</v>
      </c>
      <c r="D1131" t="s">
        <v>241</v>
      </c>
      <c r="E1131">
        <v>2054.03745665</v>
      </c>
      <c r="F1131">
        <v>1323.5</v>
      </c>
      <c r="G1131">
        <v>-20.353866967311301</v>
      </c>
      <c r="H1131">
        <v>11.383913098365101</v>
      </c>
      <c r="I1131">
        <v>0.49355676165727003</v>
      </c>
      <c r="J1131">
        <v>3.9743920990113302</v>
      </c>
      <c r="K1131">
        <v>1272.41752351642</v>
      </c>
      <c r="L1131">
        <v>1297.99866180293</v>
      </c>
      <c r="M1131">
        <v>63.172437489568402</v>
      </c>
      <c r="N1131">
        <v>1.7702225594702701</v>
      </c>
      <c r="O1131">
        <v>15.122780506233401</v>
      </c>
      <c r="P1131">
        <v>15.4987346190766</v>
      </c>
      <c r="Q1131">
        <v>-2.0593770215111998E-2</v>
      </c>
    </row>
    <row r="1132" spans="1:17" hidden="1" x14ac:dyDescent="0.3">
      <c r="A1132" t="s">
        <v>2422</v>
      </c>
      <c r="B1132" t="s">
        <v>2423</v>
      </c>
      <c r="C1132" t="s">
        <v>3136</v>
      </c>
      <c r="D1132" t="s">
        <v>1004</v>
      </c>
      <c r="E1132">
        <v>2042.77579825</v>
      </c>
      <c r="F1132">
        <v>112.09</v>
      </c>
      <c r="G1132">
        <v>-24.955310698139201</v>
      </c>
      <c r="H1132">
        <v>-8.1530583465128093</v>
      </c>
      <c r="I1132">
        <v>-8.0991346675875704</v>
      </c>
      <c r="J1132">
        <v>2.0481366329852602</v>
      </c>
      <c r="K1132">
        <v>121.739143128653</v>
      </c>
      <c r="M1132">
        <v>39.368770763757098</v>
      </c>
      <c r="N1132">
        <v>0.37051338338774298</v>
      </c>
      <c r="O1132">
        <v>41.6718708180926</v>
      </c>
      <c r="P1132">
        <v>6.8032396379228199</v>
      </c>
    </row>
    <row r="1133" spans="1:17" hidden="1" x14ac:dyDescent="0.3">
      <c r="A1133" t="s">
        <v>2424</v>
      </c>
      <c r="B1133" t="s">
        <v>2425</v>
      </c>
      <c r="C1133" t="s">
        <v>3136</v>
      </c>
      <c r="D1133" t="s">
        <v>257</v>
      </c>
      <c r="E1133">
        <v>2037.8845429999999</v>
      </c>
      <c r="F1133">
        <v>298.91000000000003</v>
      </c>
      <c r="G1133">
        <v>229.50022070729</v>
      </c>
      <c r="H1133">
        <v>63.2402644194404</v>
      </c>
      <c r="I1133">
        <v>256.36710664126099</v>
      </c>
      <c r="J1133">
        <v>5.0296996703882701</v>
      </c>
      <c r="K1133">
        <v>217.363920767048</v>
      </c>
      <c r="L1133">
        <v>157.62422379026501</v>
      </c>
      <c r="M1133">
        <v>90.671896894126206</v>
      </c>
      <c r="N1133">
        <v>1.9573100475071199</v>
      </c>
      <c r="O1133">
        <v>0.28771202034054699</v>
      </c>
      <c r="P1133">
        <v>368.51097178683301</v>
      </c>
      <c r="Q1133">
        <v>0.18638140808165199</v>
      </c>
    </row>
    <row r="1134" spans="1:17" hidden="1" x14ac:dyDescent="0.3">
      <c r="A1134" t="s">
        <v>2426</v>
      </c>
      <c r="B1134" t="s">
        <v>2427</v>
      </c>
      <c r="C1134" t="s">
        <v>3136</v>
      </c>
      <c r="D1134" t="s">
        <v>51</v>
      </c>
      <c r="E1134">
        <v>2031.1031693549901</v>
      </c>
      <c r="F1134">
        <v>702.85</v>
      </c>
      <c r="G1134">
        <v>-7.3516733626757897</v>
      </c>
      <c r="H1134">
        <v>-5.3525452688811699</v>
      </c>
      <c r="I1134">
        <v>-4.3726342462591301</v>
      </c>
      <c r="J1134">
        <v>-3.3392118120670502</v>
      </c>
      <c r="K1134">
        <v>739.71518455190596</v>
      </c>
      <c r="L1134">
        <v>724.39442176890395</v>
      </c>
      <c r="M1134">
        <v>44.598988324709303</v>
      </c>
      <c r="N1134">
        <v>0.64101693008565996</v>
      </c>
      <c r="O1134">
        <v>22.728889521234901</v>
      </c>
      <c r="P1134">
        <v>23.307017543859601</v>
      </c>
      <c r="Q1134">
        <v>-8.7256213248775E-2</v>
      </c>
    </row>
    <row r="1135" spans="1:17" hidden="1" x14ac:dyDescent="0.3">
      <c r="A1135" t="s">
        <v>2428</v>
      </c>
      <c r="B1135" t="s">
        <v>2429</v>
      </c>
      <c r="C1135" t="s">
        <v>3136</v>
      </c>
      <c r="D1135" t="s">
        <v>1322</v>
      </c>
      <c r="E1135">
        <v>2028.1415375700001</v>
      </c>
      <c r="F1135">
        <v>268.55</v>
      </c>
      <c r="G1135">
        <v>-35.329445937724898</v>
      </c>
      <c r="H1135">
        <v>-10.450972423136299</v>
      </c>
      <c r="I1135">
        <v>-17.9054269010159</v>
      </c>
      <c r="J1135">
        <v>-5.0435562705810302</v>
      </c>
      <c r="K1135">
        <v>325.79866882639101</v>
      </c>
      <c r="L1135">
        <v>341.13194420323498</v>
      </c>
      <c r="M1135">
        <v>37.027267517944502</v>
      </c>
      <c r="N1135">
        <v>0.594039605897414</v>
      </c>
      <c r="O1135">
        <v>68.255445913237693</v>
      </c>
      <c r="P1135">
        <v>3.6072530864197501</v>
      </c>
      <c r="Q1135">
        <v>4.2854693747309998E-3</v>
      </c>
    </row>
    <row r="1136" spans="1:17" hidden="1" x14ac:dyDescent="0.3">
      <c r="A1136" t="s">
        <v>2430</v>
      </c>
      <c r="B1136" t="s">
        <v>2431</v>
      </c>
      <c r="C1136" t="s">
        <v>3136</v>
      </c>
      <c r="D1136" t="s">
        <v>257</v>
      </c>
      <c r="E1136">
        <v>2027.340933425</v>
      </c>
      <c r="F1136">
        <v>1164.95</v>
      </c>
      <c r="G1136">
        <v>-46.837185403577401</v>
      </c>
      <c r="H1136">
        <v>-9.9760377515553191</v>
      </c>
      <c r="I1136">
        <v>-20.027310990576598</v>
      </c>
      <c r="J1136">
        <v>-3.22290185931644</v>
      </c>
      <c r="K1136">
        <v>1279.27654437111</v>
      </c>
      <c r="L1136">
        <v>1329.7961754585599</v>
      </c>
      <c r="M1136">
        <v>35.403804851936002</v>
      </c>
      <c r="N1136">
        <v>0.88104439694568504</v>
      </c>
      <c r="O1136">
        <v>51.937851409931703</v>
      </c>
      <c r="P1136">
        <v>5.2301160742513897</v>
      </c>
      <c r="Q1136">
        <v>5.2810175143599002E-2</v>
      </c>
    </row>
    <row r="1137" spans="1:17" hidden="1" x14ac:dyDescent="0.3">
      <c r="A1137" t="s">
        <v>2432</v>
      </c>
      <c r="B1137" t="s">
        <v>2433</v>
      </c>
      <c r="C1137" t="s">
        <v>3136</v>
      </c>
      <c r="D1137" t="s">
        <v>232</v>
      </c>
      <c r="E1137">
        <v>2026.4251964799901</v>
      </c>
      <c r="F1137">
        <v>84.08</v>
      </c>
      <c r="G1137">
        <v>116.837831233774</v>
      </c>
      <c r="H1137">
        <v>-3.7451170808510499</v>
      </c>
      <c r="I1137">
        <v>57.911390214254297</v>
      </c>
      <c r="J1137">
        <v>-6.9281282395196602</v>
      </c>
      <c r="K1137">
        <v>88.974210208737404</v>
      </c>
      <c r="L1137">
        <v>71.923442314464296</v>
      </c>
      <c r="M1137">
        <v>39.1495571589763</v>
      </c>
      <c r="N1137">
        <v>0.65765281385658103</v>
      </c>
      <c r="O1137">
        <v>36.5247383444338</v>
      </c>
      <c r="P1137">
        <v>163.16118935837201</v>
      </c>
      <c r="Q1137">
        <v>0.13154980523089299</v>
      </c>
    </row>
    <row r="1138" spans="1:17" x14ac:dyDescent="0.3">
      <c r="A1138" t="s">
        <v>2434</v>
      </c>
      <c r="B1138" t="s">
        <v>2435</v>
      </c>
      <c r="C1138" t="s">
        <v>3121</v>
      </c>
      <c r="D1138" t="s">
        <v>24</v>
      </c>
      <c r="E1138">
        <v>2025.224913024</v>
      </c>
      <c r="F1138">
        <v>39.33</v>
      </c>
      <c r="G1138">
        <v>-65.365582706482002</v>
      </c>
      <c r="H1138">
        <v>-12.7980319234299</v>
      </c>
      <c r="I1138">
        <v>-32.405317456599398</v>
      </c>
      <c r="J1138">
        <v>-2.7625227100544198</v>
      </c>
      <c r="K1138">
        <v>44.656524631556501</v>
      </c>
      <c r="L1138">
        <v>53.696918820746603</v>
      </c>
      <c r="M1138">
        <v>26.946298245717198</v>
      </c>
      <c r="N1138">
        <v>0.93308482456662301</v>
      </c>
      <c r="O1138">
        <v>109.509280447495</v>
      </c>
      <c r="P1138">
        <v>3.7730870712401101</v>
      </c>
    </row>
    <row r="1139" spans="1:17" hidden="1" x14ac:dyDescent="0.3">
      <c r="A1139" t="s">
        <v>2436</v>
      </c>
      <c r="B1139" t="s">
        <v>2437</v>
      </c>
      <c r="C1139" t="s">
        <v>3136</v>
      </c>
      <c r="D1139" t="s">
        <v>18</v>
      </c>
      <c r="E1139">
        <v>2024.2415284259901</v>
      </c>
      <c r="F1139">
        <v>206.83</v>
      </c>
      <c r="G1139">
        <v>-54.163857424464702</v>
      </c>
      <c r="H1139">
        <v>-9.61490348333305</v>
      </c>
      <c r="I1139">
        <v>-6.0001451892812998</v>
      </c>
      <c r="J1139">
        <v>-5.2258195472180198</v>
      </c>
      <c r="K1139">
        <v>216.659480941163</v>
      </c>
      <c r="L1139">
        <v>226.28249305715499</v>
      </c>
      <c r="M1139">
        <v>37.259068524572101</v>
      </c>
      <c r="N1139">
        <v>0.38352826195717998</v>
      </c>
      <c r="O1139">
        <v>66.344340762945393</v>
      </c>
      <c r="P1139">
        <v>13.362565086325001</v>
      </c>
    </row>
    <row r="1140" spans="1:17" hidden="1" x14ac:dyDescent="0.3">
      <c r="A1140" t="s">
        <v>2438</v>
      </c>
      <c r="B1140" t="s">
        <v>2439</v>
      </c>
      <c r="C1140" t="s">
        <v>3136</v>
      </c>
      <c r="D1140" t="s">
        <v>491</v>
      </c>
      <c r="E1140">
        <v>2012.3621224000001</v>
      </c>
      <c r="F1140">
        <v>388.15</v>
      </c>
      <c r="G1140">
        <v>-49.514606730506003</v>
      </c>
      <c r="H1140">
        <v>-2.1868610286561898</v>
      </c>
      <c r="I1140">
        <v>-8.6172449185663904</v>
      </c>
      <c r="J1140">
        <v>-0.98517407837738802</v>
      </c>
      <c r="K1140">
        <v>406.800296614709</v>
      </c>
      <c r="L1140">
        <v>436.56643054998301</v>
      </c>
      <c r="M1140">
        <v>47.193099735837201</v>
      </c>
      <c r="N1140">
        <v>0.50603447968860704</v>
      </c>
      <c r="O1140">
        <v>40.255056035038002</v>
      </c>
      <c r="P1140">
        <v>4.9763353617308903</v>
      </c>
      <c r="Q1140">
        <v>-1.5193804718325999E-2</v>
      </c>
    </row>
    <row r="1141" spans="1:17" hidden="1" x14ac:dyDescent="0.3">
      <c r="A1141" t="s">
        <v>2440</v>
      </c>
      <c r="B1141" t="s">
        <v>2441</v>
      </c>
      <c r="C1141" t="s">
        <v>3136</v>
      </c>
      <c r="D1141" t="s">
        <v>491</v>
      </c>
      <c r="E1141">
        <v>2011.10966550999</v>
      </c>
      <c r="F1141">
        <v>332.45</v>
      </c>
      <c r="G1141">
        <v>-15.657189190192501</v>
      </c>
      <c r="H1141">
        <v>-12.7485859148294</v>
      </c>
      <c r="I1141">
        <v>-15.3412482815717</v>
      </c>
      <c r="J1141">
        <v>-2.1135987855288301</v>
      </c>
      <c r="K1141">
        <v>369.61428376275501</v>
      </c>
      <c r="L1141">
        <v>370.42787777109498</v>
      </c>
      <c r="M1141">
        <v>43.894051078178499</v>
      </c>
      <c r="N1141">
        <v>1.3247130222808401</v>
      </c>
      <c r="O1141">
        <v>36.110693337343903</v>
      </c>
      <c r="P1141">
        <v>13.270868824531499</v>
      </c>
      <c r="Q1141">
        <v>1.4945671673538E-2</v>
      </c>
    </row>
    <row r="1142" spans="1:17" hidden="1" x14ac:dyDescent="0.3">
      <c r="A1142" t="s">
        <v>2442</v>
      </c>
      <c r="B1142" t="s">
        <v>2443</v>
      </c>
      <c r="C1142" t="s">
        <v>3136</v>
      </c>
      <c r="D1142" t="s">
        <v>458</v>
      </c>
      <c r="E1142">
        <v>2009.1300279879999</v>
      </c>
      <c r="F1142">
        <v>133.47999999999999</v>
      </c>
      <c r="G1142">
        <v>43.242357740168003</v>
      </c>
      <c r="H1142">
        <v>16.668576506687</v>
      </c>
      <c r="I1142">
        <v>27.6377254936457</v>
      </c>
      <c r="J1142">
        <v>5.2605829496613001</v>
      </c>
      <c r="K1142">
        <v>132.838580075095</v>
      </c>
      <c r="L1142">
        <v>119.60822892714501</v>
      </c>
      <c r="M1142">
        <v>50.124334454662304</v>
      </c>
      <c r="N1142">
        <v>0.81019978027412198</v>
      </c>
      <c r="O1142">
        <v>23.164519029068</v>
      </c>
      <c r="P1142">
        <v>82.849315068493098</v>
      </c>
      <c r="Q1142">
        <v>0.107038872028608</v>
      </c>
    </row>
    <row r="1143" spans="1:17" hidden="1" x14ac:dyDescent="0.3">
      <c r="A1143" t="s">
        <v>2444</v>
      </c>
      <c r="B1143" t="s">
        <v>2445</v>
      </c>
      <c r="C1143" t="s">
        <v>3136</v>
      </c>
      <c r="D1143" t="s">
        <v>166</v>
      </c>
      <c r="E1143">
        <v>2004.7111223209999</v>
      </c>
      <c r="F1143">
        <v>17.09</v>
      </c>
      <c r="G1143">
        <v>-42.082940064150002</v>
      </c>
      <c r="H1143">
        <v>-8.4447126670089396</v>
      </c>
      <c r="I1143">
        <v>-13.184367637248499</v>
      </c>
      <c r="J1143">
        <v>-9.7283412164460898</v>
      </c>
      <c r="K1143">
        <v>19.049209154311999</v>
      </c>
      <c r="L1143">
        <v>19.120338838584701</v>
      </c>
      <c r="M1143">
        <v>29.390512416465601</v>
      </c>
      <c r="N1143">
        <v>0.69671246814254095</v>
      </c>
      <c r="O1143">
        <v>86.569106055651702</v>
      </c>
      <c r="P1143">
        <v>3.1564681996444302</v>
      </c>
      <c r="Q1143">
        <v>6.1973285888979997E-2</v>
      </c>
    </row>
    <row r="1144" spans="1:17" hidden="1" x14ac:dyDescent="0.3">
      <c r="A1144" t="s">
        <v>2446</v>
      </c>
      <c r="B1144" t="s">
        <v>2447</v>
      </c>
      <c r="C1144" t="s">
        <v>3136</v>
      </c>
      <c r="D1144" t="s">
        <v>117</v>
      </c>
      <c r="E1144">
        <v>1998.77028770999</v>
      </c>
      <c r="F1144">
        <v>289.45</v>
      </c>
      <c r="G1144">
        <v>-36.045053063156203</v>
      </c>
      <c r="H1144">
        <v>16.144292460589</v>
      </c>
      <c r="I1144">
        <v>-19.188877032604498</v>
      </c>
      <c r="J1144">
        <v>-2.7193934932126602</v>
      </c>
      <c r="K1144">
        <v>280.84574087826599</v>
      </c>
      <c r="M1144">
        <v>63.155491507624802</v>
      </c>
      <c r="N1144">
        <v>2.35505869897159</v>
      </c>
      <c r="O1144">
        <v>38.1931248920366</v>
      </c>
      <c r="P1144">
        <v>28.302304964539001</v>
      </c>
    </row>
    <row r="1145" spans="1:17" hidden="1" x14ac:dyDescent="0.3">
      <c r="A1145" t="s">
        <v>2448</v>
      </c>
      <c r="B1145" t="s">
        <v>2449</v>
      </c>
      <c r="C1145" t="s">
        <v>3136</v>
      </c>
      <c r="D1145" t="s">
        <v>232</v>
      </c>
      <c r="E1145">
        <v>1997.3197173450001</v>
      </c>
      <c r="F1145">
        <v>258.45</v>
      </c>
      <c r="G1145">
        <v>-46.740125500922403</v>
      </c>
      <c r="H1145">
        <v>-4.2419392595979</v>
      </c>
      <c r="I1145">
        <v>-10.0699679757826</v>
      </c>
      <c r="J1145">
        <v>-2.3785347061387401</v>
      </c>
      <c r="K1145">
        <v>273.91490995472702</v>
      </c>
      <c r="L1145">
        <v>299.153371980011</v>
      </c>
      <c r="M1145">
        <v>47.618723044760799</v>
      </c>
      <c r="N1145">
        <v>0.65745306304262696</v>
      </c>
      <c r="O1145">
        <v>40.820274714645002</v>
      </c>
      <c r="P1145">
        <v>5.2963943776736597</v>
      </c>
    </row>
    <row r="1146" spans="1:17" hidden="1" x14ac:dyDescent="0.3">
      <c r="A1146" t="s">
        <v>2450</v>
      </c>
      <c r="B1146" t="s">
        <v>2451</v>
      </c>
      <c r="C1146" t="s">
        <v>3136</v>
      </c>
      <c r="D1146" t="s">
        <v>1680</v>
      </c>
      <c r="E1146">
        <v>1984.1380216</v>
      </c>
      <c r="F1146">
        <v>64.87</v>
      </c>
      <c r="G1146">
        <v>1.10225132473228</v>
      </c>
      <c r="H1146">
        <v>-1.8038576110397</v>
      </c>
      <c r="I1146">
        <v>0.19370559390835901</v>
      </c>
      <c r="J1146">
        <v>-0.150444687150464</v>
      </c>
      <c r="K1146">
        <v>64.261186127532298</v>
      </c>
      <c r="L1146">
        <v>60.638594712965201</v>
      </c>
      <c r="M1146">
        <v>58.880462682991599</v>
      </c>
      <c r="N1146">
        <v>0.57324160303357696</v>
      </c>
      <c r="O1146">
        <v>5.5187297672267599</v>
      </c>
      <c r="P1146">
        <v>24.8700673724735</v>
      </c>
      <c r="Q1146">
        <v>-2.8254867209200001E-2</v>
      </c>
    </row>
    <row r="1147" spans="1:17" hidden="1" x14ac:dyDescent="0.3">
      <c r="A1147" t="s">
        <v>2452</v>
      </c>
      <c r="B1147" t="s">
        <v>2453</v>
      </c>
      <c r="C1147" t="s">
        <v>3136</v>
      </c>
      <c r="D1147" t="s">
        <v>414</v>
      </c>
      <c r="E1147">
        <v>1981.2451134</v>
      </c>
      <c r="F1147">
        <v>226.1</v>
      </c>
      <c r="G1147">
        <v>-35.654173310508803</v>
      </c>
      <c r="H1147">
        <v>-4.4602440891231998</v>
      </c>
      <c r="I1147">
        <v>-9.2351890902373395</v>
      </c>
      <c r="J1147">
        <v>2.0555113943438599</v>
      </c>
      <c r="K1147">
        <v>222.224015191853</v>
      </c>
      <c r="L1147">
        <v>234.63216119462399</v>
      </c>
      <c r="M1147">
        <v>59.508085151426002</v>
      </c>
      <c r="N1147">
        <v>1.2692971067216099</v>
      </c>
      <c r="O1147">
        <v>52.145068553737197</v>
      </c>
      <c r="P1147">
        <v>14.771573604060899</v>
      </c>
      <c r="Q1147">
        <v>0.1515185815915</v>
      </c>
    </row>
    <row r="1148" spans="1:17" hidden="1" x14ac:dyDescent="0.3">
      <c r="A1148" t="s">
        <v>2454</v>
      </c>
      <c r="B1148" t="s">
        <v>2455</v>
      </c>
      <c r="C1148" t="s">
        <v>3136</v>
      </c>
      <c r="D1148" t="s">
        <v>227</v>
      </c>
      <c r="E1148">
        <v>1968.7981979040001</v>
      </c>
      <c r="F1148">
        <v>100.97</v>
      </c>
      <c r="G1148">
        <v>-37.000347670972999</v>
      </c>
      <c r="H1148">
        <v>1.6626997600809399</v>
      </c>
      <c r="I1148">
        <v>-30.074218031925799</v>
      </c>
      <c r="J1148">
        <v>-2.1673541120593698</v>
      </c>
      <c r="K1148">
        <v>107.073888839905</v>
      </c>
      <c r="L1148">
        <v>111.195675498257</v>
      </c>
      <c r="M1148">
        <v>39.7952971760445</v>
      </c>
      <c r="N1148">
        <v>0.58188063321301098</v>
      </c>
      <c r="O1148">
        <v>47.469545409527498</v>
      </c>
      <c r="P1148">
        <v>16.782327087670598</v>
      </c>
      <c r="Q1148">
        <v>0.190364708193069</v>
      </c>
    </row>
    <row r="1149" spans="1:17" hidden="1" x14ac:dyDescent="0.3">
      <c r="A1149" t="s">
        <v>2456</v>
      </c>
      <c r="B1149" t="s">
        <v>2457</v>
      </c>
      <c r="C1149" t="s">
        <v>3136</v>
      </c>
      <c r="D1149" t="s">
        <v>505</v>
      </c>
      <c r="E1149">
        <v>1968.69432275999</v>
      </c>
      <c r="F1149">
        <v>503.8</v>
      </c>
      <c r="G1149">
        <v>-40.8313538668639</v>
      </c>
      <c r="H1149">
        <v>-9.08077189342157</v>
      </c>
      <c r="I1149">
        <v>-6.8508342682146699</v>
      </c>
      <c r="J1149">
        <v>-3.2651065290831802</v>
      </c>
      <c r="K1149">
        <v>576.18175544486303</v>
      </c>
      <c r="L1149">
        <v>596.51946153866299</v>
      </c>
      <c r="M1149">
        <v>26.372537472425702</v>
      </c>
      <c r="N1149">
        <v>0.54607778829756703</v>
      </c>
      <c r="O1149">
        <v>42.913854704247697</v>
      </c>
      <c r="P1149">
        <v>9.2723131981346807</v>
      </c>
      <c r="Q1149">
        <v>-0.17308387894978799</v>
      </c>
    </row>
    <row r="1150" spans="1:17" hidden="1" x14ac:dyDescent="0.3">
      <c r="A1150" t="s">
        <v>2458</v>
      </c>
      <c r="B1150" t="s">
        <v>2459</v>
      </c>
      <c r="C1150" t="s">
        <v>3136</v>
      </c>
      <c r="D1150" t="s">
        <v>901</v>
      </c>
      <c r="E1150">
        <v>1960.5</v>
      </c>
      <c r="F1150">
        <v>326.75</v>
      </c>
      <c r="G1150">
        <v>-48.632083891182397</v>
      </c>
      <c r="H1150">
        <v>-16.095236466542701</v>
      </c>
      <c r="I1150">
        <v>-31.775907860630699</v>
      </c>
      <c r="J1150">
        <v>-10.105934964261101</v>
      </c>
      <c r="K1150">
        <v>430.292165867309</v>
      </c>
      <c r="M1150">
        <v>23.614839555622599</v>
      </c>
      <c r="O1150">
        <v>81.698546289211905</v>
      </c>
      <c r="P1150">
        <v>0.98902797094730899</v>
      </c>
    </row>
    <row r="1151" spans="1:17" hidden="1" x14ac:dyDescent="0.3">
      <c r="A1151" t="s">
        <v>2460</v>
      </c>
      <c r="B1151" t="s">
        <v>2461</v>
      </c>
      <c r="C1151" t="s">
        <v>3136</v>
      </c>
      <c r="D1151" t="s">
        <v>232</v>
      </c>
      <c r="E1151">
        <v>1960.1427375000001</v>
      </c>
      <c r="F1151">
        <v>1143.75</v>
      </c>
      <c r="G1151">
        <v>58.793837583372998</v>
      </c>
      <c r="H1151">
        <v>4.7392219188874103</v>
      </c>
      <c r="I1151">
        <v>45.800290373943902</v>
      </c>
      <c r="J1151">
        <v>0.647425380455522</v>
      </c>
      <c r="K1151">
        <v>1035.6685302722301</v>
      </c>
      <c r="L1151">
        <v>811.39029715693403</v>
      </c>
      <c r="M1151">
        <v>50.974370456717097</v>
      </c>
      <c r="N1151">
        <v>0.74803040189826397</v>
      </c>
      <c r="O1151">
        <v>11.8469945355191</v>
      </c>
      <c r="P1151">
        <v>123.366858705204</v>
      </c>
      <c r="Q1151">
        <v>0.15575546811444199</v>
      </c>
    </row>
    <row r="1152" spans="1:17" hidden="1" x14ac:dyDescent="0.3">
      <c r="A1152" t="s">
        <v>2462</v>
      </c>
      <c r="B1152" t="s">
        <v>2463</v>
      </c>
      <c r="C1152" t="s">
        <v>3136</v>
      </c>
      <c r="D1152" t="s">
        <v>300</v>
      </c>
      <c r="E1152">
        <v>1958.973303</v>
      </c>
      <c r="F1152">
        <v>800.45</v>
      </c>
      <c r="G1152">
        <v>109.346676665351</v>
      </c>
      <c r="H1152">
        <v>2.3510388407331302</v>
      </c>
      <c r="I1152">
        <v>19.5902260504899</v>
      </c>
      <c r="J1152">
        <v>-3.5260732676551001</v>
      </c>
      <c r="K1152">
        <v>863.66812872255502</v>
      </c>
      <c r="M1152">
        <v>31.075123465340099</v>
      </c>
      <c r="N1152">
        <v>1.2800324528329201</v>
      </c>
      <c r="O1152">
        <v>41.382972078206002</v>
      </c>
      <c r="P1152">
        <v>240.61702127659501</v>
      </c>
    </row>
    <row r="1153" spans="1:17" hidden="1" x14ac:dyDescent="0.3">
      <c r="A1153" t="s">
        <v>2464</v>
      </c>
      <c r="B1153" t="s">
        <v>2465</v>
      </c>
      <c r="C1153" t="s">
        <v>3136</v>
      </c>
      <c r="D1153" t="s">
        <v>131</v>
      </c>
      <c r="E1153">
        <v>1958.2767425560701</v>
      </c>
      <c r="F1153">
        <v>1616.75</v>
      </c>
      <c r="G1153">
        <v>118.544862830695</v>
      </c>
      <c r="H1153">
        <v>65.418250481961394</v>
      </c>
      <c r="I1153">
        <v>78.274837952920393</v>
      </c>
      <c r="J1153">
        <v>5.3579976500990698</v>
      </c>
      <c r="K1153">
        <v>1181.4305161334701</v>
      </c>
      <c r="L1153">
        <v>966.44007749462799</v>
      </c>
      <c r="M1153">
        <v>95.851689174423399</v>
      </c>
      <c r="N1153">
        <v>1.4858961827720001</v>
      </c>
      <c r="O1153">
        <v>5.0378846451213803</v>
      </c>
      <c r="P1153">
        <v>164.002286087524</v>
      </c>
    </row>
    <row r="1154" spans="1:17" hidden="1" x14ac:dyDescent="0.3">
      <c r="A1154" t="s">
        <v>2466</v>
      </c>
      <c r="B1154" t="s">
        <v>2467</v>
      </c>
      <c r="C1154" t="s">
        <v>3136</v>
      </c>
      <c r="D1154" t="s">
        <v>470</v>
      </c>
      <c r="E1154">
        <v>1957.2684091799999</v>
      </c>
      <c r="F1154">
        <v>302.35000000000002</v>
      </c>
      <c r="G1154">
        <v>-3.1893903533089798</v>
      </c>
      <c r="H1154">
        <v>0.64290088614400898</v>
      </c>
      <c r="I1154">
        <v>-21.218913227365999</v>
      </c>
      <c r="J1154">
        <v>-3.3756370836734102</v>
      </c>
      <c r="K1154">
        <v>333.09190820147899</v>
      </c>
      <c r="L1154">
        <v>353.77651194149701</v>
      </c>
      <c r="M1154">
        <v>47.775762041729301</v>
      </c>
      <c r="N1154">
        <v>0.92491830283767995</v>
      </c>
      <c r="O1154">
        <v>69.902430957499504</v>
      </c>
      <c r="P1154">
        <v>26.744917208132399</v>
      </c>
      <c r="Q1154">
        <v>0.119731208747497</v>
      </c>
    </row>
    <row r="1155" spans="1:17" hidden="1" x14ac:dyDescent="0.3">
      <c r="A1155" t="s">
        <v>2468</v>
      </c>
      <c r="B1155" t="s">
        <v>2469</v>
      </c>
      <c r="C1155" t="s">
        <v>3136</v>
      </c>
      <c r="D1155" t="s">
        <v>1322</v>
      </c>
      <c r="E1155">
        <v>1955.6317749499999</v>
      </c>
      <c r="F1155">
        <v>752.9</v>
      </c>
      <c r="G1155">
        <v>0.11692908788918201</v>
      </c>
      <c r="H1155">
        <v>-2.5649826859877898</v>
      </c>
      <c r="I1155">
        <v>29.394732367251802</v>
      </c>
      <c r="J1155">
        <v>-7.1832177826183496</v>
      </c>
      <c r="K1155">
        <v>767.73801554880504</v>
      </c>
      <c r="L1155">
        <v>732.02048471042099</v>
      </c>
      <c r="M1155">
        <v>48.809895039288797</v>
      </c>
      <c r="N1155">
        <v>0.74090224958140805</v>
      </c>
      <c r="O1155">
        <v>32.620533935449501</v>
      </c>
      <c r="P1155">
        <v>66.755260243632307</v>
      </c>
      <c r="Q1155">
        <v>-3.3252175615164997E-2</v>
      </c>
    </row>
    <row r="1156" spans="1:17" hidden="1" x14ac:dyDescent="0.3">
      <c r="A1156" t="s">
        <v>2470</v>
      </c>
      <c r="B1156" t="s">
        <v>2471</v>
      </c>
      <c r="C1156" t="s">
        <v>3136</v>
      </c>
      <c r="D1156" t="s">
        <v>491</v>
      </c>
      <c r="E1156">
        <v>1948.806733445</v>
      </c>
      <c r="F1156">
        <v>116.35</v>
      </c>
      <c r="G1156">
        <v>-30.967310907581801</v>
      </c>
      <c r="H1156">
        <v>15.6154414755809</v>
      </c>
      <c r="I1156">
        <v>14.5628327461542</v>
      </c>
      <c r="J1156">
        <v>-4.9142597155323202E-2</v>
      </c>
      <c r="K1156">
        <v>109.083837652395</v>
      </c>
      <c r="L1156">
        <v>112.215098692428</v>
      </c>
      <c r="M1156">
        <v>53.939753067678303</v>
      </c>
      <c r="N1156">
        <v>2.3024621673363299</v>
      </c>
      <c r="O1156">
        <v>23.248818220885202</v>
      </c>
      <c r="P1156">
        <v>45.528455284552798</v>
      </c>
      <c r="Q1156">
        <v>-3.0456455537489002E-2</v>
      </c>
    </row>
    <row r="1157" spans="1:17" hidden="1" x14ac:dyDescent="0.3">
      <c r="A1157" t="s">
        <v>2472</v>
      </c>
      <c r="B1157" t="s">
        <v>2473</v>
      </c>
      <c r="C1157" t="s">
        <v>3136</v>
      </c>
      <c r="D1157" t="s">
        <v>438</v>
      </c>
      <c r="E1157">
        <v>1948.3517199999999</v>
      </c>
      <c r="F1157">
        <v>245</v>
      </c>
      <c r="G1157">
        <v>-32.126172025082397</v>
      </c>
      <c r="H1157">
        <v>-7.3580086655609396</v>
      </c>
      <c r="I1157">
        <v>-8.5181160979414106</v>
      </c>
      <c r="J1157">
        <v>-4.0536375733583903</v>
      </c>
      <c r="K1157">
        <v>270.98840378326997</v>
      </c>
      <c r="L1157">
        <v>279.21814938524801</v>
      </c>
      <c r="M1157">
        <v>37.9197994506331</v>
      </c>
      <c r="N1157">
        <v>0.46277558047475797</v>
      </c>
      <c r="O1157">
        <v>47.755102040816297</v>
      </c>
      <c r="P1157">
        <v>8.0008816398501299</v>
      </c>
      <c r="Q1157">
        <v>-7.9463583982091995E-2</v>
      </c>
    </row>
    <row r="1158" spans="1:17" hidden="1" x14ac:dyDescent="0.3">
      <c r="A1158" t="s">
        <v>2474</v>
      </c>
      <c r="B1158" t="s">
        <v>2475</v>
      </c>
      <c r="C1158" t="s">
        <v>3136</v>
      </c>
      <c r="D1158" t="s">
        <v>310</v>
      </c>
      <c r="E1158">
        <v>1944.99943302</v>
      </c>
      <c r="F1158">
        <v>756.7</v>
      </c>
      <c r="G1158">
        <v>10.622115008807899</v>
      </c>
      <c r="H1158">
        <v>0.89443721703280998</v>
      </c>
      <c r="I1158">
        <v>-17.233625061371299</v>
      </c>
      <c r="J1158">
        <v>-0.71560952348442497</v>
      </c>
      <c r="K1158">
        <v>841.20242661184</v>
      </c>
      <c r="L1158">
        <v>783.828912715005</v>
      </c>
      <c r="M1158">
        <v>41.167907235260103</v>
      </c>
      <c r="N1158">
        <v>1.90746866664592</v>
      </c>
      <c r="O1158">
        <v>60.565613849610102</v>
      </c>
      <c r="P1158">
        <v>72.329765429287093</v>
      </c>
      <c r="Q1158">
        <v>0.132188030626815</v>
      </c>
    </row>
    <row r="1159" spans="1:17" hidden="1" x14ac:dyDescent="0.3">
      <c r="A1159" t="s">
        <v>2476</v>
      </c>
      <c r="B1159" t="s">
        <v>2477</v>
      </c>
      <c r="C1159" t="s">
        <v>3136</v>
      </c>
      <c r="D1159" t="s">
        <v>257</v>
      </c>
      <c r="E1159">
        <v>1940.333803515</v>
      </c>
      <c r="F1159">
        <v>634.45000000000005</v>
      </c>
      <c r="G1159">
        <v>-62.279400302845303</v>
      </c>
      <c r="H1159">
        <v>7.3523388353369299</v>
      </c>
      <c r="I1159">
        <v>-22.596442744931899</v>
      </c>
      <c r="J1159">
        <v>4.9241110385093796</v>
      </c>
      <c r="K1159">
        <v>630.74443795300795</v>
      </c>
      <c r="L1159">
        <v>703.548133374092</v>
      </c>
      <c r="M1159">
        <v>49.056911298032801</v>
      </c>
      <c r="N1159">
        <v>0.67207433250596105</v>
      </c>
      <c r="O1159">
        <v>72.275198991252196</v>
      </c>
      <c r="P1159">
        <v>10.917832167832101</v>
      </c>
    </row>
    <row r="1160" spans="1:17" hidden="1" x14ac:dyDescent="0.3">
      <c r="A1160" t="s">
        <v>2478</v>
      </c>
      <c r="B1160" t="s">
        <v>2479</v>
      </c>
      <c r="C1160" t="s">
        <v>3136</v>
      </c>
      <c r="D1160" t="s">
        <v>117</v>
      </c>
      <c r="E1160">
        <v>1935.807057511</v>
      </c>
      <c r="F1160">
        <v>133.97</v>
      </c>
      <c r="G1160">
        <v>-48.917117794201303</v>
      </c>
      <c r="H1160">
        <v>-8.6336567134661806</v>
      </c>
      <c r="I1160">
        <v>-19.520959949357799</v>
      </c>
      <c r="J1160">
        <v>-2.9227824586594999</v>
      </c>
      <c r="K1160">
        <v>147.12306539597401</v>
      </c>
      <c r="L1160">
        <v>157.83339103525299</v>
      </c>
      <c r="M1160">
        <v>42.642217920218002</v>
      </c>
      <c r="N1160">
        <v>0.46701188508913399</v>
      </c>
      <c r="O1160">
        <v>58.841531686198401</v>
      </c>
      <c r="P1160">
        <v>6.0644446203784197</v>
      </c>
      <c r="Q1160">
        <v>-3.8684055652300001E-3</v>
      </c>
    </row>
    <row r="1161" spans="1:17" hidden="1" x14ac:dyDescent="0.3">
      <c r="A1161" t="s">
        <v>2480</v>
      </c>
      <c r="B1161" t="s">
        <v>2481</v>
      </c>
      <c r="C1161" t="s">
        <v>3136</v>
      </c>
      <c r="D1161" t="s">
        <v>268</v>
      </c>
      <c r="E1161">
        <v>1929.889510166</v>
      </c>
      <c r="F1161">
        <v>39.47</v>
      </c>
      <c r="G1161">
        <v>6.4529551525257798</v>
      </c>
      <c r="H1161">
        <v>-1.28672083166373</v>
      </c>
      <c r="I1161">
        <v>-12.045044847846</v>
      </c>
      <c r="J1161">
        <v>-1.0177312009991899</v>
      </c>
      <c r="K1161">
        <v>42.599309795943597</v>
      </c>
      <c r="L1161">
        <v>43.590336744427802</v>
      </c>
      <c r="M1161">
        <v>49.801881292809099</v>
      </c>
      <c r="N1161">
        <v>0.52183233390564099</v>
      </c>
      <c r="O1161">
        <v>74.512287813529198</v>
      </c>
      <c r="P1161">
        <v>35.263879369431102</v>
      </c>
      <c r="Q1161">
        <v>5.6818661410162001E-2</v>
      </c>
    </row>
    <row r="1162" spans="1:17" x14ac:dyDescent="0.3">
      <c r="A1162" t="s">
        <v>2482</v>
      </c>
      <c r="B1162" t="s">
        <v>2483</v>
      </c>
      <c r="C1162" t="s">
        <v>3138</v>
      </c>
      <c r="D1162" t="s">
        <v>2026</v>
      </c>
      <c r="E1162">
        <v>1929.63644939199</v>
      </c>
      <c r="F1162">
        <v>10.48</v>
      </c>
      <c r="G1162">
        <v>-69.569612933182299</v>
      </c>
      <c r="H1162">
        <v>-19.037894090930099</v>
      </c>
      <c r="I1162">
        <v>-42.186143836051102</v>
      </c>
      <c r="J1162">
        <v>-12.2696580434772</v>
      </c>
      <c r="K1162">
        <v>12.8674350767871</v>
      </c>
      <c r="L1162">
        <v>15.2327975970965</v>
      </c>
      <c r="M1162">
        <v>18.148132440306899</v>
      </c>
      <c r="N1162">
        <v>0.81726992175092805</v>
      </c>
      <c r="O1162">
        <v>148.568702290076</v>
      </c>
      <c r="P1162">
        <v>2.24390243902439</v>
      </c>
      <c r="Q1162">
        <v>-5.1576666451036E-2</v>
      </c>
    </row>
    <row r="1163" spans="1:17" hidden="1" x14ac:dyDescent="0.3">
      <c r="A1163" t="s">
        <v>2484</v>
      </c>
      <c r="B1163" t="s">
        <v>2485</v>
      </c>
      <c r="C1163" t="s">
        <v>3136</v>
      </c>
      <c r="D1163" t="s">
        <v>158</v>
      </c>
      <c r="E1163">
        <v>1929.0011483599999</v>
      </c>
      <c r="F1163">
        <v>763.7</v>
      </c>
      <c r="G1163">
        <v>59.424467281616003</v>
      </c>
      <c r="H1163">
        <v>39.701825309166601</v>
      </c>
      <c r="I1163">
        <v>45.151473182029797</v>
      </c>
      <c r="J1163">
        <v>-2.7881069435050598</v>
      </c>
      <c r="K1163">
        <v>616.57022395113597</v>
      </c>
      <c r="L1163">
        <v>541.21029457334396</v>
      </c>
      <c r="M1163">
        <v>83.379123576870697</v>
      </c>
      <c r="N1163">
        <v>2.06016513409309</v>
      </c>
      <c r="O1163">
        <v>5.3096765745711503</v>
      </c>
      <c r="P1163">
        <v>95.669997437868304</v>
      </c>
      <c r="Q1163">
        <v>7.0113655143086998E-2</v>
      </c>
    </row>
    <row r="1164" spans="1:17" hidden="1" x14ac:dyDescent="0.3">
      <c r="A1164" t="s">
        <v>2486</v>
      </c>
      <c r="B1164" t="s">
        <v>2487</v>
      </c>
      <c r="C1164" t="s">
        <v>3136</v>
      </c>
      <c r="D1164" t="s">
        <v>491</v>
      </c>
      <c r="E1164">
        <v>1928.7446399999999</v>
      </c>
      <c r="F1164">
        <v>1702.25</v>
      </c>
      <c r="G1164">
        <v>-16.2303456207196</v>
      </c>
      <c r="H1164">
        <v>-13.7591469529173</v>
      </c>
      <c r="I1164">
        <v>-12.5334665388355</v>
      </c>
      <c r="J1164">
        <v>-1.8297762239768001</v>
      </c>
      <c r="K1164">
        <v>1872.24591266935</v>
      </c>
      <c r="L1164">
        <v>1855.4023421320501</v>
      </c>
      <c r="M1164">
        <v>27.9657133664391</v>
      </c>
      <c r="N1164">
        <v>1.37423347650603</v>
      </c>
      <c r="O1164">
        <v>42.555441327654499</v>
      </c>
      <c r="P1164">
        <v>12.359735973597299</v>
      </c>
    </row>
    <row r="1165" spans="1:17" hidden="1" x14ac:dyDescent="0.3">
      <c r="A1165" t="s">
        <v>2488</v>
      </c>
      <c r="B1165" t="s">
        <v>2489</v>
      </c>
      <c r="C1165" t="s">
        <v>3136</v>
      </c>
      <c r="D1165" t="s">
        <v>1476</v>
      </c>
      <c r="E1165">
        <v>1927.25608994</v>
      </c>
      <c r="F1165">
        <v>96.92</v>
      </c>
      <c r="G1165">
        <v>-35.806683001203801</v>
      </c>
      <c r="H1165">
        <v>-1.7611181400781599</v>
      </c>
      <c r="I1165">
        <v>-11.4944682725934</v>
      </c>
      <c r="J1165">
        <v>-3.3925961075917499</v>
      </c>
      <c r="K1165">
        <v>100.25516430614</v>
      </c>
      <c r="L1165">
        <v>105.065160091431</v>
      </c>
      <c r="M1165">
        <v>56.093792864343897</v>
      </c>
      <c r="N1165">
        <v>0.47874514510449501</v>
      </c>
      <c r="O1165">
        <v>34.059017746595103</v>
      </c>
      <c r="P1165">
        <v>7.1531232725262601</v>
      </c>
      <c r="Q1165">
        <v>8.2848821459302002E-2</v>
      </c>
    </row>
    <row r="1166" spans="1:17" hidden="1" x14ac:dyDescent="0.3">
      <c r="A1166" t="s">
        <v>2490</v>
      </c>
      <c r="B1166" t="s">
        <v>2491</v>
      </c>
      <c r="C1166" t="s">
        <v>3136</v>
      </c>
      <c r="D1166" t="s">
        <v>491</v>
      </c>
      <c r="E1166">
        <v>1927.0374909</v>
      </c>
      <c r="F1166">
        <v>823.8</v>
      </c>
      <c r="G1166">
        <v>-66.802907766340994</v>
      </c>
      <c r="H1166">
        <v>-13.5432230556421</v>
      </c>
      <c r="I1166">
        <v>-28.751894446719898</v>
      </c>
      <c r="J1166">
        <v>-4.5795570679184303</v>
      </c>
      <c r="K1166">
        <v>917.15840179782697</v>
      </c>
      <c r="L1166">
        <v>1100.01764213058</v>
      </c>
      <c r="M1166">
        <v>37.693402605858402</v>
      </c>
      <c r="N1166">
        <v>0.26303961278582599</v>
      </c>
      <c r="O1166">
        <v>100.39451323136601</v>
      </c>
      <c r="P1166">
        <v>4.4768547875713303</v>
      </c>
      <c r="Q1166">
        <v>-0.22854575403945901</v>
      </c>
    </row>
    <row r="1167" spans="1:17" hidden="1" x14ac:dyDescent="0.3">
      <c r="A1167" t="s">
        <v>2492</v>
      </c>
      <c r="B1167" t="s">
        <v>2493</v>
      </c>
      <c r="C1167" t="s">
        <v>3136</v>
      </c>
      <c r="D1167" t="s">
        <v>126</v>
      </c>
      <c r="E1167">
        <v>1926.7354363500001</v>
      </c>
      <c r="F1167">
        <v>125.15</v>
      </c>
      <c r="G1167">
        <v>-21.843494353068301</v>
      </c>
      <c r="H1167">
        <v>4.6908530381196103</v>
      </c>
      <c r="I1167">
        <v>5.0959843978655099</v>
      </c>
      <c r="J1167">
        <v>2.775471119299</v>
      </c>
      <c r="K1167">
        <v>131.868964530396</v>
      </c>
      <c r="L1167">
        <v>125.499877095689</v>
      </c>
      <c r="M1167">
        <v>45.864322451366199</v>
      </c>
      <c r="N1167">
        <v>0.687083969260875</v>
      </c>
      <c r="O1167">
        <v>42.788653615661197</v>
      </c>
      <c r="P1167">
        <v>41.412429378531002</v>
      </c>
      <c r="Q1167">
        <v>0.14990351631024901</v>
      </c>
    </row>
    <row r="1168" spans="1:17" hidden="1" x14ac:dyDescent="0.3">
      <c r="A1168" t="s">
        <v>2494</v>
      </c>
      <c r="B1168" t="s">
        <v>2495</v>
      </c>
      <c r="C1168" t="s">
        <v>3136</v>
      </c>
      <c r="D1168" t="s">
        <v>966</v>
      </c>
      <c r="E1168">
        <v>1917.7944727500001</v>
      </c>
      <c r="F1168">
        <v>540.15</v>
      </c>
      <c r="G1168">
        <v>53.521750409766703</v>
      </c>
      <c r="H1168">
        <v>4.79178764466735</v>
      </c>
      <c r="I1168">
        <v>25.420177616882601</v>
      </c>
      <c r="J1168">
        <v>-0.143626185293903</v>
      </c>
      <c r="K1168">
        <v>561.35114532504804</v>
      </c>
      <c r="L1168">
        <v>493.34872251070698</v>
      </c>
      <c r="M1168">
        <v>49.121282473721003</v>
      </c>
      <c r="N1168">
        <v>0.42626261567359303</v>
      </c>
      <c r="O1168">
        <v>34.925483661945698</v>
      </c>
      <c r="P1168">
        <v>111.74049392395099</v>
      </c>
      <c r="Q1168">
        <v>0.14454338929623101</v>
      </c>
    </row>
    <row r="1169" spans="1:17" hidden="1" x14ac:dyDescent="0.3">
      <c r="A1169" t="s">
        <v>2496</v>
      </c>
      <c r="B1169" t="s">
        <v>2497</v>
      </c>
      <c r="C1169" t="s">
        <v>3136</v>
      </c>
      <c r="D1169" t="s">
        <v>494</v>
      </c>
      <c r="E1169">
        <v>1916.1990700649999</v>
      </c>
      <c r="F1169">
        <v>379.05</v>
      </c>
      <c r="G1169">
        <v>-11.4349417934003</v>
      </c>
      <c r="H1169">
        <v>-5.4607763168495902</v>
      </c>
      <c r="I1169">
        <v>-13.372799967131099</v>
      </c>
      <c r="J1169">
        <v>-1.5007555003811199</v>
      </c>
      <c r="K1169">
        <v>401.94253743422701</v>
      </c>
      <c r="L1169">
        <v>413.62519529167201</v>
      </c>
      <c r="M1169">
        <v>51.2435239465145</v>
      </c>
      <c r="N1169">
        <v>0.240129178961036</v>
      </c>
      <c r="O1169">
        <v>64.8858989579211</v>
      </c>
      <c r="P1169">
        <v>45.788461538461497</v>
      </c>
    </row>
    <row r="1170" spans="1:17" hidden="1" x14ac:dyDescent="0.3">
      <c r="A1170" t="s">
        <v>2498</v>
      </c>
      <c r="B1170" t="s">
        <v>2499</v>
      </c>
      <c r="C1170" t="s">
        <v>3136</v>
      </c>
      <c r="D1170" t="s">
        <v>139</v>
      </c>
      <c r="E1170">
        <v>1914.3716754959901</v>
      </c>
      <c r="F1170">
        <v>117.18</v>
      </c>
      <c r="G1170">
        <v>-16.750440750646</v>
      </c>
      <c r="H1170">
        <v>16.578285827435302</v>
      </c>
      <c r="I1170">
        <v>-6.9145391959134903</v>
      </c>
      <c r="J1170">
        <v>-3.14094869143393</v>
      </c>
      <c r="K1170">
        <v>113.52533388161299</v>
      </c>
      <c r="L1170">
        <v>120.540365060863</v>
      </c>
      <c r="M1170">
        <v>55.5757978004197</v>
      </c>
      <c r="N1170">
        <v>0.95645148298832205</v>
      </c>
      <c r="O1170">
        <v>134.16965352449199</v>
      </c>
      <c r="P1170">
        <v>29.266409266409202</v>
      </c>
    </row>
    <row r="1171" spans="1:17" hidden="1" x14ac:dyDescent="0.3">
      <c r="A1171" t="s">
        <v>2500</v>
      </c>
      <c r="B1171" t="s">
        <v>2501</v>
      </c>
      <c r="C1171" t="s">
        <v>3136</v>
      </c>
      <c r="D1171" t="s">
        <v>46</v>
      </c>
      <c r="E1171">
        <v>1909.1592072000001</v>
      </c>
      <c r="F1171">
        <v>1733.35</v>
      </c>
      <c r="G1171">
        <v>63.646114455078198</v>
      </c>
      <c r="H1171">
        <v>7.3112730739439797</v>
      </c>
      <c r="I1171">
        <v>57.192991596937702</v>
      </c>
      <c r="J1171">
        <v>-5.6214279220076602</v>
      </c>
      <c r="K1171">
        <v>1637.9316252480301</v>
      </c>
      <c r="L1171">
        <v>1356.2240417835801</v>
      </c>
      <c r="M1171">
        <v>64.322823772866201</v>
      </c>
      <c r="N1171">
        <v>1.15501997206431</v>
      </c>
      <c r="O1171">
        <v>12.2133441024605</v>
      </c>
      <c r="P1171">
        <v>107.338516746411</v>
      </c>
    </row>
    <row r="1172" spans="1:17" hidden="1" x14ac:dyDescent="0.3">
      <c r="A1172" t="s">
        <v>2502</v>
      </c>
      <c r="B1172" t="s">
        <v>2503</v>
      </c>
      <c r="C1172" t="s">
        <v>3136</v>
      </c>
      <c r="D1172" t="s">
        <v>131</v>
      </c>
      <c r="E1172">
        <v>1906.6402125</v>
      </c>
      <c r="F1172">
        <v>112.95</v>
      </c>
      <c r="G1172">
        <v>-1.84701676538088</v>
      </c>
      <c r="H1172">
        <v>-5.1787569088496497</v>
      </c>
      <c r="I1172">
        <v>22.074463198688399</v>
      </c>
      <c r="J1172">
        <v>-1.2938169732965299</v>
      </c>
      <c r="K1172">
        <v>113.09849377311301</v>
      </c>
      <c r="L1172">
        <v>102.662930878718</v>
      </c>
      <c r="M1172">
        <v>53.7122940002332</v>
      </c>
      <c r="N1172">
        <v>0.97711999000062899</v>
      </c>
      <c r="O1172">
        <v>30.7658255865427</v>
      </c>
      <c r="P1172">
        <v>54.726027397260196</v>
      </c>
      <c r="Q1172">
        <v>4.7709215344988003E-2</v>
      </c>
    </row>
    <row r="1173" spans="1:17" hidden="1" x14ac:dyDescent="0.3">
      <c r="A1173" t="s">
        <v>2504</v>
      </c>
      <c r="B1173" t="s">
        <v>2505</v>
      </c>
      <c r="C1173" t="s">
        <v>3136</v>
      </c>
      <c r="D1173" t="s">
        <v>1680</v>
      </c>
      <c r="E1173">
        <v>1906.0882018</v>
      </c>
      <c r="F1173">
        <v>66.45</v>
      </c>
      <c r="G1173">
        <v>1.17039052274273</v>
      </c>
      <c r="H1173">
        <v>-1.0871293259418</v>
      </c>
      <c r="I1173">
        <v>0.31954697911028102</v>
      </c>
      <c r="J1173">
        <v>-7.0018386210447703E-2</v>
      </c>
      <c r="K1173">
        <v>65.732076768631401</v>
      </c>
      <c r="L1173">
        <v>62.089852525855903</v>
      </c>
      <c r="M1173">
        <v>59.453032016997597</v>
      </c>
      <c r="N1173">
        <v>1.1406768388622599</v>
      </c>
      <c r="O1173">
        <v>6.9826937547027903</v>
      </c>
      <c r="P1173">
        <v>26.692087702573801</v>
      </c>
      <c r="Q1173">
        <v>-2.8326200589973E-2</v>
      </c>
    </row>
    <row r="1174" spans="1:17" hidden="1" x14ac:dyDescent="0.3">
      <c r="A1174" t="s">
        <v>2506</v>
      </c>
      <c r="B1174" t="s">
        <v>2507</v>
      </c>
      <c r="C1174" t="s">
        <v>3136</v>
      </c>
      <c r="D1174" t="s">
        <v>1680</v>
      </c>
      <c r="E1174">
        <v>1905.052968</v>
      </c>
      <c r="F1174">
        <v>66.33</v>
      </c>
      <c r="G1174">
        <v>3.0896384009129698</v>
      </c>
      <c r="H1174">
        <v>-1.14572355434908</v>
      </c>
      <c r="I1174">
        <v>-0.12332469308953301</v>
      </c>
      <c r="J1174">
        <v>-8.5918082815356706E-2</v>
      </c>
      <c r="K1174">
        <v>65.858339101542995</v>
      </c>
      <c r="L1174">
        <v>62.150277872128697</v>
      </c>
      <c r="M1174">
        <v>55.931821315525497</v>
      </c>
      <c r="N1174">
        <v>0.96690358297643697</v>
      </c>
      <c r="O1174">
        <v>5.6837026986280499</v>
      </c>
      <c r="P1174">
        <v>25.744075829383799</v>
      </c>
      <c r="Q1174">
        <v>-2.9924776916618E-2</v>
      </c>
    </row>
    <row r="1175" spans="1:17" hidden="1" x14ac:dyDescent="0.3">
      <c r="A1175" t="s">
        <v>2508</v>
      </c>
      <c r="B1175" t="s">
        <v>2509</v>
      </c>
      <c r="C1175" t="s">
        <v>3136</v>
      </c>
      <c r="D1175" t="s">
        <v>131</v>
      </c>
      <c r="E1175">
        <v>1902.3783467999999</v>
      </c>
      <c r="F1175">
        <v>109.7</v>
      </c>
      <c r="G1175">
        <v>92.290517479409701</v>
      </c>
      <c r="H1175">
        <v>-12.2151691138383</v>
      </c>
      <c r="I1175">
        <v>-18.583891620462801</v>
      </c>
      <c r="J1175">
        <v>-5.9357029290343002</v>
      </c>
      <c r="K1175">
        <v>117.49712651899</v>
      </c>
      <c r="L1175">
        <v>105.521877961241</v>
      </c>
      <c r="M1175">
        <v>33.126661285818102</v>
      </c>
      <c r="N1175">
        <v>0.58366492231637102</v>
      </c>
      <c r="O1175">
        <v>29.845031905195899</v>
      </c>
      <c r="P1175">
        <v>122.60551948051901</v>
      </c>
    </row>
    <row r="1176" spans="1:17" hidden="1" x14ac:dyDescent="0.3">
      <c r="A1176" t="s">
        <v>2510</v>
      </c>
      <c r="B1176" t="s">
        <v>2511</v>
      </c>
      <c r="C1176" t="s">
        <v>3136</v>
      </c>
      <c r="D1176" t="s">
        <v>46</v>
      </c>
      <c r="E1176">
        <v>1902.1787684999999</v>
      </c>
      <c r="F1176">
        <v>449.1</v>
      </c>
      <c r="G1176">
        <v>-40.792610224418603</v>
      </c>
      <c r="H1176">
        <v>-7.1166908741036101</v>
      </c>
      <c r="I1176">
        <v>-16.780768920324199</v>
      </c>
      <c r="J1176">
        <v>-12.1633920664247</v>
      </c>
      <c r="K1176">
        <v>513.03054009430002</v>
      </c>
      <c r="L1176">
        <v>550.02795912320403</v>
      </c>
      <c r="M1176">
        <v>34.218924598987897</v>
      </c>
      <c r="N1176">
        <v>0.94473802254936801</v>
      </c>
      <c r="O1176">
        <v>89.267423736361593</v>
      </c>
      <c r="P1176">
        <v>3.82614726621199</v>
      </c>
      <c r="Q1176">
        <v>0.155264397385144</v>
      </c>
    </row>
    <row r="1177" spans="1:17" hidden="1" x14ac:dyDescent="0.3">
      <c r="A1177" t="s">
        <v>2512</v>
      </c>
      <c r="B1177" t="s">
        <v>2513</v>
      </c>
      <c r="C1177" t="s">
        <v>3136</v>
      </c>
      <c r="D1177" t="s">
        <v>94</v>
      </c>
      <c r="E1177">
        <v>1901.63031058</v>
      </c>
      <c r="F1177">
        <v>100.1</v>
      </c>
      <c r="G1177">
        <v>-3.7849835624021599</v>
      </c>
      <c r="H1177">
        <v>4.8300304373717902</v>
      </c>
      <c r="I1177">
        <v>36.215073006923902</v>
      </c>
      <c r="J1177">
        <v>-7.0840136582185602</v>
      </c>
      <c r="K1177">
        <v>102.60146412271401</v>
      </c>
      <c r="L1177">
        <v>86.676021477218896</v>
      </c>
      <c r="M1177">
        <v>39.015367286074699</v>
      </c>
      <c r="N1177">
        <v>0.18008890717451101</v>
      </c>
      <c r="O1177">
        <v>43.656343656343601</v>
      </c>
      <c r="P1177">
        <v>55.628109452736297</v>
      </c>
      <c r="Q1177">
        <v>0.32748469792252799</v>
      </c>
    </row>
    <row r="1178" spans="1:17" hidden="1" x14ac:dyDescent="0.3">
      <c r="A1178" t="s">
        <v>2514</v>
      </c>
      <c r="B1178" t="s">
        <v>2515</v>
      </c>
      <c r="C1178" t="s">
        <v>3136</v>
      </c>
      <c r="D1178" t="s">
        <v>734</v>
      </c>
      <c r="E1178">
        <v>1901.11000107</v>
      </c>
      <c r="F1178">
        <v>740.84</v>
      </c>
      <c r="G1178">
        <v>25.778714206011902</v>
      </c>
      <c r="H1178">
        <v>-2.3227253015470599</v>
      </c>
      <c r="I1178">
        <v>-4.8777762544358803</v>
      </c>
      <c r="J1178">
        <v>-1.37033141831637</v>
      </c>
      <c r="K1178">
        <v>762.811941634243</v>
      </c>
      <c r="L1178">
        <v>719.243868649413</v>
      </c>
      <c r="M1178">
        <v>43.078312623575101</v>
      </c>
      <c r="N1178">
        <v>1.29296255254829</v>
      </c>
      <c r="O1178">
        <v>12.034987311700201</v>
      </c>
      <c r="P1178">
        <v>54.020790020790002</v>
      </c>
      <c r="Q1178">
        <v>-3.6227040049000002E-5</v>
      </c>
    </row>
    <row r="1179" spans="1:17" hidden="1" x14ac:dyDescent="0.3">
      <c r="A1179" t="s">
        <v>2516</v>
      </c>
      <c r="B1179" t="s">
        <v>2517</v>
      </c>
      <c r="C1179" t="s">
        <v>3136</v>
      </c>
      <c r="D1179" t="s">
        <v>438</v>
      </c>
      <c r="E1179">
        <v>1900.42354488</v>
      </c>
      <c r="F1179">
        <v>227.22</v>
      </c>
      <c r="G1179">
        <v>-6.7319949202224896</v>
      </c>
      <c r="H1179">
        <v>0.42023480664592799</v>
      </c>
      <c r="I1179">
        <v>-1.968736819471</v>
      </c>
      <c r="J1179">
        <v>2.09554093923582</v>
      </c>
      <c r="K1179">
        <v>233.72478987788</v>
      </c>
      <c r="L1179">
        <v>236.86031231176699</v>
      </c>
      <c r="M1179">
        <v>56.015723769436597</v>
      </c>
      <c r="N1179">
        <v>0.59308125208960905</v>
      </c>
      <c r="O1179">
        <v>36.211601091453197</v>
      </c>
      <c r="P1179">
        <v>25.8487953475491</v>
      </c>
      <c r="Q1179">
        <v>5.0031715282412001E-2</v>
      </c>
    </row>
    <row r="1180" spans="1:17" hidden="1" x14ac:dyDescent="0.3">
      <c r="A1180" t="s">
        <v>2518</v>
      </c>
      <c r="B1180" t="s">
        <v>2519</v>
      </c>
      <c r="C1180" t="s">
        <v>3136</v>
      </c>
      <c r="D1180" t="s">
        <v>470</v>
      </c>
      <c r="E1180">
        <v>1891.499127</v>
      </c>
      <c r="F1180">
        <v>12.17</v>
      </c>
      <c r="G1180">
        <v>-23.556381082666</v>
      </c>
      <c r="H1180">
        <v>-3.2468926395512701</v>
      </c>
      <c r="I1180">
        <v>-6.1624679004201299</v>
      </c>
      <c r="J1180">
        <v>-6.1946570779653003</v>
      </c>
      <c r="K1180">
        <v>13.0878132734753</v>
      </c>
      <c r="L1180">
        <v>12.698968048171899</v>
      </c>
      <c r="M1180">
        <v>37.370224566122197</v>
      </c>
      <c r="N1180">
        <v>0.215263398270335</v>
      </c>
      <c r="O1180">
        <v>44.207066557107602</v>
      </c>
      <c r="P1180">
        <v>22.929292929292899</v>
      </c>
      <c r="Q1180">
        <v>0.113328309931398</v>
      </c>
    </row>
    <row r="1181" spans="1:17" hidden="1" x14ac:dyDescent="0.3">
      <c r="A1181" t="s">
        <v>2520</v>
      </c>
      <c r="B1181" t="s">
        <v>2521</v>
      </c>
      <c r="C1181" t="s">
        <v>3136</v>
      </c>
      <c r="D1181" t="s">
        <v>69</v>
      </c>
      <c r="E1181">
        <v>1881.1149600450001</v>
      </c>
      <c r="F1181">
        <v>2494.5500000000002</v>
      </c>
      <c r="G1181">
        <v>-31.702477798160899</v>
      </c>
      <c r="H1181">
        <v>-9.6823567231943706</v>
      </c>
      <c r="I1181">
        <v>-5.1533701469847504</v>
      </c>
      <c r="J1181">
        <v>-2.8134825203382299</v>
      </c>
      <c r="K1181">
        <v>2710.6555274071402</v>
      </c>
      <c r="L1181">
        <v>2790.9818244283701</v>
      </c>
      <c r="M1181">
        <v>38.390257897964901</v>
      </c>
      <c r="N1181">
        <v>0.68288877372493495</v>
      </c>
      <c r="O1181">
        <v>27.123128419955499</v>
      </c>
      <c r="P1181">
        <v>6.3479206190181801</v>
      </c>
      <c r="Q1181">
        <v>-0.13891891052020799</v>
      </c>
    </row>
    <row r="1182" spans="1:17" hidden="1" x14ac:dyDescent="0.3">
      <c r="A1182" t="s">
        <v>2522</v>
      </c>
      <c r="B1182" t="s">
        <v>2523</v>
      </c>
      <c r="C1182" t="s">
        <v>3136</v>
      </c>
      <c r="D1182" t="s">
        <v>273</v>
      </c>
      <c r="E1182">
        <v>1874.1018799999999</v>
      </c>
      <c r="F1182">
        <v>127.8</v>
      </c>
      <c r="G1182">
        <v>336.76860087533902</v>
      </c>
      <c r="H1182">
        <v>-12.913628457244601</v>
      </c>
      <c r="I1182">
        <v>24.912064902802101</v>
      </c>
      <c r="J1182">
        <v>-9.68285823954084</v>
      </c>
      <c r="K1182">
        <v>143.30361631250199</v>
      </c>
      <c r="L1182">
        <v>111.955229407837</v>
      </c>
      <c r="M1182">
        <v>49.382300224567302</v>
      </c>
      <c r="N1182">
        <v>0.55383520760598803</v>
      </c>
      <c r="O1182">
        <v>31.4553990610328</v>
      </c>
      <c r="P1182">
        <v>385.19362186788101</v>
      </c>
      <c r="Q1182">
        <v>0.18434755626792401</v>
      </c>
    </row>
    <row r="1183" spans="1:17" hidden="1" x14ac:dyDescent="0.3">
      <c r="A1183" t="s">
        <v>2524</v>
      </c>
      <c r="B1183" t="s">
        <v>2525</v>
      </c>
      <c r="C1183" t="s">
        <v>3136</v>
      </c>
      <c r="D1183" t="s">
        <v>21</v>
      </c>
      <c r="E1183">
        <v>1871.46187803</v>
      </c>
      <c r="F1183">
        <v>205.98</v>
      </c>
      <c r="G1183">
        <v>-66.086894181891793</v>
      </c>
      <c r="H1183">
        <v>0.38795785829164497</v>
      </c>
      <c r="I1183">
        <v>-27.145320695333002</v>
      </c>
      <c r="J1183">
        <v>-4.2022469790774801</v>
      </c>
      <c r="K1183">
        <v>218.97713097516899</v>
      </c>
      <c r="M1183">
        <v>33.128205882495401</v>
      </c>
      <c r="N1183">
        <v>0.70025719329851599</v>
      </c>
      <c r="O1183">
        <v>105.69958248373599</v>
      </c>
      <c r="P1183">
        <v>4.1249620867455299</v>
      </c>
    </row>
    <row r="1184" spans="1:17" hidden="1" x14ac:dyDescent="0.3">
      <c r="A1184" t="s">
        <v>2526</v>
      </c>
      <c r="B1184" t="s">
        <v>2527</v>
      </c>
      <c r="C1184" t="s">
        <v>3136</v>
      </c>
      <c r="D1184" t="s">
        <v>257</v>
      </c>
      <c r="E1184">
        <v>1863.14785422</v>
      </c>
      <c r="F1184">
        <v>411.85</v>
      </c>
      <c r="G1184">
        <v>-45.585194936161301</v>
      </c>
      <c r="H1184">
        <v>-6.7269746675629696</v>
      </c>
      <c r="I1184">
        <v>-28.893277943719301</v>
      </c>
      <c r="J1184">
        <v>-4.0339851933465303</v>
      </c>
      <c r="K1184">
        <v>451.840229382524</v>
      </c>
      <c r="L1184">
        <v>498.75271014298499</v>
      </c>
      <c r="M1184">
        <v>29.2358885166847</v>
      </c>
      <c r="N1184">
        <v>0.79785053090837199</v>
      </c>
      <c r="O1184">
        <v>54.947189510744103</v>
      </c>
      <c r="P1184">
        <v>0.402242808386166</v>
      </c>
    </row>
    <row r="1185" spans="1:17" hidden="1" x14ac:dyDescent="0.3">
      <c r="A1185" t="s">
        <v>2528</v>
      </c>
      <c r="B1185" t="s">
        <v>2529</v>
      </c>
      <c r="C1185" t="s">
        <v>3136</v>
      </c>
      <c r="D1185" t="s">
        <v>971</v>
      </c>
      <c r="E1185">
        <v>1852.2031773599999</v>
      </c>
      <c r="F1185">
        <v>270.25</v>
      </c>
      <c r="G1185">
        <v>139.511010612626</v>
      </c>
      <c r="H1185">
        <v>-16.991280547363299</v>
      </c>
      <c r="I1185">
        <v>4.3483169013054299</v>
      </c>
      <c r="J1185">
        <v>-6.1071168809360596</v>
      </c>
      <c r="K1185">
        <v>324.15326245624601</v>
      </c>
      <c r="L1185">
        <v>274.386924346586</v>
      </c>
      <c r="M1185">
        <v>31.324839759484099</v>
      </c>
      <c r="N1185">
        <v>0.93408390987597401</v>
      </c>
      <c r="O1185">
        <v>61.017576318223803</v>
      </c>
      <c r="Q1185">
        <v>0.15860703798081099</v>
      </c>
    </row>
    <row r="1186" spans="1:17" hidden="1" x14ac:dyDescent="0.3">
      <c r="A1186" t="s">
        <v>2530</v>
      </c>
      <c r="B1186" t="s">
        <v>2531</v>
      </c>
      <c r="C1186" t="s">
        <v>3136</v>
      </c>
      <c r="D1186" t="s">
        <v>414</v>
      </c>
      <c r="E1186">
        <v>1850.4227814149999</v>
      </c>
      <c r="F1186">
        <v>462.45</v>
      </c>
      <c r="G1186">
        <v>9.2740415462933505</v>
      </c>
      <c r="H1186">
        <v>-1.25657175756464</v>
      </c>
      <c r="I1186">
        <v>41.416725174744798</v>
      </c>
      <c r="J1186">
        <v>-6.9570990858013504</v>
      </c>
      <c r="K1186">
        <v>474.68849205953398</v>
      </c>
      <c r="L1186">
        <v>420.668422639634</v>
      </c>
      <c r="M1186">
        <v>40.9944286445334</v>
      </c>
      <c r="N1186">
        <v>0.89075387054987298</v>
      </c>
      <c r="O1186">
        <v>21.526651529895101</v>
      </c>
      <c r="P1186">
        <v>64.9251069900142</v>
      </c>
      <c r="Q1186">
        <v>-5.9908900975203003E-2</v>
      </c>
    </row>
    <row r="1187" spans="1:17" hidden="1" x14ac:dyDescent="0.3">
      <c r="A1187" t="s">
        <v>2532</v>
      </c>
      <c r="B1187" t="s">
        <v>2533</v>
      </c>
      <c r="C1187" t="s">
        <v>3136</v>
      </c>
      <c r="D1187" t="s">
        <v>414</v>
      </c>
      <c r="E1187">
        <v>1847.3260428599999</v>
      </c>
      <c r="F1187">
        <v>1469.55</v>
      </c>
      <c r="G1187">
        <v>54.645980772197703</v>
      </c>
      <c r="H1187">
        <v>-2.10880626060943</v>
      </c>
      <c r="I1187">
        <v>33.455132331161799</v>
      </c>
      <c r="J1187">
        <v>-14.8785526523718</v>
      </c>
      <c r="K1187">
        <v>1527.6898798027</v>
      </c>
      <c r="L1187">
        <v>1289.9933171708501</v>
      </c>
      <c r="M1187">
        <v>33.9253516151079</v>
      </c>
      <c r="N1187">
        <v>1.91795739873666</v>
      </c>
      <c r="O1187">
        <v>19.764553774965101</v>
      </c>
      <c r="P1187">
        <v>109.995713060874</v>
      </c>
      <c r="Q1187">
        <v>4.7155575365392E-2</v>
      </c>
    </row>
    <row r="1188" spans="1:17" hidden="1" x14ac:dyDescent="0.3">
      <c r="A1188" t="s">
        <v>2534</v>
      </c>
      <c r="B1188" t="s">
        <v>2535</v>
      </c>
      <c r="C1188" t="s">
        <v>3136</v>
      </c>
      <c r="D1188" t="s">
        <v>51</v>
      </c>
      <c r="E1188">
        <v>1840.52</v>
      </c>
      <c r="F1188">
        <v>19.5</v>
      </c>
      <c r="G1188">
        <v>44.301083960184599</v>
      </c>
      <c r="H1188">
        <v>3.3332151507475798</v>
      </c>
      <c r="I1188">
        <v>48.033900410683799</v>
      </c>
      <c r="J1188">
        <v>-9.9288504369922599</v>
      </c>
      <c r="K1188">
        <v>20.269972140090601</v>
      </c>
      <c r="L1188">
        <v>16.872972711646401</v>
      </c>
      <c r="M1188">
        <v>39.977946398741302</v>
      </c>
      <c r="N1188">
        <v>0.30340946945984298</v>
      </c>
      <c r="O1188">
        <v>43.076923076923002</v>
      </c>
      <c r="P1188">
        <v>85.714285714285694</v>
      </c>
      <c r="Q1188">
        <v>0.113438887363719</v>
      </c>
    </row>
    <row r="1189" spans="1:17" hidden="1" x14ac:dyDescent="0.3">
      <c r="A1189" t="s">
        <v>2536</v>
      </c>
      <c r="B1189" t="s">
        <v>2537</v>
      </c>
      <c r="C1189" t="s">
        <v>3136</v>
      </c>
      <c r="D1189" t="s">
        <v>1476</v>
      </c>
      <c r="E1189">
        <v>1829.6067413999999</v>
      </c>
      <c r="F1189">
        <v>290.10000000000002</v>
      </c>
      <c r="G1189">
        <v>-33.117774676948102</v>
      </c>
      <c r="H1189">
        <v>-4.52650436483151</v>
      </c>
      <c r="I1189">
        <v>-16.5898664460452</v>
      </c>
      <c r="J1189">
        <v>-4.1228466088997298</v>
      </c>
      <c r="K1189">
        <v>313.68140977754803</v>
      </c>
      <c r="L1189">
        <v>328.32149042446702</v>
      </c>
      <c r="M1189">
        <v>42.066408573657903</v>
      </c>
      <c r="N1189">
        <v>0.55443835858533896</v>
      </c>
      <c r="O1189">
        <v>32.126852809375997</v>
      </c>
      <c r="P1189">
        <v>3.8668098818474799</v>
      </c>
      <c r="Q1189">
        <v>6.3914287171957004E-2</v>
      </c>
    </row>
    <row r="1190" spans="1:17" hidden="1" x14ac:dyDescent="0.3">
      <c r="A1190" t="s">
        <v>2538</v>
      </c>
      <c r="B1190" t="s">
        <v>2539</v>
      </c>
      <c r="C1190" t="s">
        <v>3136</v>
      </c>
      <c r="D1190" t="s">
        <v>292</v>
      </c>
      <c r="E1190">
        <v>1825.7548067</v>
      </c>
      <c r="F1190">
        <v>368.3</v>
      </c>
      <c r="G1190">
        <v>-55.353210071838603</v>
      </c>
      <c r="H1190">
        <v>-5.8770402696989201</v>
      </c>
      <c r="I1190">
        <v>-9.2344099434770595</v>
      </c>
      <c r="J1190">
        <v>-7.8250512982569802</v>
      </c>
      <c r="K1190">
        <v>411.78396181147298</v>
      </c>
      <c r="L1190">
        <v>432.71523864114801</v>
      </c>
      <c r="M1190">
        <v>28.180127502546199</v>
      </c>
      <c r="N1190">
        <v>0.51038077128459303</v>
      </c>
      <c r="O1190">
        <v>51.751289709475898</v>
      </c>
      <c r="P1190">
        <v>11.6060606060606</v>
      </c>
      <c r="Q1190">
        <v>1.8425608962309999E-2</v>
      </c>
    </row>
    <row r="1191" spans="1:17" hidden="1" x14ac:dyDescent="0.3">
      <c r="A1191" t="s">
        <v>2540</v>
      </c>
      <c r="B1191" t="s">
        <v>2541</v>
      </c>
      <c r="C1191" t="s">
        <v>3136</v>
      </c>
      <c r="D1191" t="s">
        <v>241</v>
      </c>
      <c r="E1191">
        <v>1818.6306474</v>
      </c>
      <c r="F1191">
        <v>2853.3</v>
      </c>
      <c r="G1191">
        <v>727.58973454106001</v>
      </c>
      <c r="H1191">
        <v>-16.0342552769139</v>
      </c>
      <c r="I1191">
        <v>74.776822117548903</v>
      </c>
      <c r="J1191">
        <v>-1.7318456004923599</v>
      </c>
      <c r="K1191">
        <v>3201.43303736076</v>
      </c>
      <c r="L1191">
        <v>2455.4442107008999</v>
      </c>
      <c r="M1191">
        <v>32.921132392477702</v>
      </c>
      <c r="N1191">
        <v>0.52617914322803905</v>
      </c>
      <c r="O1191">
        <v>46.321802824799299</v>
      </c>
      <c r="P1191">
        <v>873.82252559726896</v>
      </c>
    </row>
    <row r="1192" spans="1:17" x14ac:dyDescent="0.3">
      <c r="A1192" t="s">
        <v>2542</v>
      </c>
      <c r="B1192" t="s">
        <v>2543</v>
      </c>
      <c r="C1192" t="s">
        <v>3121</v>
      </c>
      <c r="D1192" t="s">
        <v>54</v>
      </c>
      <c r="E1192">
        <v>1816.4974141349901</v>
      </c>
      <c r="F1192">
        <v>180.47</v>
      </c>
      <c r="G1192">
        <v>-90.776225101020799</v>
      </c>
      <c r="H1192">
        <v>-8.2396213039217407</v>
      </c>
      <c r="I1192">
        <v>-66.366146725816407</v>
      </c>
      <c r="J1192">
        <v>3.5342995061450599</v>
      </c>
      <c r="K1192">
        <v>229.691720704272</v>
      </c>
      <c r="L1192">
        <v>362.34389069199602</v>
      </c>
      <c r="M1192">
        <v>39.3810409527537</v>
      </c>
      <c r="N1192">
        <v>1.3119793114215501</v>
      </c>
      <c r="O1192">
        <v>273.94026708040099</v>
      </c>
      <c r="P1192">
        <v>12.316405277570301</v>
      </c>
      <c r="Q1192">
        <v>-0.10812437911669601</v>
      </c>
    </row>
    <row r="1193" spans="1:17" hidden="1" x14ac:dyDescent="0.3">
      <c r="A1193" t="s">
        <v>2544</v>
      </c>
      <c r="B1193" t="s">
        <v>2545</v>
      </c>
      <c r="C1193" t="s">
        <v>3136</v>
      </c>
      <c r="D1193" t="s">
        <v>2546</v>
      </c>
      <c r="E1193">
        <v>1814.4</v>
      </c>
      <c r="F1193">
        <v>21.6</v>
      </c>
      <c r="G1193">
        <v>256.58178571457</v>
      </c>
      <c r="H1193">
        <v>-9.1758487716073596</v>
      </c>
      <c r="I1193">
        <v>44.196034007909297</v>
      </c>
      <c r="J1193">
        <v>-8.8882546620738392</v>
      </c>
      <c r="K1193">
        <v>20.9871892398995</v>
      </c>
      <c r="L1193">
        <v>15.616348793852801</v>
      </c>
      <c r="M1193">
        <v>19.2851788836129</v>
      </c>
      <c r="N1193">
        <v>1.0827101328067701</v>
      </c>
      <c r="O1193">
        <v>45.6944444444444</v>
      </c>
      <c r="P1193">
        <v>298.76923076922998</v>
      </c>
    </row>
    <row r="1194" spans="1:17" hidden="1" x14ac:dyDescent="0.3">
      <c r="A1194" t="s">
        <v>2547</v>
      </c>
      <c r="B1194" t="s">
        <v>2548</v>
      </c>
      <c r="C1194" t="s">
        <v>3136</v>
      </c>
      <c r="D1194" t="s">
        <v>215</v>
      </c>
      <c r="E1194">
        <v>1814.0082520000001</v>
      </c>
      <c r="F1194">
        <v>1115.5</v>
      </c>
      <c r="G1194">
        <v>13.298752957853599</v>
      </c>
      <c r="H1194">
        <v>-8.4333440482249191</v>
      </c>
      <c r="I1194">
        <v>-5.4196803412510999</v>
      </c>
      <c r="J1194">
        <v>-11.1592465694293</v>
      </c>
      <c r="K1194">
        <v>1266.10539335101</v>
      </c>
      <c r="L1194">
        <v>1174.07935697578</v>
      </c>
      <c r="M1194">
        <v>20.9893620209624</v>
      </c>
      <c r="N1194">
        <v>0.67970762846331101</v>
      </c>
      <c r="O1194">
        <v>38.225011205737303</v>
      </c>
      <c r="P1194">
        <v>43.8334085487718</v>
      </c>
      <c r="Q1194">
        <v>1.8653434378226998E-2</v>
      </c>
    </row>
    <row r="1195" spans="1:17" hidden="1" x14ac:dyDescent="0.3">
      <c r="A1195" t="s">
        <v>2549</v>
      </c>
      <c r="B1195" t="s">
        <v>2550</v>
      </c>
      <c r="C1195" t="s">
        <v>3136</v>
      </c>
      <c r="D1195" t="s">
        <v>131</v>
      </c>
      <c r="E1195">
        <v>1810.715346</v>
      </c>
      <c r="F1195">
        <v>99</v>
      </c>
      <c r="G1195">
        <v>3.9099274975995799</v>
      </c>
      <c r="H1195">
        <v>-11.978665214802099</v>
      </c>
      <c r="I1195">
        <v>1.8076664948013701</v>
      </c>
      <c r="J1195">
        <v>-10.9574540551399</v>
      </c>
      <c r="K1195">
        <v>114.751152057467</v>
      </c>
      <c r="L1195">
        <v>108.41085767063799</v>
      </c>
      <c r="M1195">
        <v>19.307667843452101</v>
      </c>
      <c r="N1195">
        <v>0.92444023043456003</v>
      </c>
      <c r="O1195">
        <v>64.090909090909093</v>
      </c>
      <c r="P1195">
        <v>36.363636363636303</v>
      </c>
      <c r="Q1195">
        <v>3.6612127781034003E-2</v>
      </c>
    </row>
    <row r="1196" spans="1:17" hidden="1" x14ac:dyDescent="0.3">
      <c r="A1196" t="s">
        <v>2551</v>
      </c>
      <c r="B1196" t="s">
        <v>2552</v>
      </c>
      <c r="C1196" t="s">
        <v>3136</v>
      </c>
      <c r="D1196" t="s">
        <v>1671</v>
      </c>
      <c r="E1196">
        <v>1810.4482344959999</v>
      </c>
      <c r="F1196">
        <v>83.18</v>
      </c>
      <c r="G1196">
        <v>-37.875994082815197</v>
      </c>
      <c r="H1196">
        <v>-4.5891039589835501</v>
      </c>
      <c r="I1196">
        <v>-20.196586163109799</v>
      </c>
      <c r="J1196">
        <v>-5.0079701260515996</v>
      </c>
      <c r="K1196">
        <v>89.274063819852003</v>
      </c>
      <c r="L1196">
        <v>93.9758012935267</v>
      </c>
      <c r="M1196">
        <v>30.7821753215886</v>
      </c>
      <c r="N1196">
        <v>0.465680065781095</v>
      </c>
      <c r="O1196">
        <v>55.686463092089397</v>
      </c>
      <c r="P1196">
        <v>1.4390243902438999</v>
      </c>
      <c r="Q1196">
        <v>1.8812310893051999E-2</v>
      </c>
    </row>
    <row r="1197" spans="1:17" hidden="1" x14ac:dyDescent="0.3">
      <c r="A1197" t="s">
        <v>2553</v>
      </c>
      <c r="B1197" t="s">
        <v>2554</v>
      </c>
      <c r="C1197" t="s">
        <v>3136</v>
      </c>
      <c r="D1197" t="s">
        <v>163</v>
      </c>
      <c r="E1197">
        <v>1800.89619255</v>
      </c>
      <c r="F1197">
        <v>914.55</v>
      </c>
      <c r="G1197">
        <v>17.976940267619799</v>
      </c>
      <c r="H1197">
        <v>35.3058368889847</v>
      </c>
      <c r="I1197">
        <v>47.297610867929301</v>
      </c>
      <c r="J1197">
        <v>1.01484484246595</v>
      </c>
      <c r="M1197">
        <v>68.871403614502299</v>
      </c>
      <c r="O1197">
        <v>2.7827893499535201</v>
      </c>
      <c r="P1197">
        <v>68.891966759002699</v>
      </c>
    </row>
    <row r="1198" spans="1:17" hidden="1" x14ac:dyDescent="0.3">
      <c r="A1198" t="s">
        <v>2555</v>
      </c>
      <c r="B1198" t="s">
        <v>2556</v>
      </c>
      <c r="C1198" t="s">
        <v>3136</v>
      </c>
      <c r="D1198" t="s">
        <v>491</v>
      </c>
      <c r="E1198">
        <v>1799.6249766000001</v>
      </c>
      <c r="F1198">
        <v>534.75</v>
      </c>
      <c r="G1198">
        <v>30.223945043553599</v>
      </c>
      <c r="H1198">
        <v>-9.3742851391622608</v>
      </c>
      <c r="I1198">
        <v>48.886435680067898</v>
      </c>
      <c r="J1198">
        <v>-4.9543941017072397</v>
      </c>
      <c r="K1198">
        <v>538.85341059791699</v>
      </c>
      <c r="L1198">
        <v>461.94106546822297</v>
      </c>
      <c r="M1198">
        <v>39.513092649270298</v>
      </c>
      <c r="N1198">
        <v>1.7147689307126499</v>
      </c>
      <c r="O1198">
        <v>22.805049088358999</v>
      </c>
      <c r="P1198">
        <v>82.508532423208194</v>
      </c>
      <c r="Q1198">
        <v>-5.9920063410160998E-2</v>
      </c>
    </row>
    <row r="1199" spans="1:17" hidden="1" x14ac:dyDescent="0.3">
      <c r="A1199" t="s">
        <v>2557</v>
      </c>
      <c r="B1199" t="s">
        <v>2558</v>
      </c>
      <c r="C1199" t="s">
        <v>3136</v>
      </c>
      <c r="D1199" t="s">
        <v>232</v>
      </c>
      <c r="E1199">
        <v>1795.947183405</v>
      </c>
      <c r="F1199">
        <v>1015.65</v>
      </c>
      <c r="G1199">
        <v>147.07333492185001</v>
      </c>
      <c r="H1199">
        <v>-1.9419862632787599</v>
      </c>
      <c r="I1199">
        <v>30.037103400140602</v>
      </c>
      <c r="J1199">
        <v>-1.2889618518329</v>
      </c>
      <c r="K1199">
        <v>1018.513136984</v>
      </c>
      <c r="L1199">
        <v>861.08799259255204</v>
      </c>
      <c r="M1199">
        <v>48.383640045990198</v>
      </c>
      <c r="N1199">
        <v>1.0389175405070299</v>
      </c>
      <c r="O1199">
        <v>18.052478708216402</v>
      </c>
      <c r="P1199">
        <v>170.803892814291</v>
      </c>
      <c r="Q1199">
        <v>0.15180733447367001</v>
      </c>
    </row>
    <row r="1200" spans="1:17" hidden="1" x14ac:dyDescent="0.3">
      <c r="A1200" t="s">
        <v>2559</v>
      </c>
      <c r="B1200" t="s">
        <v>2560</v>
      </c>
      <c r="C1200" t="s">
        <v>3136</v>
      </c>
      <c r="D1200" t="s">
        <v>21</v>
      </c>
      <c r="E1200">
        <v>1792.0463368000001</v>
      </c>
      <c r="F1200">
        <v>987.65</v>
      </c>
      <c r="G1200">
        <v>836.05266086459903</v>
      </c>
      <c r="H1200">
        <v>48.785614480807403</v>
      </c>
      <c r="I1200">
        <v>123.963176967192</v>
      </c>
      <c r="J1200">
        <v>12.239670834272699</v>
      </c>
      <c r="K1200">
        <v>808.46300930826897</v>
      </c>
      <c r="L1200">
        <v>562.83769880829698</v>
      </c>
      <c r="M1200">
        <v>78.792890399152895</v>
      </c>
      <c r="N1200">
        <v>1.6567953954697301</v>
      </c>
      <c r="O1200">
        <v>1.0479420847466301</v>
      </c>
      <c r="P1200">
        <v>959.14209115281506</v>
      </c>
    </row>
    <row r="1201" spans="1:17" hidden="1" x14ac:dyDescent="0.3">
      <c r="A1201" t="s">
        <v>2561</v>
      </c>
      <c r="B1201" t="s">
        <v>2562</v>
      </c>
      <c r="C1201" t="s">
        <v>3136</v>
      </c>
      <c r="D1201" t="s">
        <v>411</v>
      </c>
      <c r="E1201">
        <v>1785.2539320000001</v>
      </c>
      <c r="F1201">
        <v>158.33000000000001</v>
      </c>
      <c r="G1201">
        <v>52.778222603252402</v>
      </c>
      <c r="H1201">
        <v>-8.2562073523513302</v>
      </c>
      <c r="I1201">
        <v>2.3227802068592802</v>
      </c>
      <c r="J1201">
        <v>-7.48553877227884</v>
      </c>
      <c r="K1201">
        <v>173.29974519296499</v>
      </c>
      <c r="L1201">
        <v>152.77181413261201</v>
      </c>
      <c r="N1201">
        <v>2.0443654543635499</v>
      </c>
      <c r="O1201">
        <v>30.739594517779299</v>
      </c>
      <c r="P1201">
        <v>101.43765903307801</v>
      </c>
    </row>
    <row r="1202" spans="1:17" hidden="1" x14ac:dyDescent="0.3">
      <c r="A1202" t="s">
        <v>2563</v>
      </c>
      <c r="B1202" t="s">
        <v>2564</v>
      </c>
      <c r="C1202" t="s">
        <v>3136</v>
      </c>
      <c r="D1202" t="s">
        <v>111</v>
      </c>
      <c r="E1202">
        <v>1784.0264400000001</v>
      </c>
      <c r="F1202">
        <v>325.5</v>
      </c>
      <c r="G1202">
        <v>-33.040665033595097</v>
      </c>
      <c r="H1202">
        <v>1.70371804842008</v>
      </c>
      <c r="I1202">
        <v>-4.90671775613432</v>
      </c>
      <c r="J1202">
        <v>-9.9761324807208798</v>
      </c>
      <c r="K1202">
        <v>336.47836894967901</v>
      </c>
      <c r="L1202">
        <v>340.28063225089602</v>
      </c>
      <c r="M1202">
        <v>41.959670901350201</v>
      </c>
      <c r="N1202">
        <v>0.722606261917906</v>
      </c>
      <c r="O1202">
        <v>36.405529953916997</v>
      </c>
      <c r="P1202">
        <v>15.4050700230455</v>
      </c>
      <c r="Q1202">
        <v>-2.7902062644570001E-3</v>
      </c>
    </row>
    <row r="1203" spans="1:17" hidden="1" x14ac:dyDescent="0.3">
      <c r="A1203" t="s">
        <v>2565</v>
      </c>
      <c r="B1203" t="s">
        <v>2566</v>
      </c>
      <c r="C1203" t="s">
        <v>3136</v>
      </c>
      <c r="D1203" t="s">
        <v>227</v>
      </c>
      <c r="E1203">
        <v>1781.37458630999</v>
      </c>
      <c r="F1203">
        <v>779.7</v>
      </c>
      <c r="G1203">
        <v>27.738375402250401</v>
      </c>
      <c r="H1203">
        <v>-1.8619738880527901</v>
      </c>
      <c r="I1203">
        <v>14.3522382126169</v>
      </c>
      <c r="J1203">
        <v>-2.3014745943059101</v>
      </c>
      <c r="K1203">
        <v>809.97565335739102</v>
      </c>
      <c r="L1203">
        <v>733.60190292649304</v>
      </c>
      <c r="M1203">
        <v>50.605392288274899</v>
      </c>
      <c r="N1203">
        <v>0.15462770727064201</v>
      </c>
      <c r="O1203">
        <v>34.538925227651603</v>
      </c>
      <c r="P1203">
        <v>68.024308249288794</v>
      </c>
      <c r="Q1203">
        <v>2.5265967335113999E-2</v>
      </c>
    </row>
    <row r="1204" spans="1:17" hidden="1" x14ac:dyDescent="0.3">
      <c r="A1204" t="s">
        <v>2567</v>
      </c>
      <c r="B1204" t="s">
        <v>2568</v>
      </c>
      <c r="C1204" t="s">
        <v>3136</v>
      </c>
      <c r="D1204" t="s">
        <v>51</v>
      </c>
      <c r="E1204">
        <v>1779.1512662</v>
      </c>
      <c r="F1204">
        <v>671</v>
      </c>
      <c r="G1204">
        <v>51.603823567824399</v>
      </c>
      <c r="H1204">
        <v>34.650326420458399</v>
      </c>
      <c r="I1204">
        <v>95.088500648434305</v>
      </c>
      <c r="J1204">
        <v>14.927089876162199</v>
      </c>
      <c r="K1204">
        <v>504.46854742957402</v>
      </c>
      <c r="L1204">
        <v>412.92074591892799</v>
      </c>
      <c r="M1204">
        <v>77.352604484222397</v>
      </c>
      <c r="N1204">
        <v>1.2821264458100801</v>
      </c>
      <c r="O1204">
        <v>2.2354694485841899</v>
      </c>
      <c r="P1204">
        <v>145.24853801169499</v>
      </c>
      <c r="Q1204">
        <v>0.14511579694781601</v>
      </c>
    </row>
    <row r="1205" spans="1:17" hidden="1" x14ac:dyDescent="0.3">
      <c r="A1205" t="s">
        <v>2569</v>
      </c>
      <c r="B1205" t="s">
        <v>2570</v>
      </c>
      <c r="C1205" t="s">
        <v>3136</v>
      </c>
      <c r="D1205" t="s">
        <v>215</v>
      </c>
      <c r="E1205">
        <v>1777.77072</v>
      </c>
      <c r="F1205">
        <v>289.89999999999998</v>
      </c>
      <c r="G1205">
        <v>-26.988053507600601</v>
      </c>
      <c r="H1205">
        <v>-5.3849442234096498</v>
      </c>
      <c r="I1205">
        <v>-6.0582917531172997</v>
      </c>
      <c r="J1205">
        <v>-8.7372024321042705</v>
      </c>
      <c r="K1205">
        <v>312.70320006824699</v>
      </c>
      <c r="L1205">
        <v>304.35148919589602</v>
      </c>
      <c r="M1205">
        <v>40.689990150055102</v>
      </c>
      <c r="N1205">
        <v>1.00099981040493</v>
      </c>
      <c r="O1205">
        <v>36.529837875129303</v>
      </c>
      <c r="P1205">
        <v>31.653042688465</v>
      </c>
      <c r="Q1205">
        <v>0.126149618068369</v>
      </c>
    </row>
    <row r="1206" spans="1:17" hidden="1" x14ac:dyDescent="0.3">
      <c r="A1206" t="s">
        <v>2571</v>
      </c>
      <c r="B1206" t="s">
        <v>2572</v>
      </c>
      <c r="C1206" t="s">
        <v>3136</v>
      </c>
      <c r="D1206" t="s">
        <v>123</v>
      </c>
      <c r="E1206">
        <v>1776.9854493</v>
      </c>
      <c r="F1206">
        <v>711</v>
      </c>
      <c r="G1206">
        <v>3.5754322611913301</v>
      </c>
      <c r="H1206">
        <v>-0.11456790057835101</v>
      </c>
      <c r="I1206">
        <v>20.431608291743</v>
      </c>
      <c r="J1206">
        <v>-24.324129376637</v>
      </c>
      <c r="M1206">
        <v>34.033113448891903</v>
      </c>
      <c r="O1206">
        <v>42.475386779184198</v>
      </c>
      <c r="P1206">
        <v>32.229867956109302</v>
      </c>
    </row>
    <row r="1207" spans="1:17" hidden="1" x14ac:dyDescent="0.3">
      <c r="A1207" t="s">
        <v>2573</v>
      </c>
      <c r="B1207" t="s">
        <v>2574</v>
      </c>
      <c r="C1207" t="s">
        <v>3136</v>
      </c>
      <c r="D1207" t="s">
        <v>241</v>
      </c>
      <c r="E1207">
        <v>1773.952843264</v>
      </c>
      <c r="F1207">
        <v>172.72</v>
      </c>
      <c r="G1207">
        <v>-40.1492841535498</v>
      </c>
      <c r="H1207">
        <v>-12.937646330304901</v>
      </c>
      <c r="I1207">
        <v>-23.293108122998099</v>
      </c>
      <c r="J1207">
        <v>-9.5836010693811797</v>
      </c>
      <c r="K1207">
        <v>201.17971042980801</v>
      </c>
      <c r="M1207">
        <v>20.313150751955799</v>
      </c>
      <c r="N1207">
        <v>0.52998707611206597</v>
      </c>
      <c r="O1207">
        <v>52.842751273737797</v>
      </c>
      <c r="P1207">
        <v>0.76424946035820096</v>
      </c>
    </row>
    <row r="1208" spans="1:17" hidden="1" x14ac:dyDescent="0.3">
      <c r="A1208" t="s">
        <v>2575</v>
      </c>
      <c r="B1208" t="s">
        <v>2576</v>
      </c>
      <c r="C1208" t="s">
        <v>3136</v>
      </c>
      <c r="D1208" t="s">
        <v>46</v>
      </c>
      <c r="E1208">
        <v>1773.4007964</v>
      </c>
      <c r="F1208">
        <v>140.34</v>
      </c>
      <c r="G1208">
        <v>81.988257846848796</v>
      </c>
      <c r="H1208">
        <v>3.6800497647780599</v>
      </c>
      <c r="I1208">
        <v>8.5186250120647795</v>
      </c>
      <c r="J1208">
        <v>8.9754060945425493</v>
      </c>
      <c r="K1208">
        <v>140.82233115211801</v>
      </c>
      <c r="L1208">
        <v>129.064732138604</v>
      </c>
      <c r="M1208">
        <v>64.811561897043205</v>
      </c>
      <c r="N1208">
        <v>1.9183124283033599</v>
      </c>
      <c r="O1208">
        <v>45.361265498076001</v>
      </c>
      <c r="P1208">
        <v>109.462686567164</v>
      </c>
      <c r="Q1208">
        <v>0.185098122653898</v>
      </c>
    </row>
    <row r="1209" spans="1:17" hidden="1" x14ac:dyDescent="0.3">
      <c r="A1209" t="s">
        <v>2577</v>
      </c>
      <c r="B1209" t="s">
        <v>2578</v>
      </c>
      <c r="C1209" t="s">
        <v>3136</v>
      </c>
      <c r="D1209" t="s">
        <v>565</v>
      </c>
      <c r="E1209">
        <v>1769.23592859</v>
      </c>
      <c r="F1209">
        <v>355.55</v>
      </c>
      <c r="G1209">
        <v>-10.7504516438545</v>
      </c>
      <c r="H1209">
        <v>-11.9303154551544</v>
      </c>
      <c r="I1209">
        <v>-12.274845249419201</v>
      </c>
      <c r="J1209">
        <v>-3.7486845928674399</v>
      </c>
      <c r="K1209">
        <v>396.200401233452</v>
      </c>
      <c r="L1209">
        <v>403.845499144646</v>
      </c>
      <c r="M1209">
        <v>28.937398883869701</v>
      </c>
      <c r="N1209">
        <v>0.23614997500445001</v>
      </c>
      <c r="O1209">
        <v>77.176205878216805</v>
      </c>
      <c r="P1209">
        <v>14.675052410901399</v>
      </c>
      <c r="Q1209">
        <v>3.2044446661375001E-2</v>
      </c>
    </row>
    <row r="1210" spans="1:17" hidden="1" x14ac:dyDescent="0.3">
      <c r="A1210" t="s">
        <v>2579</v>
      </c>
      <c r="B1210" t="s">
        <v>2580</v>
      </c>
      <c r="C1210" t="s">
        <v>3136</v>
      </c>
      <c r="D1210" t="s">
        <v>494</v>
      </c>
      <c r="E1210">
        <v>1767.7640200000001</v>
      </c>
      <c r="F1210">
        <v>701.8</v>
      </c>
      <c r="G1210">
        <v>1256.7685123025301</v>
      </c>
      <c r="H1210">
        <v>29.0291666687115</v>
      </c>
      <c r="I1210">
        <v>1110.78175450257</v>
      </c>
      <c r="J1210">
        <v>2.8401033879991902</v>
      </c>
      <c r="K1210">
        <v>501.96579232536402</v>
      </c>
      <c r="L1210">
        <v>263.55120510852799</v>
      </c>
      <c r="M1210">
        <v>88.982099116426397</v>
      </c>
      <c r="N1210">
        <v>1.4372189429828499</v>
      </c>
      <c r="O1210">
        <v>0</v>
      </c>
      <c r="P1210">
        <v>1439.03508771929</v>
      </c>
    </row>
    <row r="1211" spans="1:17" hidden="1" x14ac:dyDescent="0.3">
      <c r="A1211" t="s">
        <v>2581</v>
      </c>
      <c r="B1211" t="s">
        <v>2582</v>
      </c>
      <c r="C1211" t="s">
        <v>3136</v>
      </c>
      <c r="D1211" t="s">
        <v>445</v>
      </c>
      <c r="E1211">
        <v>1767.3040000000001</v>
      </c>
      <c r="F1211">
        <v>1170.4000000000001</v>
      </c>
      <c r="G1211">
        <v>-16.004259551265701</v>
      </c>
      <c r="H1211">
        <v>-9.3073384938115709</v>
      </c>
      <c r="I1211">
        <v>-10.8283404622831</v>
      </c>
      <c r="J1211">
        <v>-2.6700709999877299</v>
      </c>
      <c r="K1211">
        <v>1134.7328906545599</v>
      </c>
      <c r="L1211">
        <v>1198.3584094190601</v>
      </c>
      <c r="M1211">
        <v>70.528322748407206</v>
      </c>
      <c r="N1211">
        <v>0.969723690231585</v>
      </c>
      <c r="O1211">
        <v>37.132604237867398</v>
      </c>
      <c r="P1211">
        <v>17.9719786311863</v>
      </c>
      <c r="Q1211">
        <v>2.5998115970685999E-2</v>
      </c>
    </row>
    <row r="1212" spans="1:17" hidden="1" x14ac:dyDescent="0.3">
      <c r="A1212" t="s">
        <v>2583</v>
      </c>
      <c r="B1212" t="s">
        <v>2584</v>
      </c>
      <c r="C1212" t="s">
        <v>3136</v>
      </c>
      <c r="D1212" t="s">
        <v>398</v>
      </c>
      <c r="E1212">
        <v>1764.3983362500001</v>
      </c>
      <c r="F1212">
        <v>910</v>
      </c>
      <c r="G1212">
        <v>124.21347162219899</v>
      </c>
      <c r="H1212">
        <v>2.7043849984733299</v>
      </c>
      <c r="I1212">
        <v>84.192490343039793</v>
      </c>
      <c r="J1212">
        <v>-5.0713234394796602</v>
      </c>
      <c r="K1212">
        <v>926.42622721518296</v>
      </c>
      <c r="L1212">
        <v>742.25596958241999</v>
      </c>
      <c r="M1212">
        <v>47.854720950014404</v>
      </c>
      <c r="N1212">
        <v>0.66897730890292895</v>
      </c>
      <c r="O1212">
        <v>33.527472527472497</v>
      </c>
      <c r="P1212">
        <v>151.48542213624401</v>
      </c>
      <c r="Q1212">
        <v>0.20277665626156799</v>
      </c>
    </row>
    <row r="1213" spans="1:17" hidden="1" x14ac:dyDescent="0.3">
      <c r="A1213" t="s">
        <v>2585</v>
      </c>
      <c r="B1213" t="s">
        <v>2586</v>
      </c>
      <c r="C1213" t="s">
        <v>3136</v>
      </c>
      <c r="D1213" t="s">
        <v>1392</v>
      </c>
      <c r="E1213">
        <v>1759.4944245849999</v>
      </c>
      <c r="F1213">
        <v>620.35</v>
      </c>
      <c r="G1213">
        <v>4.8856993448000097</v>
      </c>
      <c r="H1213">
        <v>-16.564420461281902</v>
      </c>
      <c r="I1213">
        <v>32.560924951044903</v>
      </c>
      <c r="J1213">
        <v>-6.9442403873508898</v>
      </c>
      <c r="K1213">
        <v>715.17793271178596</v>
      </c>
      <c r="L1213">
        <v>623.27481551846802</v>
      </c>
      <c r="M1213">
        <v>28.6413187102503</v>
      </c>
      <c r="N1213">
        <v>1.3989726789600101</v>
      </c>
      <c r="O1213">
        <v>45.401789312484802</v>
      </c>
      <c r="P1213">
        <v>52.065204069126104</v>
      </c>
      <c r="Q1213">
        <v>6.9978351850232004E-2</v>
      </c>
    </row>
    <row r="1214" spans="1:17" hidden="1" x14ac:dyDescent="0.3">
      <c r="A1214" t="s">
        <v>2587</v>
      </c>
      <c r="B1214" t="s">
        <v>2588</v>
      </c>
      <c r="C1214" t="s">
        <v>3136</v>
      </c>
      <c r="D1214" t="s">
        <v>470</v>
      </c>
      <c r="E1214">
        <v>1757.238814305</v>
      </c>
      <c r="F1214">
        <v>567.45000000000005</v>
      </c>
      <c r="G1214">
        <v>-38.677064160652002</v>
      </c>
      <c r="H1214">
        <v>-3.9577205327648799</v>
      </c>
      <c r="I1214">
        <v>-6.4434150558185799</v>
      </c>
      <c r="J1214">
        <v>-3.5721778275076299</v>
      </c>
      <c r="K1214">
        <v>632.64010652397599</v>
      </c>
      <c r="L1214">
        <v>633.02762790839802</v>
      </c>
      <c r="M1214">
        <v>41.771801432233403</v>
      </c>
      <c r="N1214">
        <v>0.62319974308076997</v>
      </c>
      <c r="O1214">
        <v>56.621728786677203</v>
      </c>
      <c r="P1214">
        <v>28.951255539143201</v>
      </c>
      <c r="Q1214">
        <v>0.105246552204756</v>
      </c>
    </row>
    <row r="1215" spans="1:17" hidden="1" x14ac:dyDescent="0.3">
      <c r="A1215" t="s">
        <v>2589</v>
      </c>
      <c r="B1215" t="s">
        <v>2590</v>
      </c>
      <c r="C1215" t="s">
        <v>3136</v>
      </c>
      <c r="D1215" t="s">
        <v>257</v>
      </c>
      <c r="E1215">
        <v>1746.6786</v>
      </c>
      <c r="F1215">
        <v>484.65</v>
      </c>
      <c r="G1215">
        <v>-66.050221330697696</v>
      </c>
      <c r="H1215">
        <v>-15.166852633248901</v>
      </c>
      <c r="I1215">
        <v>-28.348126624982999</v>
      </c>
      <c r="J1215">
        <v>-6.8608076346268101</v>
      </c>
      <c r="K1215">
        <v>562.84080646530902</v>
      </c>
      <c r="L1215">
        <v>594.82330830901105</v>
      </c>
      <c r="M1215">
        <v>29.566556001298501</v>
      </c>
      <c r="N1215">
        <v>1.18928296032162</v>
      </c>
      <c r="O1215">
        <v>92.922727741669206</v>
      </c>
      <c r="P1215">
        <v>3.9909880914064999</v>
      </c>
      <c r="Q1215">
        <v>4.8109545333931997E-2</v>
      </c>
    </row>
    <row r="1216" spans="1:17" hidden="1" x14ac:dyDescent="0.3">
      <c r="A1216" t="s">
        <v>2591</v>
      </c>
      <c r="B1216" t="s">
        <v>2592</v>
      </c>
      <c r="C1216" t="s">
        <v>3136</v>
      </c>
      <c r="D1216" t="s">
        <v>91</v>
      </c>
      <c r="E1216">
        <v>1745.14928878</v>
      </c>
      <c r="F1216">
        <v>78.62</v>
      </c>
      <c r="G1216">
        <v>51.7419740853584</v>
      </c>
      <c r="H1216">
        <v>1.6050981880493</v>
      </c>
      <c r="I1216">
        <v>-18.347544148214102</v>
      </c>
      <c r="J1216">
        <v>-7.3735190181246999</v>
      </c>
      <c r="K1216">
        <v>82.136411409346394</v>
      </c>
      <c r="L1216">
        <v>78.760211888531401</v>
      </c>
      <c r="M1216">
        <v>53.324046759497698</v>
      </c>
      <c r="N1216">
        <v>0.572713509703631</v>
      </c>
      <c r="O1216">
        <v>37.2424319511574</v>
      </c>
      <c r="P1216">
        <v>84.944718889672998</v>
      </c>
      <c r="Q1216">
        <v>6.5043422729826994E-2</v>
      </c>
    </row>
    <row r="1217" spans="1:17" hidden="1" x14ac:dyDescent="0.3">
      <c r="A1217" t="s">
        <v>2593</v>
      </c>
      <c r="B1217" t="s">
        <v>2594</v>
      </c>
      <c r="C1217" t="s">
        <v>3136</v>
      </c>
      <c r="D1217" t="s">
        <v>757</v>
      </c>
      <c r="E1217">
        <v>1728.3807562249999</v>
      </c>
      <c r="F1217">
        <v>669.25</v>
      </c>
      <c r="G1217">
        <v>-17.778354680403901</v>
      </c>
      <c r="H1217">
        <v>-2.83809821759897</v>
      </c>
      <c r="I1217">
        <v>-27.775508075546998</v>
      </c>
      <c r="J1217">
        <v>-6.35399985674609</v>
      </c>
      <c r="K1217">
        <v>726.15628064693306</v>
      </c>
      <c r="L1217">
        <v>776.22679940935996</v>
      </c>
      <c r="M1217">
        <v>38.361933207937</v>
      </c>
      <c r="N1217">
        <v>0.59238197858147601</v>
      </c>
      <c r="O1217">
        <v>94.247291744490099</v>
      </c>
      <c r="P1217">
        <v>6.7214160420985403</v>
      </c>
      <c r="Q1217">
        <v>0.15313609090549901</v>
      </c>
    </row>
    <row r="1218" spans="1:17" hidden="1" x14ac:dyDescent="0.3">
      <c r="A1218" t="s">
        <v>2595</v>
      </c>
      <c r="B1218" t="s">
        <v>2596</v>
      </c>
      <c r="C1218" t="s">
        <v>3136</v>
      </c>
      <c r="D1218" t="s">
        <v>491</v>
      </c>
      <c r="E1218">
        <v>1722.6639090000001</v>
      </c>
      <c r="F1218">
        <v>559.4</v>
      </c>
      <c r="G1218">
        <v>3.6963891245038698</v>
      </c>
      <c r="H1218">
        <v>-4.4206308779615897</v>
      </c>
      <c r="I1218">
        <v>7.3866579053007397</v>
      </c>
      <c r="J1218">
        <v>-6.9368433218959602</v>
      </c>
      <c r="K1218">
        <v>574.06340074713398</v>
      </c>
      <c r="L1218">
        <v>561.69677070620196</v>
      </c>
      <c r="M1218">
        <v>55.925922718016203</v>
      </c>
      <c r="N1218">
        <v>0.685554039686608</v>
      </c>
      <c r="O1218">
        <v>29.960672148730701</v>
      </c>
      <c r="P1218">
        <v>38.981366459627303</v>
      </c>
      <c r="Q1218">
        <v>-7.1562421290326E-2</v>
      </c>
    </row>
    <row r="1219" spans="1:17" hidden="1" x14ac:dyDescent="0.3">
      <c r="A1219" t="s">
        <v>2597</v>
      </c>
      <c r="B1219" t="s">
        <v>2598</v>
      </c>
      <c r="C1219" t="s">
        <v>3136</v>
      </c>
      <c r="D1219" t="s">
        <v>120</v>
      </c>
      <c r="E1219">
        <v>1717.426098505</v>
      </c>
      <c r="F1219">
        <v>1337.45</v>
      </c>
      <c r="G1219">
        <v>436.06749672768501</v>
      </c>
      <c r="H1219">
        <v>-12.9233942201624</v>
      </c>
      <c r="I1219">
        <v>245.15918273151499</v>
      </c>
      <c r="J1219">
        <v>-1.0315008005842501</v>
      </c>
      <c r="K1219">
        <v>1469.2930502008301</v>
      </c>
      <c r="L1219">
        <v>1072.3841967431899</v>
      </c>
      <c r="M1219">
        <v>44.0905543280495</v>
      </c>
      <c r="N1219">
        <v>0.227764448489643</v>
      </c>
      <c r="O1219">
        <v>95.046543796029695</v>
      </c>
      <c r="P1219">
        <v>527.91079812206499</v>
      </c>
      <c r="Q1219">
        <v>0.201648269302454</v>
      </c>
    </row>
    <row r="1220" spans="1:17" hidden="1" x14ac:dyDescent="0.3">
      <c r="A1220" t="s">
        <v>2599</v>
      </c>
      <c r="B1220" t="s">
        <v>2600</v>
      </c>
      <c r="C1220" t="s">
        <v>3136</v>
      </c>
      <c r="D1220" t="s">
        <v>414</v>
      </c>
      <c r="E1220">
        <v>1715.98085685</v>
      </c>
      <c r="F1220">
        <v>144.79</v>
      </c>
      <c r="G1220">
        <v>7.0845737530619903</v>
      </c>
      <c r="H1220">
        <v>7.8119696736157698</v>
      </c>
      <c r="I1220">
        <v>28.8664633936752</v>
      </c>
      <c r="J1220">
        <v>-3.5505869030335502</v>
      </c>
      <c r="K1220">
        <v>137.12269183976301</v>
      </c>
      <c r="L1220">
        <v>126.889008219519</v>
      </c>
      <c r="M1220">
        <v>57.934751428469603</v>
      </c>
      <c r="N1220">
        <v>0.90836698959794604</v>
      </c>
      <c r="O1220">
        <v>12.908350024172901</v>
      </c>
      <c r="P1220">
        <v>53.379237288135499</v>
      </c>
      <c r="Q1220">
        <v>7.061713783852E-2</v>
      </c>
    </row>
    <row r="1221" spans="1:17" hidden="1" x14ac:dyDescent="0.3">
      <c r="A1221" t="s">
        <v>2601</v>
      </c>
      <c r="B1221" t="s">
        <v>2602</v>
      </c>
      <c r="C1221" t="s">
        <v>3136</v>
      </c>
      <c r="D1221" t="s">
        <v>215</v>
      </c>
      <c r="E1221">
        <v>1710.577726</v>
      </c>
      <c r="F1221">
        <v>398.45</v>
      </c>
      <c r="G1221">
        <v>-26.996985291450901</v>
      </c>
      <c r="H1221">
        <v>-2.9354016613936298</v>
      </c>
      <c r="I1221">
        <v>-5.3460079831198799</v>
      </c>
      <c r="J1221">
        <v>-1.8846297902718201</v>
      </c>
      <c r="K1221">
        <v>413.31000827168299</v>
      </c>
      <c r="L1221">
        <v>420.36555870659902</v>
      </c>
      <c r="M1221">
        <v>47.370222281405603</v>
      </c>
      <c r="N1221">
        <v>0.28753140746209699</v>
      </c>
      <c r="O1221">
        <v>30.2547371062868</v>
      </c>
      <c r="P1221">
        <v>11.548152295632701</v>
      </c>
      <c r="Q1221">
        <v>-1.1123303995658E-2</v>
      </c>
    </row>
    <row r="1222" spans="1:17" hidden="1" x14ac:dyDescent="0.3">
      <c r="A1222" t="s">
        <v>2603</v>
      </c>
      <c r="B1222" t="s">
        <v>2604</v>
      </c>
      <c r="C1222" t="s">
        <v>3136</v>
      </c>
      <c r="D1222" t="s">
        <v>292</v>
      </c>
      <c r="E1222">
        <v>1710.48</v>
      </c>
      <c r="F1222">
        <v>1434.95</v>
      </c>
      <c r="G1222">
        <v>-34.159410060390798</v>
      </c>
      <c r="H1222">
        <v>-3.43113794750793</v>
      </c>
      <c r="I1222">
        <v>1.95333577894872</v>
      </c>
      <c r="J1222">
        <v>1.7660957273511699</v>
      </c>
      <c r="K1222">
        <v>1453.59633868174</v>
      </c>
      <c r="L1222">
        <v>1442.37699495844</v>
      </c>
      <c r="M1222">
        <v>50.7499476939755</v>
      </c>
      <c r="N1222">
        <v>0.58201370557246501</v>
      </c>
      <c r="O1222">
        <v>13.941252308442801</v>
      </c>
      <c r="P1222">
        <v>21.497819736674899</v>
      </c>
      <c r="Q1222">
        <v>0.16063594065827499</v>
      </c>
    </row>
    <row r="1223" spans="1:17" hidden="1" x14ac:dyDescent="0.3">
      <c r="A1223" t="s">
        <v>2605</v>
      </c>
      <c r="B1223" t="s">
        <v>2606</v>
      </c>
      <c r="C1223" t="s">
        <v>3136</v>
      </c>
      <c r="D1223" t="s">
        <v>419</v>
      </c>
      <c r="E1223">
        <v>1709.4662393000001</v>
      </c>
      <c r="F1223">
        <v>3205.25</v>
      </c>
      <c r="G1223">
        <v>172.40731961450101</v>
      </c>
      <c r="H1223">
        <v>5.3465373596295001</v>
      </c>
      <c r="I1223">
        <v>30.7790942143404</v>
      </c>
      <c r="J1223">
        <v>2.6459088177493202</v>
      </c>
      <c r="K1223">
        <v>3278.78769217645</v>
      </c>
      <c r="L1223">
        <v>2767.0182541753002</v>
      </c>
      <c r="M1223">
        <v>49.289565637273199</v>
      </c>
      <c r="N1223">
        <v>0.49140411804792899</v>
      </c>
      <c r="O1223">
        <v>50.2269713750877</v>
      </c>
      <c r="P1223">
        <v>200.62018593854401</v>
      </c>
      <c r="Q1223">
        <v>0.22066114343101201</v>
      </c>
    </row>
    <row r="1224" spans="1:17" hidden="1" x14ac:dyDescent="0.3">
      <c r="A1224" t="s">
        <v>2607</v>
      </c>
      <c r="B1224" t="s">
        <v>2608</v>
      </c>
      <c r="C1224" t="s">
        <v>3136</v>
      </c>
      <c r="D1224" t="s">
        <v>1571</v>
      </c>
      <c r="E1224">
        <v>1707.4716724</v>
      </c>
      <c r="F1224">
        <v>236</v>
      </c>
      <c r="G1224">
        <v>-37.883749880278302</v>
      </c>
      <c r="H1224">
        <v>-14.538619780335001</v>
      </c>
      <c r="I1224">
        <v>28.772243395193399</v>
      </c>
      <c r="J1224">
        <v>-12.488259300739699</v>
      </c>
      <c r="K1224">
        <v>275.93553880554799</v>
      </c>
      <c r="L1224">
        <v>257.87815370368702</v>
      </c>
      <c r="M1224">
        <v>27.671401008517801</v>
      </c>
      <c r="N1224">
        <v>0.54014031361077397</v>
      </c>
      <c r="O1224">
        <v>52.648305084745701</v>
      </c>
      <c r="P1224">
        <v>74.814814814814795</v>
      </c>
      <c r="Q1224">
        <v>5.6487353000215998E-2</v>
      </c>
    </row>
    <row r="1225" spans="1:17" hidden="1" x14ac:dyDescent="0.3">
      <c r="A1225" t="s">
        <v>2609</v>
      </c>
      <c r="B1225" t="s">
        <v>2610</v>
      </c>
      <c r="C1225" t="s">
        <v>3136</v>
      </c>
      <c r="D1225" t="s">
        <v>241</v>
      </c>
      <c r="E1225">
        <v>1705.0429999999999</v>
      </c>
      <c r="F1225">
        <v>2717.2</v>
      </c>
      <c r="G1225">
        <v>712.15530181440204</v>
      </c>
      <c r="H1225">
        <v>-16.538390615259701</v>
      </c>
      <c r="I1225">
        <v>7.4178838088690204</v>
      </c>
      <c r="J1225">
        <v>-17.534968833533899</v>
      </c>
      <c r="K1225">
        <v>3590.5979360024899</v>
      </c>
      <c r="L1225">
        <v>2818.5564390796599</v>
      </c>
      <c r="M1225">
        <v>10.535547693233999</v>
      </c>
      <c r="N1225">
        <v>0.97429133207410401</v>
      </c>
      <c r="O1225">
        <v>76.611953481525006</v>
      </c>
      <c r="P1225">
        <v>821.08474576271101</v>
      </c>
      <c r="Q1225">
        <v>0.20537260725875101</v>
      </c>
    </row>
    <row r="1226" spans="1:17" hidden="1" x14ac:dyDescent="0.3">
      <c r="A1226" t="s">
        <v>2611</v>
      </c>
      <c r="B1226" t="s">
        <v>2612</v>
      </c>
      <c r="C1226" t="s">
        <v>3136</v>
      </c>
      <c r="D1226" t="s">
        <v>565</v>
      </c>
      <c r="E1226">
        <v>1701.0937799999999</v>
      </c>
      <c r="F1226">
        <v>93.27</v>
      </c>
      <c r="G1226">
        <v>-4.8600708954584197</v>
      </c>
      <c r="H1226">
        <v>-9.7766625138735197</v>
      </c>
      <c r="I1226">
        <v>14.2133325577517</v>
      </c>
      <c r="J1226">
        <v>-10.205642118075099</v>
      </c>
      <c r="K1226">
        <v>107.908447198673</v>
      </c>
      <c r="L1226">
        <v>102.85003772378199</v>
      </c>
      <c r="M1226">
        <v>54.219977380712301</v>
      </c>
      <c r="N1226">
        <v>0.76332116343490997</v>
      </c>
      <c r="O1226">
        <v>71.051785139916305</v>
      </c>
      <c r="P1226">
        <v>29.5416666666666</v>
      </c>
    </row>
    <row r="1227" spans="1:17" hidden="1" x14ac:dyDescent="0.3">
      <c r="A1227" t="s">
        <v>2613</v>
      </c>
      <c r="B1227" t="s">
        <v>2614</v>
      </c>
      <c r="C1227" t="s">
        <v>3136</v>
      </c>
      <c r="D1227" t="s">
        <v>131</v>
      </c>
      <c r="E1227">
        <v>1700.5350435840001</v>
      </c>
      <c r="F1227">
        <v>99.84</v>
      </c>
      <c r="G1227">
        <v>-28.398523882952599</v>
      </c>
      <c r="H1227">
        <v>-2.7681390341369201</v>
      </c>
      <c r="I1227">
        <v>-21.469002635526198</v>
      </c>
      <c r="J1227">
        <v>-3.5369665837878799</v>
      </c>
      <c r="K1227">
        <v>111.56775798150299</v>
      </c>
      <c r="L1227">
        <v>113.376168613014</v>
      </c>
      <c r="M1227">
        <v>38.494148088745</v>
      </c>
      <c r="N1227">
        <v>0.42661165858415301</v>
      </c>
      <c r="O1227">
        <v>47.836538461538403</v>
      </c>
      <c r="P1227">
        <v>9.6540362438220804</v>
      </c>
      <c r="Q1227">
        <v>9.3549044548780005E-3</v>
      </c>
    </row>
    <row r="1228" spans="1:17" hidden="1" x14ac:dyDescent="0.3">
      <c r="A1228" t="s">
        <v>2615</v>
      </c>
      <c r="B1228" t="s">
        <v>2616</v>
      </c>
      <c r="C1228" t="s">
        <v>3136</v>
      </c>
      <c r="D1228" t="s">
        <v>491</v>
      </c>
      <c r="E1228">
        <v>1695.7020699499999</v>
      </c>
      <c r="F1228">
        <v>5500</v>
      </c>
      <c r="G1228">
        <v>-30.427699283718201</v>
      </c>
      <c r="H1228">
        <v>-0.96130213231129102</v>
      </c>
      <c r="I1228">
        <v>-1.50426314883226</v>
      </c>
      <c r="J1228">
        <v>-2.0368816417937401</v>
      </c>
      <c r="K1228">
        <v>5334.8421683323304</v>
      </c>
      <c r="L1228">
        <v>5602.4248382915803</v>
      </c>
      <c r="M1228">
        <v>73.738805553533496</v>
      </c>
      <c r="N1228">
        <v>0.803195911057909</v>
      </c>
      <c r="O1228">
        <v>16.345454545454501</v>
      </c>
      <c r="P1228">
        <v>23.207885304659399</v>
      </c>
      <c r="Q1228">
        <v>-0.117426225279576</v>
      </c>
    </row>
    <row r="1229" spans="1:17" hidden="1" x14ac:dyDescent="0.3">
      <c r="A1229" t="s">
        <v>2617</v>
      </c>
      <c r="B1229" t="s">
        <v>2618</v>
      </c>
      <c r="C1229" t="s">
        <v>3136</v>
      </c>
      <c r="D1229" t="s">
        <v>215</v>
      </c>
      <c r="E1229">
        <v>1694.9180424399999</v>
      </c>
      <c r="F1229">
        <v>695.4</v>
      </c>
      <c r="G1229">
        <v>-18.8140973368148</v>
      </c>
      <c r="H1229">
        <v>-5.0465169944044197</v>
      </c>
      <c r="I1229">
        <v>-9.5458380565968604</v>
      </c>
      <c r="J1229">
        <v>-2.3460666104518202</v>
      </c>
      <c r="K1229">
        <v>732.69284369970501</v>
      </c>
      <c r="L1229">
        <v>730.54609896432805</v>
      </c>
      <c r="M1229">
        <v>46.762784239567999</v>
      </c>
      <c r="N1229">
        <v>0.64375698244639701</v>
      </c>
      <c r="O1229">
        <v>31.571757262007399</v>
      </c>
      <c r="P1229">
        <v>26.897810218978101</v>
      </c>
      <c r="Q1229">
        <v>-1.1964450282437001E-2</v>
      </c>
    </row>
    <row r="1230" spans="1:17" hidden="1" x14ac:dyDescent="0.3">
      <c r="A1230" t="s">
        <v>2619</v>
      </c>
      <c r="B1230" t="s">
        <v>2620</v>
      </c>
      <c r="C1230" t="s">
        <v>3136</v>
      </c>
      <c r="D1230" t="s">
        <v>292</v>
      </c>
      <c r="E1230">
        <v>1694.7972247499999</v>
      </c>
      <c r="F1230">
        <v>432.5</v>
      </c>
      <c r="G1230">
        <v>111.671213830314</v>
      </c>
      <c r="H1230">
        <v>16.204693510148001</v>
      </c>
      <c r="I1230">
        <v>85.8199452373631</v>
      </c>
      <c r="J1230">
        <v>0.175392391270105</v>
      </c>
      <c r="K1230">
        <v>376.856988895825</v>
      </c>
      <c r="M1230">
        <v>73.024989533275402</v>
      </c>
      <c r="N1230">
        <v>1.8018922530967301</v>
      </c>
      <c r="O1230">
        <v>8.0231213872832203</v>
      </c>
      <c r="P1230">
        <v>152.407353370294</v>
      </c>
    </row>
    <row r="1231" spans="1:17" hidden="1" x14ac:dyDescent="0.3">
      <c r="A1231" t="s">
        <v>2621</v>
      </c>
      <c r="B1231" t="s">
        <v>2622</v>
      </c>
      <c r="C1231" t="s">
        <v>3136</v>
      </c>
      <c r="D1231" t="s">
        <v>565</v>
      </c>
      <c r="E1231">
        <v>1692.3029750000001</v>
      </c>
      <c r="F1231">
        <v>62.84</v>
      </c>
      <c r="G1231">
        <v>2.56483478854779</v>
      </c>
      <c r="H1231">
        <v>20.712882729392099</v>
      </c>
      <c r="I1231">
        <v>6.9056201577011498</v>
      </c>
      <c r="J1231">
        <v>-5.6069106399890698</v>
      </c>
      <c r="K1231">
        <v>60.503648066248303</v>
      </c>
      <c r="L1231">
        <v>58.373104975254599</v>
      </c>
      <c r="M1231">
        <v>29.188193916460101</v>
      </c>
      <c r="N1231">
        <v>1.26628651264028</v>
      </c>
      <c r="O1231">
        <v>24.124761298535901</v>
      </c>
      <c r="P1231">
        <v>39.799777530589502</v>
      </c>
      <c r="Q1231">
        <v>7.1071011628524999E-2</v>
      </c>
    </row>
    <row r="1232" spans="1:17" hidden="1" x14ac:dyDescent="0.3">
      <c r="A1232" t="s">
        <v>2623</v>
      </c>
      <c r="B1232" t="s">
        <v>2624</v>
      </c>
      <c r="C1232" t="s">
        <v>3136</v>
      </c>
      <c r="D1232" t="s">
        <v>80</v>
      </c>
      <c r="E1232">
        <v>1685.4939955919999</v>
      </c>
      <c r="F1232">
        <v>175.06</v>
      </c>
      <c r="G1232">
        <v>53.485748282970498</v>
      </c>
      <c r="H1232">
        <v>2.36257063408538</v>
      </c>
      <c r="I1232">
        <v>66.118044304461804</v>
      </c>
      <c r="J1232">
        <v>-5.2733728271964901</v>
      </c>
      <c r="K1232">
        <v>158.813798583958</v>
      </c>
      <c r="L1232">
        <v>127.294877571125</v>
      </c>
      <c r="M1232">
        <v>48.687072825639802</v>
      </c>
      <c r="N1232">
        <v>0.55424885474228902</v>
      </c>
      <c r="O1232">
        <v>11.7902433451388</v>
      </c>
      <c r="P1232">
        <v>100.29748283752799</v>
      </c>
      <c r="Q1232">
        <v>-1.3966033600049999E-3</v>
      </c>
    </row>
    <row r="1233" spans="1:17" hidden="1" x14ac:dyDescent="0.3">
      <c r="A1233" t="s">
        <v>2625</v>
      </c>
      <c r="B1233" t="s">
        <v>2626</v>
      </c>
      <c r="C1233" t="s">
        <v>3136</v>
      </c>
      <c r="D1233" t="s">
        <v>227</v>
      </c>
      <c r="E1233">
        <v>1681.275204</v>
      </c>
      <c r="F1233">
        <v>929.95</v>
      </c>
      <c r="G1233">
        <v>80.2820529439864</v>
      </c>
      <c r="H1233">
        <v>3.1317064150254099</v>
      </c>
      <c r="I1233">
        <v>58.430655025259597</v>
      </c>
      <c r="J1233">
        <v>4.3936197179721797</v>
      </c>
      <c r="K1233">
        <v>906.548665772037</v>
      </c>
      <c r="L1233">
        <v>751.11489369665003</v>
      </c>
      <c r="M1233">
        <v>58.431619216489203</v>
      </c>
      <c r="N1233">
        <v>0.550093819345573</v>
      </c>
      <c r="O1233">
        <v>11.5543846443357</v>
      </c>
      <c r="P1233">
        <v>133.65577889447201</v>
      </c>
      <c r="Q1233">
        <v>5.4938276652804999E-2</v>
      </c>
    </row>
    <row r="1234" spans="1:17" hidden="1" x14ac:dyDescent="0.3">
      <c r="A1234" t="s">
        <v>2627</v>
      </c>
      <c r="B1234" t="s">
        <v>2628</v>
      </c>
      <c r="C1234" t="s">
        <v>3136</v>
      </c>
      <c r="D1234" t="s">
        <v>21</v>
      </c>
      <c r="E1234">
        <v>1672.7617305599999</v>
      </c>
      <c r="F1234">
        <v>1420.7</v>
      </c>
      <c r="G1234">
        <v>191.25472634428999</v>
      </c>
      <c r="H1234">
        <v>-7.87585191556939</v>
      </c>
      <c r="I1234">
        <v>20.528563515694898</v>
      </c>
      <c r="J1234">
        <v>-2.69802597184515</v>
      </c>
      <c r="K1234">
        <v>1475.29694476942</v>
      </c>
      <c r="L1234">
        <v>1250.32782502957</v>
      </c>
      <c r="M1234">
        <v>44.437019516393804</v>
      </c>
      <c r="N1234">
        <v>0.468687412352425</v>
      </c>
      <c r="O1234">
        <v>31.2029281340184</v>
      </c>
      <c r="P1234">
        <v>221.57084653689401</v>
      </c>
      <c r="Q1234">
        <v>0.13415271697876399</v>
      </c>
    </row>
    <row r="1235" spans="1:17" hidden="1" x14ac:dyDescent="0.3">
      <c r="A1235" t="s">
        <v>2629</v>
      </c>
      <c r="B1235" t="s">
        <v>2630</v>
      </c>
      <c r="C1235" t="s">
        <v>3136</v>
      </c>
      <c r="D1235" t="s">
        <v>54</v>
      </c>
      <c r="E1235">
        <v>1670.608020591</v>
      </c>
      <c r="F1235">
        <v>151.88999999999999</v>
      </c>
      <c r="G1235">
        <v>-58.879689289554101</v>
      </c>
      <c r="H1235">
        <v>-7.9656351973031301</v>
      </c>
      <c r="I1235">
        <v>-38.1524221969946</v>
      </c>
      <c r="J1235">
        <v>-4.3774263018730899</v>
      </c>
      <c r="K1235">
        <v>173.05063003076401</v>
      </c>
      <c r="L1235">
        <v>203.771704882015</v>
      </c>
      <c r="M1235">
        <v>43.431754480147397</v>
      </c>
      <c r="N1235">
        <v>1.13035969036794</v>
      </c>
      <c r="O1235">
        <v>86.681150832839506</v>
      </c>
      <c r="P1235">
        <v>3.8422096123606799</v>
      </c>
      <c r="Q1235">
        <v>6.3665585699183E-2</v>
      </c>
    </row>
    <row r="1236" spans="1:17" hidden="1" x14ac:dyDescent="0.3">
      <c r="A1236" t="s">
        <v>2631</v>
      </c>
      <c r="B1236" t="s">
        <v>2632</v>
      </c>
      <c r="C1236" t="s">
        <v>3136</v>
      </c>
      <c r="D1236" t="s">
        <v>108</v>
      </c>
      <c r="E1236">
        <v>1669.2744611339999</v>
      </c>
      <c r="F1236">
        <v>105.24</v>
      </c>
      <c r="G1236">
        <v>-42.999066869377899</v>
      </c>
      <c r="H1236">
        <v>-6.1972934308307197</v>
      </c>
      <c r="I1236">
        <v>-28.971224857748499</v>
      </c>
      <c r="J1236">
        <v>-9.5616810167112298</v>
      </c>
      <c r="K1236">
        <v>119.092544188126</v>
      </c>
      <c r="L1236">
        <v>133.80847747313601</v>
      </c>
      <c r="M1236">
        <v>38.855098317293603</v>
      </c>
      <c r="N1236">
        <v>0.51101340304763299</v>
      </c>
      <c r="O1236">
        <v>84.340554922082802</v>
      </c>
      <c r="P1236">
        <v>2.0756547041707001</v>
      </c>
    </row>
    <row r="1237" spans="1:17" hidden="1" x14ac:dyDescent="0.3">
      <c r="A1237" t="s">
        <v>2633</v>
      </c>
      <c r="B1237" t="s">
        <v>2634</v>
      </c>
      <c r="C1237" t="s">
        <v>3136</v>
      </c>
      <c r="D1237" t="s">
        <v>21</v>
      </c>
      <c r="E1237">
        <v>1665.237037893</v>
      </c>
      <c r="F1237">
        <v>152.33000000000001</v>
      </c>
      <c r="G1237">
        <v>379.54545518478602</v>
      </c>
      <c r="H1237">
        <v>-1.6892351431816</v>
      </c>
      <c r="I1237">
        <v>149.43620001862999</v>
      </c>
      <c r="J1237">
        <v>-4.19852628454057</v>
      </c>
      <c r="K1237">
        <v>146.67981633148901</v>
      </c>
      <c r="L1237">
        <v>102.966019837139</v>
      </c>
      <c r="M1237">
        <v>55.333735405059997</v>
      </c>
      <c r="N1237">
        <v>0.16904160071986499</v>
      </c>
      <c r="O1237">
        <v>18.512440097157398</v>
      </c>
      <c r="P1237">
        <v>412.03361344537802</v>
      </c>
    </row>
    <row r="1238" spans="1:17" hidden="1" x14ac:dyDescent="0.3">
      <c r="A1238" t="s">
        <v>2635</v>
      </c>
      <c r="B1238" t="s">
        <v>2636</v>
      </c>
      <c r="C1238" t="s">
        <v>3136</v>
      </c>
      <c r="D1238" t="s">
        <v>21</v>
      </c>
      <c r="E1238">
        <v>1646.5144786799999</v>
      </c>
      <c r="F1238">
        <v>395.4</v>
      </c>
      <c r="G1238">
        <v>8.3883855474862106</v>
      </c>
      <c r="H1238">
        <v>50.671665614286901</v>
      </c>
      <c r="I1238">
        <v>25.244561578037899</v>
      </c>
      <c r="J1238">
        <v>2.2272133731443202</v>
      </c>
      <c r="K1238">
        <v>340.17054789493898</v>
      </c>
      <c r="M1238">
        <v>48.095470038020601</v>
      </c>
      <c r="O1238">
        <v>20.131512392513901</v>
      </c>
      <c r="P1238">
        <v>60.048573163327198</v>
      </c>
    </row>
    <row r="1239" spans="1:17" hidden="1" x14ac:dyDescent="0.3">
      <c r="A1239" t="s">
        <v>2637</v>
      </c>
      <c r="B1239" t="s">
        <v>2638</v>
      </c>
      <c r="C1239" t="s">
        <v>3136</v>
      </c>
      <c r="D1239" t="s">
        <v>257</v>
      </c>
      <c r="E1239">
        <v>1645.64679798</v>
      </c>
      <c r="F1239">
        <v>470.55</v>
      </c>
      <c r="G1239">
        <v>-10.303186897956101</v>
      </c>
      <c r="H1239">
        <v>8.2471884903258896</v>
      </c>
      <c r="I1239">
        <v>11.7616213614528</v>
      </c>
      <c r="J1239">
        <v>4.4323792305793503</v>
      </c>
      <c r="K1239">
        <v>437.81780755095599</v>
      </c>
      <c r="L1239">
        <v>417.58795484761202</v>
      </c>
      <c r="M1239">
        <v>64.136085107548098</v>
      </c>
      <c r="N1239">
        <v>0.75292661827351404</v>
      </c>
      <c r="O1239">
        <v>6.3436404207841903</v>
      </c>
      <c r="P1239">
        <v>61.895750903148098</v>
      </c>
      <c r="Q1239">
        <v>4.4228016905203997E-2</v>
      </c>
    </row>
    <row r="1240" spans="1:17" hidden="1" x14ac:dyDescent="0.3">
      <c r="A1240" t="s">
        <v>2639</v>
      </c>
      <c r="B1240" t="s">
        <v>2640</v>
      </c>
      <c r="C1240" t="s">
        <v>3136</v>
      </c>
      <c r="D1240" t="s">
        <v>21</v>
      </c>
      <c r="E1240">
        <v>1639.2309822</v>
      </c>
      <c r="F1240">
        <v>1289.4000000000001</v>
      </c>
      <c r="G1240">
        <v>77.309214041485404</v>
      </c>
      <c r="H1240">
        <v>3.90099446141065</v>
      </c>
      <c r="I1240">
        <v>-2.1838196897936202</v>
      </c>
      <c r="J1240">
        <v>-5.2788250177604601</v>
      </c>
      <c r="K1240">
        <v>1321.1577414359101</v>
      </c>
      <c r="L1240">
        <v>1188.20400750916</v>
      </c>
      <c r="M1240">
        <v>49.877294471543003</v>
      </c>
      <c r="N1240">
        <v>1.0743645705923801</v>
      </c>
      <c r="O1240">
        <v>34.706064836357903</v>
      </c>
      <c r="P1240">
        <v>117.455097394384</v>
      </c>
      <c r="Q1240">
        <v>0.16842466885232699</v>
      </c>
    </row>
    <row r="1241" spans="1:17" hidden="1" x14ac:dyDescent="0.3">
      <c r="A1241" t="s">
        <v>2641</v>
      </c>
      <c r="B1241" t="s">
        <v>2642</v>
      </c>
      <c r="C1241" t="s">
        <v>3136</v>
      </c>
      <c r="D1241" t="s">
        <v>117</v>
      </c>
      <c r="E1241">
        <v>1639.169995</v>
      </c>
      <c r="F1241">
        <v>42.53</v>
      </c>
      <c r="G1241">
        <v>65.404836719566504</v>
      </c>
      <c r="H1241">
        <v>-2.4257835161165699</v>
      </c>
      <c r="I1241">
        <v>54.678917241207103</v>
      </c>
      <c r="J1241">
        <v>5.7522883053173803</v>
      </c>
      <c r="K1241">
        <v>44.846993661281701</v>
      </c>
      <c r="L1241">
        <v>36.100067362526097</v>
      </c>
      <c r="M1241">
        <v>47.769542460540798</v>
      </c>
      <c r="N1241">
        <v>0.24802855240334801</v>
      </c>
      <c r="O1241">
        <v>51.704679050082198</v>
      </c>
      <c r="P1241">
        <v>96.4434180138568</v>
      </c>
      <c r="Q1241">
        <v>0.124906927606927</v>
      </c>
    </row>
    <row r="1242" spans="1:17" hidden="1" x14ac:dyDescent="0.3">
      <c r="A1242" t="s">
        <v>2643</v>
      </c>
      <c r="B1242" t="s">
        <v>2644</v>
      </c>
      <c r="C1242" t="s">
        <v>3136</v>
      </c>
      <c r="D1242" t="s">
        <v>46</v>
      </c>
      <c r="E1242">
        <v>1635.7926399999999</v>
      </c>
      <c r="F1242">
        <v>72.56</v>
      </c>
      <c r="G1242">
        <v>-13.905194066721201</v>
      </c>
      <c r="H1242">
        <v>-10.8686322297948</v>
      </c>
      <c r="I1242">
        <v>2.30634369554069</v>
      </c>
      <c r="J1242">
        <v>-4.35483275360001</v>
      </c>
      <c r="K1242">
        <v>84.148567941292796</v>
      </c>
      <c r="L1242">
        <v>83.725504900316196</v>
      </c>
      <c r="M1242">
        <v>41.640311775582397</v>
      </c>
      <c r="N1242">
        <v>0.656991597087073</v>
      </c>
      <c r="O1242">
        <v>66.289966923924993</v>
      </c>
      <c r="P1242">
        <v>20.331674958540599</v>
      </c>
      <c r="Q1242">
        <v>0.10390422104799101</v>
      </c>
    </row>
    <row r="1243" spans="1:17" hidden="1" x14ac:dyDescent="0.3">
      <c r="A1243" t="s">
        <v>2645</v>
      </c>
      <c r="B1243" t="s">
        <v>2646</v>
      </c>
      <c r="C1243" t="s">
        <v>3136</v>
      </c>
      <c r="D1243" t="s">
        <v>757</v>
      </c>
      <c r="E1243">
        <v>1635.0027171299901</v>
      </c>
      <c r="F1243">
        <v>8.1</v>
      </c>
      <c r="G1243">
        <v>-73.570401983590401</v>
      </c>
      <c r="H1243">
        <v>-4.8613275873195603</v>
      </c>
      <c r="I1243">
        <v>-24.5094066759303</v>
      </c>
      <c r="J1243">
        <v>-3.01520878902797</v>
      </c>
      <c r="K1243">
        <v>9.9911077163396698</v>
      </c>
      <c r="L1243">
        <v>15.253951252451801</v>
      </c>
      <c r="M1243">
        <v>52.646962017280003</v>
      </c>
      <c r="N1243">
        <v>1.0842343071754099</v>
      </c>
      <c r="O1243">
        <v>183.333333333333</v>
      </c>
      <c r="P1243">
        <v>19.117647058823501</v>
      </c>
      <c r="Q1243">
        <v>-8.9636403655428007E-2</v>
      </c>
    </row>
    <row r="1244" spans="1:17" hidden="1" x14ac:dyDescent="0.3">
      <c r="A1244" t="s">
        <v>2647</v>
      </c>
      <c r="B1244" t="s">
        <v>2648</v>
      </c>
      <c r="C1244" t="s">
        <v>3136</v>
      </c>
      <c r="D1244" t="s">
        <v>257</v>
      </c>
      <c r="E1244">
        <v>1632.2560879</v>
      </c>
      <c r="F1244">
        <v>1511</v>
      </c>
      <c r="G1244">
        <v>308.16781141250499</v>
      </c>
      <c r="H1244">
        <v>13.532654344077301</v>
      </c>
      <c r="I1244">
        <v>14.5141055408904</v>
      </c>
      <c r="J1244">
        <v>3.8679080940889099</v>
      </c>
      <c r="K1244">
        <v>1472.7993169891799</v>
      </c>
      <c r="L1244">
        <v>1158.5213914547901</v>
      </c>
      <c r="M1244">
        <v>43.955079714305597</v>
      </c>
      <c r="N1244">
        <v>1.07976466049382</v>
      </c>
      <c r="O1244">
        <v>18.2461945731303</v>
      </c>
      <c r="P1244">
        <v>355.12048192770999</v>
      </c>
      <c r="Q1244">
        <v>0.26276897404374999</v>
      </c>
    </row>
    <row r="1245" spans="1:17" hidden="1" x14ac:dyDescent="0.3">
      <c r="A1245" t="s">
        <v>2649</v>
      </c>
      <c r="B1245" t="s">
        <v>2650</v>
      </c>
      <c r="C1245" t="s">
        <v>3136</v>
      </c>
      <c r="D1245" t="s">
        <v>139</v>
      </c>
      <c r="E1245">
        <v>1614.3090404320001</v>
      </c>
      <c r="F1245">
        <v>165.82</v>
      </c>
      <c r="G1245">
        <v>22.5186462144441</v>
      </c>
      <c r="H1245">
        <v>20.400087879384401</v>
      </c>
      <c r="I1245">
        <v>-1.31839190998626</v>
      </c>
      <c r="J1245">
        <v>10.3003934169851</v>
      </c>
      <c r="K1245">
        <v>157.651663359271</v>
      </c>
      <c r="L1245">
        <v>163.13755203491399</v>
      </c>
      <c r="M1245">
        <v>77.237140065192605</v>
      </c>
      <c r="N1245">
        <v>1.2791525865664899</v>
      </c>
      <c r="O1245">
        <v>61.349656253769098</v>
      </c>
      <c r="P1245">
        <v>55.044413277232302</v>
      </c>
      <c r="Q1245">
        <v>0.101502914989024</v>
      </c>
    </row>
    <row r="1246" spans="1:17" hidden="1" x14ac:dyDescent="0.3">
      <c r="A1246" t="s">
        <v>2651</v>
      </c>
      <c r="B1246" t="s">
        <v>2652</v>
      </c>
      <c r="C1246" t="s">
        <v>3136</v>
      </c>
      <c r="D1246" t="s">
        <v>241</v>
      </c>
      <c r="E1246">
        <v>1612.9267732799999</v>
      </c>
      <c r="F1246">
        <v>962.4</v>
      </c>
      <c r="G1246">
        <v>34.007802621326803</v>
      </c>
      <c r="H1246">
        <v>29.5480496945932</v>
      </c>
      <c r="I1246">
        <v>102.307479525753</v>
      </c>
      <c r="J1246">
        <v>0.95250453213362996</v>
      </c>
      <c r="K1246">
        <v>797.73541099873</v>
      </c>
      <c r="L1246">
        <v>665.60539025299499</v>
      </c>
      <c r="M1246">
        <v>78.695089541331996</v>
      </c>
      <c r="N1246">
        <v>1.84649318526191</v>
      </c>
      <c r="O1246">
        <v>5.7460515378221197</v>
      </c>
      <c r="P1246">
        <v>187.283582089552</v>
      </c>
      <c r="Q1246">
        <v>0.202312345713169</v>
      </c>
    </row>
    <row r="1247" spans="1:17" hidden="1" x14ac:dyDescent="0.3">
      <c r="A1247" t="s">
        <v>2653</v>
      </c>
      <c r="B1247" t="s">
        <v>2654</v>
      </c>
      <c r="C1247" t="s">
        <v>3136</v>
      </c>
      <c r="D1247" t="s">
        <v>62</v>
      </c>
      <c r="E1247">
        <v>1610.64806456</v>
      </c>
      <c r="F1247">
        <v>16.54</v>
      </c>
      <c r="G1247">
        <v>-46.3196056949877</v>
      </c>
      <c r="H1247">
        <v>-0.64701190013565302</v>
      </c>
      <c r="I1247">
        <v>-9.34661597825591</v>
      </c>
      <c r="J1247">
        <v>-2.4290275986171599</v>
      </c>
      <c r="K1247">
        <v>17.980246777878602</v>
      </c>
      <c r="L1247">
        <v>18.350988232463799</v>
      </c>
      <c r="M1247">
        <v>33.596422757390201</v>
      </c>
      <c r="N1247">
        <v>0.40445150291030801</v>
      </c>
      <c r="O1247">
        <v>69.588875453446207</v>
      </c>
      <c r="P1247">
        <v>13.287671232876701</v>
      </c>
      <c r="Q1247">
        <v>-3.8735162202365003E-2</v>
      </c>
    </row>
    <row r="1248" spans="1:17" hidden="1" x14ac:dyDescent="0.3">
      <c r="A1248" t="s">
        <v>2655</v>
      </c>
      <c r="B1248" t="s">
        <v>2656</v>
      </c>
      <c r="C1248" t="s">
        <v>3136</v>
      </c>
      <c r="D1248" t="s">
        <v>2657</v>
      </c>
      <c r="E1248">
        <v>1607.2362443299901</v>
      </c>
      <c r="F1248">
        <v>1482.5</v>
      </c>
      <c r="G1248">
        <v>161.11904394066201</v>
      </c>
      <c r="H1248">
        <v>-14.5479176758357</v>
      </c>
      <c r="I1248">
        <v>-9.2119074878822609</v>
      </c>
      <c r="J1248">
        <v>-8.7493184547893694</v>
      </c>
      <c r="K1248">
        <v>1725.4301346259899</v>
      </c>
      <c r="L1248">
        <v>1567.8139623393999</v>
      </c>
      <c r="M1248">
        <v>32.080584607778597</v>
      </c>
      <c r="N1248">
        <v>1.4585511498474</v>
      </c>
      <c r="O1248">
        <v>52.445193929173598</v>
      </c>
      <c r="P1248">
        <v>239.516775449444</v>
      </c>
      <c r="Q1248">
        <v>0.229540943842097</v>
      </c>
    </row>
    <row r="1249" spans="1:17" hidden="1" x14ac:dyDescent="0.3">
      <c r="A1249" t="s">
        <v>2658</v>
      </c>
      <c r="B1249" t="s">
        <v>2659</v>
      </c>
      <c r="C1249" t="s">
        <v>3136</v>
      </c>
      <c r="D1249" t="s">
        <v>438</v>
      </c>
      <c r="E1249">
        <v>1606.2166583999999</v>
      </c>
      <c r="F1249">
        <v>774.75</v>
      </c>
      <c r="G1249">
        <v>-12.929888095280599</v>
      </c>
      <c r="H1249">
        <v>-3.25603798734205</v>
      </c>
      <c r="I1249">
        <v>10.0042357871679</v>
      </c>
      <c r="J1249">
        <v>-1.1082823821015499</v>
      </c>
      <c r="K1249">
        <v>780.55428331635096</v>
      </c>
      <c r="L1249">
        <v>728.00110356323296</v>
      </c>
      <c r="M1249">
        <v>48.742784897795303</v>
      </c>
      <c r="N1249">
        <v>0.37981229643817899</v>
      </c>
      <c r="O1249">
        <v>19.909648273636599</v>
      </c>
      <c r="P1249">
        <v>37.123893805309699</v>
      </c>
      <c r="Q1249">
        <v>2.1651795343500001E-2</v>
      </c>
    </row>
    <row r="1250" spans="1:17" hidden="1" x14ac:dyDescent="0.3">
      <c r="A1250" t="s">
        <v>2660</v>
      </c>
      <c r="B1250" t="s">
        <v>2661</v>
      </c>
      <c r="C1250" t="s">
        <v>3136</v>
      </c>
      <c r="D1250" t="s">
        <v>371</v>
      </c>
      <c r="E1250">
        <v>1605.9011700000001</v>
      </c>
      <c r="F1250">
        <v>322.95</v>
      </c>
      <c r="G1250">
        <v>18.9382895315402</v>
      </c>
      <c r="H1250">
        <v>5.7654296831497902</v>
      </c>
      <c r="I1250">
        <v>38.311568607970699</v>
      </c>
      <c r="J1250">
        <v>-3.85965438805118</v>
      </c>
      <c r="K1250">
        <v>307.72561489163598</v>
      </c>
      <c r="L1250">
        <v>256.92202852300198</v>
      </c>
      <c r="M1250">
        <v>45.3047098983062</v>
      </c>
      <c r="N1250">
        <v>0.31059680924093702</v>
      </c>
      <c r="O1250">
        <v>18.222635082830099</v>
      </c>
      <c r="P1250">
        <v>76.138532860648994</v>
      </c>
      <c r="Q1250">
        <v>0.12930413389103901</v>
      </c>
    </row>
    <row r="1251" spans="1:17" hidden="1" x14ac:dyDescent="0.3">
      <c r="A1251" t="s">
        <v>2662</v>
      </c>
      <c r="B1251" t="s">
        <v>2663</v>
      </c>
      <c r="C1251" t="s">
        <v>3136</v>
      </c>
      <c r="D1251" t="s">
        <v>292</v>
      </c>
      <c r="E1251">
        <v>1605.5481235499999</v>
      </c>
      <c r="F1251">
        <v>48.15</v>
      </c>
      <c r="G1251">
        <v>-30.912591253490501</v>
      </c>
      <c r="H1251">
        <v>4.9745137998936801</v>
      </c>
      <c r="I1251">
        <v>-35.268706457111897</v>
      </c>
      <c r="J1251">
        <v>-7.9205714430505303</v>
      </c>
      <c r="K1251">
        <v>51.882396865458396</v>
      </c>
      <c r="L1251">
        <v>56.514732721064597</v>
      </c>
      <c r="M1251">
        <v>38.411095638255901</v>
      </c>
      <c r="N1251">
        <v>0.72432009972440103</v>
      </c>
      <c r="O1251">
        <v>99.169262720664506</v>
      </c>
      <c r="P1251">
        <v>11.0726643598615</v>
      </c>
      <c r="Q1251">
        <v>1.0165831324229E-2</v>
      </c>
    </row>
    <row r="1252" spans="1:17" hidden="1" x14ac:dyDescent="0.3">
      <c r="A1252" t="s">
        <v>2664</v>
      </c>
      <c r="B1252" t="s">
        <v>2665</v>
      </c>
      <c r="C1252" t="s">
        <v>3136</v>
      </c>
      <c r="D1252" t="s">
        <v>2026</v>
      </c>
      <c r="E1252">
        <v>1597.7623808660001</v>
      </c>
      <c r="F1252">
        <v>142.07</v>
      </c>
      <c r="G1252">
        <v>-42.952502773558599</v>
      </c>
      <c r="H1252">
        <v>-7.0699762422087398</v>
      </c>
      <c r="I1252">
        <v>-20.9187546961744</v>
      </c>
      <c r="J1252">
        <v>-5.5330135648972503</v>
      </c>
      <c r="K1252">
        <v>153.44450777318499</v>
      </c>
      <c r="L1252">
        <v>164.096472237429</v>
      </c>
      <c r="M1252">
        <v>37.591783836061701</v>
      </c>
      <c r="N1252">
        <v>0.33447947593850902</v>
      </c>
      <c r="O1252">
        <v>53.304708946293999</v>
      </c>
      <c r="P1252">
        <v>2.1351545650611001</v>
      </c>
      <c r="Q1252">
        <v>-0.11107028361046099</v>
      </c>
    </row>
    <row r="1253" spans="1:17" hidden="1" x14ac:dyDescent="0.3">
      <c r="A1253" t="s">
        <v>2666</v>
      </c>
      <c r="B1253" t="s">
        <v>2667</v>
      </c>
      <c r="C1253" t="s">
        <v>3136</v>
      </c>
      <c r="D1253" t="s">
        <v>614</v>
      </c>
      <c r="E1253">
        <v>1594.3330814139999</v>
      </c>
      <c r="F1253">
        <v>179.38</v>
      </c>
      <c r="G1253">
        <v>-7.8920664333486501</v>
      </c>
      <c r="H1253">
        <v>0.99340366308846295</v>
      </c>
      <c r="I1253">
        <v>8.9641095972030396</v>
      </c>
      <c r="J1253">
        <v>-2.2521586096353698</v>
      </c>
      <c r="K1253">
        <v>185.19420388949399</v>
      </c>
      <c r="M1253">
        <v>43.761326999046702</v>
      </c>
      <c r="N1253">
        <v>0.36021007535951199</v>
      </c>
      <c r="O1253">
        <v>28.219422455123201</v>
      </c>
      <c r="P1253">
        <v>29.985507246376802</v>
      </c>
    </row>
    <row r="1254" spans="1:17" hidden="1" x14ac:dyDescent="0.3">
      <c r="A1254" t="s">
        <v>2668</v>
      </c>
      <c r="B1254" t="s">
        <v>2669</v>
      </c>
      <c r="C1254" t="s">
        <v>3136</v>
      </c>
      <c r="D1254" t="s">
        <v>131</v>
      </c>
      <c r="E1254">
        <v>1593.1139987399999</v>
      </c>
      <c r="F1254">
        <v>49.17</v>
      </c>
      <c r="G1254">
        <v>-17.970678247883299</v>
      </c>
      <c r="H1254">
        <v>4.4861150934564504</v>
      </c>
      <c r="I1254">
        <v>-27.399795873706299</v>
      </c>
      <c r="J1254">
        <v>3.0691369727371498</v>
      </c>
      <c r="K1254">
        <v>51.310728542691102</v>
      </c>
      <c r="L1254">
        <v>53.742130963785101</v>
      </c>
      <c r="M1254">
        <v>50.2342938371754</v>
      </c>
      <c r="N1254">
        <v>1.32104551012509</v>
      </c>
      <c r="O1254">
        <v>59.101077893024197</v>
      </c>
      <c r="P1254">
        <v>13.5041551246537</v>
      </c>
      <c r="Q1254">
        <v>0.11634667890270201</v>
      </c>
    </row>
    <row r="1255" spans="1:17" hidden="1" x14ac:dyDescent="0.3">
      <c r="A1255" t="s">
        <v>2670</v>
      </c>
      <c r="B1255" t="s">
        <v>2671</v>
      </c>
      <c r="C1255" t="s">
        <v>3136</v>
      </c>
      <c r="D1255" t="s">
        <v>117</v>
      </c>
      <c r="E1255">
        <v>1592.7868000000001</v>
      </c>
      <c r="F1255">
        <v>762.05</v>
      </c>
      <c r="G1255">
        <v>-0.32041934965949098</v>
      </c>
      <c r="H1255">
        <v>1.4028395010172301</v>
      </c>
      <c r="I1255">
        <v>11.692992585835199</v>
      </c>
      <c r="J1255">
        <v>-6.0560934003661098</v>
      </c>
      <c r="K1255">
        <v>761.29900329447196</v>
      </c>
      <c r="L1255">
        <v>695.69614771384602</v>
      </c>
      <c r="M1255">
        <v>56.186090701578898</v>
      </c>
      <c r="N1255">
        <v>0.418746620247677</v>
      </c>
      <c r="O1255">
        <v>10.8719900269011</v>
      </c>
      <c r="P1255">
        <v>32.4152910512597</v>
      </c>
      <c r="Q1255">
        <v>0.107284520540359</v>
      </c>
    </row>
    <row r="1256" spans="1:17" hidden="1" x14ac:dyDescent="0.3">
      <c r="A1256" t="s">
        <v>2672</v>
      </c>
      <c r="B1256" t="s">
        <v>2673</v>
      </c>
      <c r="C1256" t="s">
        <v>3136</v>
      </c>
      <c r="D1256" t="s">
        <v>215</v>
      </c>
      <c r="E1256">
        <v>1585.0526585600001</v>
      </c>
      <c r="F1256">
        <v>666.4</v>
      </c>
      <c r="G1256">
        <v>59.710920025758298</v>
      </c>
      <c r="H1256">
        <v>-15.1187260088714</v>
      </c>
      <c r="I1256">
        <v>51.447550281026601</v>
      </c>
      <c r="J1256">
        <v>-3.8093409870841199</v>
      </c>
      <c r="K1256">
        <v>735.63625090381197</v>
      </c>
      <c r="L1256">
        <v>591.789684463443</v>
      </c>
      <c r="M1256">
        <v>40.665427295563802</v>
      </c>
      <c r="N1256">
        <v>0.34257636514842399</v>
      </c>
      <c r="O1256">
        <v>56.054921968787497</v>
      </c>
      <c r="P1256">
        <v>90.087713042858098</v>
      </c>
      <c r="Q1256">
        <v>0.20439582293004599</v>
      </c>
    </row>
    <row r="1257" spans="1:17" hidden="1" x14ac:dyDescent="0.3">
      <c r="A1257" t="s">
        <v>2674</v>
      </c>
      <c r="B1257" t="s">
        <v>2675</v>
      </c>
      <c r="C1257" t="s">
        <v>3136</v>
      </c>
      <c r="D1257" t="s">
        <v>458</v>
      </c>
      <c r="E1257">
        <v>1584.8217299999999</v>
      </c>
      <c r="F1257">
        <v>2656.2</v>
      </c>
      <c r="G1257">
        <v>40.013681262218199</v>
      </c>
      <c r="H1257">
        <v>-9.7051003229094501</v>
      </c>
      <c r="I1257">
        <v>4.0246139426263499</v>
      </c>
      <c r="J1257">
        <v>-12.8893293449322</v>
      </c>
      <c r="K1257">
        <v>3121.1783827628001</v>
      </c>
      <c r="L1257">
        <v>2697.5337189114198</v>
      </c>
      <c r="M1257">
        <v>21.809007939833101</v>
      </c>
      <c r="N1257">
        <v>1.09732079928814</v>
      </c>
      <c r="O1257">
        <v>56.2344702959114</v>
      </c>
      <c r="P1257">
        <v>101.992395437262</v>
      </c>
      <c r="Q1257">
        <v>0.111154767296496</v>
      </c>
    </row>
    <row r="1258" spans="1:17" hidden="1" x14ac:dyDescent="0.3">
      <c r="A1258" t="s">
        <v>2676</v>
      </c>
      <c r="B1258" t="s">
        <v>2677</v>
      </c>
      <c r="C1258" t="s">
        <v>3136</v>
      </c>
      <c r="D1258" t="s">
        <v>215</v>
      </c>
      <c r="E1258">
        <v>1580.1064664</v>
      </c>
      <c r="F1258">
        <v>698.5</v>
      </c>
      <c r="G1258">
        <v>18.022318007014</v>
      </c>
      <c r="H1258">
        <v>2.5985304002605201</v>
      </c>
      <c r="I1258">
        <v>-0.48760544303302999</v>
      </c>
      <c r="J1258">
        <v>-3.5917237067955901</v>
      </c>
      <c r="K1258">
        <v>716.40805916732097</v>
      </c>
      <c r="L1258">
        <v>703.53044142233</v>
      </c>
      <c r="M1258">
        <v>53.912309919329701</v>
      </c>
      <c r="N1258">
        <v>0.98284861506495402</v>
      </c>
      <c r="O1258">
        <v>24.123120973514599</v>
      </c>
      <c r="P1258">
        <v>43.076607947562401</v>
      </c>
      <c r="Q1258">
        <v>5.7704349413215998E-2</v>
      </c>
    </row>
    <row r="1259" spans="1:17" hidden="1" x14ac:dyDescent="0.3">
      <c r="A1259" t="s">
        <v>2678</v>
      </c>
      <c r="B1259" t="s">
        <v>2679</v>
      </c>
      <c r="C1259" t="s">
        <v>3136</v>
      </c>
      <c r="D1259" t="s">
        <v>120</v>
      </c>
      <c r="E1259">
        <v>1579.123869</v>
      </c>
      <c r="F1259">
        <v>53.5</v>
      </c>
      <c r="G1259">
        <v>-26.487446505765099</v>
      </c>
      <c r="H1259">
        <v>-5.4406248332834597</v>
      </c>
      <c r="I1259">
        <v>-4.37519117498515</v>
      </c>
      <c r="J1259">
        <v>-3.1808756715339701</v>
      </c>
      <c r="K1259">
        <v>56.306637340629997</v>
      </c>
      <c r="L1259">
        <v>57.572932602259399</v>
      </c>
      <c r="M1259">
        <v>40.508285832416597</v>
      </c>
      <c r="N1259">
        <v>0.27890986270946</v>
      </c>
      <c r="O1259">
        <v>61.308411214953203</v>
      </c>
      <c r="P1259">
        <v>16.684841875681499</v>
      </c>
      <c r="Q1259">
        <v>7.6992615663981995E-2</v>
      </c>
    </row>
    <row r="1260" spans="1:17" hidden="1" x14ac:dyDescent="0.3">
      <c r="A1260" t="s">
        <v>2680</v>
      </c>
      <c r="B1260" t="s">
        <v>2681</v>
      </c>
      <c r="C1260" t="s">
        <v>3136</v>
      </c>
      <c r="D1260" t="s">
        <v>69</v>
      </c>
      <c r="E1260">
        <v>1577.76397224116</v>
      </c>
      <c r="F1260">
        <v>28.31</v>
      </c>
      <c r="G1260">
        <v>-36.001946342845599</v>
      </c>
      <c r="H1260">
        <v>-2.7843486475955301</v>
      </c>
      <c r="I1260">
        <v>-30.516029192486599</v>
      </c>
      <c r="J1260">
        <v>-1.58673065796363</v>
      </c>
      <c r="K1260">
        <v>30.8711648075044</v>
      </c>
      <c r="L1260">
        <v>34.356205273560597</v>
      </c>
      <c r="M1260">
        <v>34.104687454986703</v>
      </c>
      <c r="N1260">
        <v>0.55198841288496103</v>
      </c>
      <c r="O1260">
        <v>71.6707877075238</v>
      </c>
      <c r="P1260">
        <v>4.3879056047197498</v>
      </c>
    </row>
    <row r="1261" spans="1:17" hidden="1" x14ac:dyDescent="0.3">
      <c r="A1261" t="s">
        <v>2682</v>
      </c>
      <c r="B1261" t="s">
        <v>2683</v>
      </c>
      <c r="C1261" t="s">
        <v>3136</v>
      </c>
      <c r="D1261" t="s">
        <v>411</v>
      </c>
      <c r="E1261">
        <v>1572.80489848</v>
      </c>
      <c r="F1261">
        <v>4988.8</v>
      </c>
      <c r="G1261">
        <v>39.985329313304099</v>
      </c>
      <c r="H1261">
        <v>15.2300373769167</v>
      </c>
      <c r="I1261">
        <v>59.385071831399102</v>
      </c>
      <c r="J1261">
        <v>-3.7487597838232301</v>
      </c>
      <c r="K1261">
        <v>4440.7596040441604</v>
      </c>
      <c r="L1261">
        <v>3831.0530875652298</v>
      </c>
      <c r="M1261">
        <v>52.233888520917901</v>
      </c>
      <c r="N1261">
        <v>3.1373714700202902</v>
      </c>
      <c r="O1261">
        <v>15.458627325208401</v>
      </c>
      <c r="P1261">
        <v>105.72371134020599</v>
      </c>
      <c r="Q1261">
        <v>4.9255578786572003E-2</v>
      </c>
    </row>
    <row r="1262" spans="1:17" hidden="1" x14ac:dyDescent="0.3">
      <c r="A1262" t="s">
        <v>2684</v>
      </c>
      <c r="B1262" t="s">
        <v>2685</v>
      </c>
      <c r="C1262" t="s">
        <v>3136</v>
      </c>
      <c r="D1262" t="s">
        <v>494</v>
      </c>
      <c r="E1262">
        <v>1569.2833500299901</v>
      </c>
      <c r="F1262">
        <v>78.8</v>
      </c>
      <c r="G1262">
        <v>17.0294287918374</v>
      </c>
      <c r="H1262">
        <v>-5.5564429925798899</v>
      </c>
      <c r="I1262">
        <v>-12.083596017325799</v>
      </c>
      <c r="J1262">
        <v>-2.9676507133008601</v>
      </c>
      <c r="K1262">
        <v>90.081501308780403</v>
      </c>
      <c r="L1262">
        <v>82.883211747735999</v>
      </c>
      <c r="M1262">
        <v>22.277306797694902</v>
      </c>
      <c r="N1262">
        <v>0.50935153312541004</v>
      </c>
      <c r="O1262">
        <v>64.974619289340097</v>
      </c>
      <c r="P1262">
        <v>64.1666666666666</v>
      </c>
      <c r="Q1262">
        <v>0.16061828232779399</v>
      </c>
    </row>
    <row r="1263" spans="1:17" hidden="1" x14ac:dyDescent="0.3">
      <c r="A1263" t="s">
        <v>2686</v>
      </c>
      <c r="B1263" t="s">
        <v>2687</v>
      </c>
      <c r="C1263" t="s">
        <v>3136</v>
      </c>
      <c r="D1263" t="s">
        <v>232</v>
      </c>
      <c r="E1263">
        <v>1564.6872072000001</v>
      </c>
      <c r="F1263">
        <v>1014.2</v>
      </c>
      <c r="G1263">
        <v>69.282187512716703</v>
      </c>
      <c r="H1263">
        <v>-5.97474340863916</v>
      </c>
      <c r="I1263">
        <v>-20.149814031903901</v>
      </c>
      <c r="J1263">
        <v>-6.8681049423043401</v>
      </c>
      <c r="K1263">
        <v>1129.05937650075</v>
      </c>
      <c r="L1263">
        <v>1069.1573322496199</v>
      </c>
      <c r="M1263">
        <v>32.725192587021297</v>
      </c>
      <c r="N1263">
        <v>0.26556660318240799</v>
      </c>
      <c r="O1263">
        <v>47.184973378031899</v>
      </c>
      <c r="P1263">
        <v>109.675418647922</v>
      </c>
      <c r="Q1263">
        <v>0.129341767226853</v>
      </c>
    </row>
    <row r="1264" spans="1:17" hidden="1" x14ac:dyDescent="0.3">
      <c r="A1264" t="s">
        <v>2688</v>
      </c>
      <c r="B1264" t="s">
        <v>2689</v>
      </c>
      <c r="C1264" t="s">
        <v>3136</v>
      </c>
      <c r="D1264" t="s">
        <v>411</v>
      </c>
      <c r="E1264">
        <v>1562.0762749999999</v>
      </c>
      <c r="F1264">
        <v>1482.9</v>
      </c>
      <c r="G1264">
        <v>243.78256544166601</v>
      </c>
      <c r="H1264">
        <v>-2.2887814438163199</v>
      </c>
      <c r="I1264">
        <v>77.700378350014802</v>
      </c>
      <c r="J1264">
        <v>3.4200180340105</v>
      </c>
      <c r="K1264">
        <v>1425.72650829548</v>
      </c>
      <c r="L1264">
        <v>1050.69782525083</v>
      </c>
      <c r="M1264">
        <v>43.566851598792901</v>
      </c>
      <c r="N1264">
        <v>1.0368320862217999</v>
      </c>
      <c r="O1264">
        <v>15.6652505226245</v>
      </c>
      <c r="P1264">
        <v>285.11881573821501</v>
      </c>
      <c r="Q1264">
        <v>0.15677700919246901</v>
      </c>
    </row>
    <row r="1265" spans="1:17" hidden="1" x14ac:dyDescent="0.3">
      <c r="A1265" t="s">
        <v>2690</v>
      </c>
      <c r="B1265" t="s">
        <v>2691</v>
      </c>
      <c r="C1265" t="s">
        <v>3136</v>
      </c>
      <c r="D1265" t="s">
        <v>371</v>
      </c>
      <c r="E1265">
        <v>1558.8129630149999</v>
      </c>
      <c r="F1265">
        <v>179.19</v>
      </c>
      <c r="G1265">
        <v>-14.7762701877189</v>
      </c>
      <c r="H1265">
        <v>2.3861224566844799</v>
      </c>
      <c r="I1265">
        <v>-26.4142841864136</v>
      </c>
      <c r="J1265">
        <v>-6.4652975742373799</v>
      </c>
      <c r="K1265">
        <v>189.324166689257</v>
      </c>
      <c r="L1265">
        <v>189.576996464243</v>
      </c>
      <c r="M1265">
        <v>40.584091150186303</v>
      </c>
      <c r="N1265">
        <v>0.505318086661526</v>
      </c>
      <c r="O1265">
        <v>35.331212679278899</v>
      </c>
      <c r="P1265">
        <v>19.859531772575199</v>
      </c>
      <c r="Q1265">
        <v>6.6619237024459002E-2</v>
      </c>
    </row>
    <row r="1266" spans="1:17" hidden="1" x14ac:dyDescent="0.3">
      <c r="A1266" t="s">
        <v>2692</v>
      </c>
      <c r="B1266" t="s">
        <v>2693</v>
      </c>
      <c r="C1266" t="s">
        <v>3136</v>
      </c>
      <c r="D1266" t="s">
        <v>494</v>
      </c>
      <c r="E1266">
        <v>1548.9318000000001</v>
      </c>
      <c r="F1266">
        <v>147.94</v>
      </c>
      <c r="G1266">
        <v>22.036564682488098</v>
      </c>
      <c r="H1266">
        <v>-11.9646546736584</v>
      </c>
      <c r="I1266">
        <v>-12.960141740052901</v>
      </c>
      <c r="J1266">
        <v>2.4328965122002799</v>
      </c>
      <c r="K1266">
        <v>148.34074342502399</v>
      </c>
      <c r="L1266">
        <v>142.26223295533299</v>
      </c>
      <c r="M1266">
        <v>59.3156274260839</v>
      </c>
      <c r="N1266">
        <v>0.375409593989113</v>
      </c>
      <c r="O1266">
        <v>23.698796809517301</v>
      </c>
      <c r="P1266">
        <v>53.305699481865197</v>
      </c>
      <c r="Q1266">
        <v>7.2794423630114E-2</v>
      </c>
    </row>
    <row r="1267" spans="1:17" hidden="1" x14ac:dyDescent="0.3">
      <c r="A1267" t="s">
        <v>2694</v>
      </c>
      <c r="B1267" t="s">
        <v>2695</v>
      </c>
      <c r="C1267" t="s">
        <v>3136</v>
      </c>
      <c r="D1267" t="s">
        <v>1059</v>
      </c>
      <c r="E1267">
        <v>1544.15244375</v>
      </c>
      <c r="F1267">
        <v>226.75</v>
      </c>
      <c r="G1267">
        <v>297.46407846737401</v>
      </c>
      <c r="H1267">
        <v>7.0309873751708301</v>
      </c>
      <c r="I1267">
        <v>18.0802810114299</v>
      </c>
      <c r="J1267">
        <v>-9.8429223598608004</v>
      </c>
      <c r="K1267">
        <v>224.04649518401999</v>
      </c>
      <c r="L1267">
        <v>185.552765358377</v>
      </c>
      <c r="M1267">
        <v>41.479936062834</v>
      </c>
      <c r="N1267">
        <v>0.469225356044562</v>
      </c>
      <c r="O1267">
        <v>14.2006615214994</v>
      </c>
      <c r="P1267">
        <v>341.06205018478801</v>
      </c>
      <c r="Q1267">
        <v>0.22012255716269299</v>
      </c>
    </row>
    <row r="1268" spans="1:17" hidden="1" x14ac:dyDescent="0.3">
      <c r="A1268" t="s">
        <v>2696</v>
      </c>
      <c r="B1268" t="s">
        <v>2697</v>
      </c>
      <c r="C1268" t="s">
        <v>3136</v>
      </c>
      <c r="D1268" t="s">
        <v>2698</v>
      </c>
      <c r="E1268">
        <v>1537.029959</v>
      </c>
      <c r="F1268">
        <v>624</v>
      </c>
      <c r="G1268">
        <v>101.090102163705</v>
      </c>
      <c r="H1268">
        <v>20.075128476587398</v>
      </c>
      <c r="I1268">
        <v>46.389327501284797</v>
      </c>
      <c r="J1268">
        <v>-3.5595018942966798</v>
      </c>
      <c r="K1268">
        <v>545.48628615853204</v>
      </c>
      <c r="L1268">
        <v>442.78749449275102</v>
      </c>
      <c r="M1268">
        <v>88.2318114359784</v>
      </c>
      <c r="N1268">
        <v>0.751144402829796</v>
      </c>
      <c r="O1268">
        <v>1.2820512820512699</v>
      </c>
      <c r="P1268">
        <v>137.26235741444799</v>
      </c>
    </row>
    <row r="1269" spans="1:17" hidden="1" x14ac:dyDescent="0.3">
      <c r="A1269" t="s">
        <v>2699</v>
      </c>
      <c r="B1269" t="s">
        <v>2700</v>
      </c>
      <c r="C1269" t="s">
        <v>3136</v>
      </c>
      <c r="D1269" t="s">
        <v>80</v>
      </c>
      <c r="E1269">
        <v>1532.4686882999999</v>
      </c>
      <c r="F1269">
        <v>229.65</v>
      </c>
      <c r="G1269">
        <v>58.532408628689197</v>
      </c>
      <c r="H1269">
        <v>-17.7173456559226</v>
      </c>
      <c r="I1269">
        <v>100.547120914917</v>
      </c>
      <c r="J1269">
        <v>-5.1613323965565998</v>
      </c>
      <c r="K1269">
        <v>250.26254274108399</v>
      </c>
      <c r="L1269">
        <v>189.71466590666299</v>
      </c>
      <c r="M1269">
        <v>34.408099094276103</v>
      </c>
      <c r="N1269">
        <v>0.19033915328008</v>
      </c>
      <c r="O1269">
        <v>56.917047681253997</v>
      </c>
      <c r="P1269">
        <v>146.802794196668</v>
      </c>
      <c r="Q1269">
        <v>0.103488868373406</v>
      </c>
    </row>
    <row r="1270" spans="1:17" hidden="1" x14ac:dyDescent="0.3">
      <c r="A1270" t="s">
        <v>2701</v>
      </c>
      <c r="B1270" t="s">
        <v>2702</v>
      </c>
      <c r="C1270" t="s">
        <v>3136</v>
      </c>
      <c r="D1270" t="s">
        <v>120</v>
      </c>
      <c r="E1270">
        <v>1531.2879351629999</v>
      </c>
      <c r="F1270">
        <v>14.21</v>
      </c>
      <c r="G1270">
        <v>-33.200137213187297</v>
      </c>
      <c r="H1270">
        <v>-2.8088584515171</v>
      </c>
      <c r="I1270">
        <v>-21.376783822170701</v>
      </c>
      <c r="J1270">
        <v>-1.23710334280025</v>
      </c>
      <c r="K1270">
        <v>14.5306465952909</v>
      </c>
      <c r="L1270">
        <v>15.6909554099266</v>
      </c>
      <c r="M1270">
        <v>52.305359052073598</v>
      </c>
      <c r="N1270">
        <v>0.567537843924522</v>
      </c>
      <c r="O1270">
        <v>85.469010922907898</v>
      </c>
      <c r="P1270">
        <v>9.3076923076922995</v>
      </c>
      <c r="Q1270">
        <v>4.5305253617602001E-2</v>
      </c>
    </row>
    <row r="1271" spans="1:17" hidden="1" x14ac:dyDescent="0.3">
      <c r="A1271" t="s">
        <v>2703</v>
      </c>
      <c r="B1271" t="s">
        <v>2704</v>
      </c>
      <c r="C1271" t="s">
        <v>3136</v>
      </c>
      <c r="D1271" t="s">
        <v>257</v>
      </c>
      <c r="E1271">
        <v>1531.088</v>
      </c>
      <c r="F1271">
        <v>736.1</v>
      </c>
      <c r="G1271">
        <v>164.51126736164699</v>
      </c>
      <c r="H1271">
        <v>2.9536644779218699</v>
      </c>
      <c r="I1271">
        <v>102.208406375216</v>
      </c>
      <c r="J1271">
        <v>-8.7078548208451796</v>
      </c>
      <c r="K1271">
        <v>754.955927779072</v>
      </c>
      <c r="L1271">
        <v>538.99301147405197</v>
      </c>
      <c r="M1271">
        <v>27.7368681957612</v>
      </c>
      <c r="N1271">
        <v>0.86925670084159901</v>
      </c>
      <c r="O1271">
        <v>33.405787257166097</v>
      </c>
      <c r="P1271">
        <v>185.69765185328899</v>
      </c>
      <c r="Q1271">
        <v>0.11795582781886201</v>
      </c>
    </row>
    <row r="1272" spans="1:17" hidden="1" x14ac:dyDescent="0.3">
      <c r="A1272" t="s">
        <v>2705</v>
      </c>
      <c r="B1272" t="s">
        <v>2706</v>
      </c>
      <c r="C1272" t="s">
        <v>3136</v>
      </c>
      <c r="D1272" t="s">
        <v>292</v>
      </c>
      <c r="E1272">
        <v>1530.63054837</v>
      </c>
      <c r="F1272">
        <v>1023.3</v>
      </c>
      <c r="G1272">
        <v>-13.674572670180501</v>
      </c>
      <c r="H1272">
        <v>-3.1670738097324498</v>
      </c>
      <c r="I1272">
        <v>10.085058164510199</v>
      </c>
      <c r="J1272">
        <v>-5.0153548175289098</v>
      </c>
      <c r="K1272">
        <v>1094.0188534234301</v>
      </c>
      <c r="L1272">
        <v>1058.63273330782</v>
      </c>
      <c r="M1272">
        <v>44.6165727427055</v>
      </c>
      <c r="N1272">
        <v>0.85420202496554198</v>
      </c>
      <c r="O1272">
        <v>31.0563862015049</v>
      </c>
      <c r="P1272">
        <v>31.817596290093999</v>
      </c>
      <c r="Q1272">
        <v>9.0556909843703001E-2</v>
      </c>
    </row>
    <row r="1273" spans="1:17" hidden="1" x14ac:dyDescent="0.3">
      <c r="A1273" t="s">
        <v>2707</v>
      </c>
      <c r="B1273" t="s">
        <v>2708</v>
      </c>
      <c r="C1273" t="s">
        <v>3136</v>
      </c>
      <c r="D1273" t="s">
        <v>2709</v>
      </c>
      <c r="E1273">
        <v>1527.1529384</v>
      </c>
      <c r="F1273">
        <v>550.29999999999995</v>
      </c>
      <c r="G1273">
        <v>-32.336952849631302</v>
      </c>
      <c r="H1273">
        <v>-9.5800819221787794</v>
      </c>
      <c r="I1273">
        <v>-1.4632731913396699</v>
      </c>
      <c r="J1273">
        <v>-0.90355515464068503</v>
      </c>
      <c r="K1273">
        <v>603.37954101891796</v>
      </c>
      <c r="L1273">
        <v>599.30259370916497</v>
      </c>
      <c r="M1273">
        <v>40.584456819231001</v>
      </c>
      <c r="N1273">
        <v>1.2459188783709401</v>
      </c>
      <c r="O1273">
        <v>53.443576231146601</v>
      </c>
      <c r="P1273">
        <v>17.085106382978701</v>
      </c>
      <c r="Q1273">
        <v>8.8579508306449006E-2</v>
      </c>
    </row>
    <row r="1274" spans="1:17" hidden="1" x14ac:dyDescent="0.3">
      <c r="A1274" t="s">
        <v>2710</v>
      </c>
      <c r="B1274" t="s">
        <v>2711</v>
      </c>
      <c r="C1274" t="s">
        <v>3136</v>
      </c>
      <c r="D1274" t="s">
        <v>1576</v>
      </c>
      <c r="E1274">
        <v>1523.508504782</v>
      </c>
      <c r="F1274">
        <v>116.88</v>
      </c>
      <c r="G1274">
        <v>120.52718537331801</v>
      </c>
      <c r="H1274">
        <v>-8.8574695626282107</v>
      </c>
      <c r="I1274">
        <v>75.868619394833104</v>
      </c>
      <c r="J1274">
        <v>-5.0564616538102403</v>
      </c>
      <c r="K1274">
        <v>119.018099973399</v>
      </c>
      <c r="L1274">
        <v>88.185959516595403</v>
      </c>
      <c r="N1274">
        <v>0.40599148493000597</v>
      </c>
      <c r="O1274">
        <v>22.347707049965699</v>
      </c>
      <c r="P1274">
        <v>173.723653395784</v>
      </c>
    </row>
    <row r="1275" spans="1:17" hidden="1" x14ac:dyDescent="0.3">
      <c r="A1275" t="s">
        <v>2712</v>
      </c>
      <c r="B1275" t="s">
        <v>2713</v>
      </c>
      <c r="C1275" t="s">
        <v>3136</v>
      </c>
      <c r="D1275" t="s">
        <v>131</v>
      </c>
      <c r="E1275">
        <v>1522.1106175499999</v>
      </c>
      <c r="F1275">
        <v>120.08</v>
      </c>
      <c r="G1275">
        <v>-5.0426711285631196</v>
      </c>
      <c r="H1275">
        <v>11.584334764966</v>
      </c>
      <c r="I1275">
        <v>-5.1919463584700196</v>
      </c>
      <c r="J1275">
        <v>-3.0328587240332801</v>
      </c>
      <c r="K1275">
        <v>120.694439424118</v>
      </c>
      <c r="L1275">
        <v>116.616265902205</v>
      </c>
      <c r="M1275">
        <v>49.469008153323102</v>
      </c>
      <c r="N1275">
        <v>0.64476613309271102</v>
      </c>
      <c r="O1275">
        <v>25.7078614257161</v>
      </c>
      <c r="P1275">
        <v>40.4444444444444</v>
      </c>
      <c r="Q1275">
        <v>7.5185006258321002E-2</v>
      </c>
    </row>
    <row r="1276" spans="1:17" hidden="1" x14ac:dyDescent="0.3">
      <c r="A1276" t="s">
        <v>2714</v>
      </c>
      <c r="B1276" t="s">
        <v>2715</v>
      </c>
      <c r="C1276" t="s">
        <v>3136</v>
      </c>
      <c r="D1276" t="s">
        <v>470</v>
      </c>
      <c r="E1276">
        <v>1522.0089463899999</v>
      </c>
      <c r="F1276">
        <v>627.65</v>
      </c>
      <c r="G1276">
        <v>-33.318267674914999</v>
      </c>
      <c r="H1276">
        <v>26.6338312100563</v>
      </c>
      <c r="I1276">
        <v>-12.7920715699402</v>
      </c>
      <c r="J1276">
        <v>-3.7502809615694002</v>
      </c>
      <c r="K1276">
        <v>553.27389494491604</v>
      </c>
      <c r="L1276">
        <v>622.65373911195104</v>
      </c>
      <c r="M1276">
        <v>76.079844884667807</v>
      </c>
      <c r="N1276">
        <v>2.0784394998181699</v>
      </c>
      <c r="O1276">
        <v>32.996096550625303</v>
      </c>
      <c r="P1276">
        <v>41.0766464374016</v>
      </c>
      <c r="Q1276">
        <v>6.6856965483080002E-3</v>
      </c>
    </row>
    <row r="1277" spans="1:17" hidden="1" x14ac:dyDescent="0.3">
      <c r="A1277" t="s">
        <v>2716</v>
      </c>
      <c r="B1277" t="s">
        <v>2717</v>
      </c>
      <c r="C1277" t="s">
        <v>3136</v>
      </c>
      <c r="D1277" t="s">
        <v>414</v>
      </c>
      <c r="E1277">
        <v>1521.7628798000001</v>
      </c>
      <c r="F1277">
        <v>94.46</v>
      </c>
      <c r="G1277">
        <v>-5.9638575062355903</v>
      </c>
      <c r="H1277">
        <v>1.5534113374815599</v>
      </c>
      <c r="I1277">
        <v>-6.9081540663269898</v>
      </c>
      <c r="J1277">
        <v>-4.0671554506523799</v>
      </c>
      <c r="K1277">
        <v>98.221595107828094</v>
      </c>
      <c r="L1277">
        <v>98.973212334235996</v>
      </c>
      <c r="M1277">
        <v>50.7320428355793</v>
      </c>
      <c r="N1277">
        <v>0.57955256399697197</v>
      </c>
      <c r="O1277">
        <v>41.858987931399497</v>
      </c>
      <c r="P1277">
        <v>25.19549370444</v>
      </c>
      <c r="Q1277">
        <v>0.109395956657472</v>
      </c>
    </row>
    <row r="1278" spans="1:17" hidden="1" x14ac:dyDescent="0.3">
      <c r="A1278" t="s">
        <v>2718</v>
      </c>
      <c r="B1278" t="s">
        <v>2719</v>
      </c>
      <c r="C1278" t="s">
        <v>3136</v>
      </c>
      <c r="D1278" t="s">
        <v>391</v>
      </c>
      <c r="E1278">
        <v>1519.631768</v>
      </c>
      <c r="F1278">
        <v>734.15</v>
      </c>
      <c r="G1278">
        <v>255.08943014698801</v>
      </c>
      <c r="H1278">
        <v>22.803114641833002</v>
      </c>
      <c r="I1278">
        <v>374.32719463125898</v>
      </c>
      <c r="J1278">
        <v>0.33833897397953</v>
      </c>
      <c r="K1278">
        <v>576.54002083413695</v>
      </c>
      <c r="L1278">
        <v>340.26122668863201</v>
      </c>
      <c r="M1278">
        <v>74.038845013164405</v>
      </c>
      <c r="N1278">
        <v>0.18755343385074499</v>
      </c>
      <c r="O1278">
        <v>2.0227473949465402</v>
      </c>
      <c r="P1278">
        <v>443.81481481481399</v>
      </c>
    </row>
    <row r="1279" spans="1:17" hidden="1" x14ac:dyDescent="0.3">
      <c r="A1279" t="s">
        <v>2720</v>
      </c>
      <c r="B1279" t="s">
        <v>2721</v>
      </c>
      <c r="C1279" t="s">
        <v>3136</v>
      </c>
      <c r="D1279" t="s">
        <v>257</v>
      </c>
      <c r="E1279">
        <v>1511.0201171000001</v>
      </c>
      <c r="F1279">
        <v>240.55</v>
      </c>
      <c r="G1279">
        <v>-3.9992399828997902</v>
      </c>
      <c r="H1279">
        <v>-6.3775350330452802</v>
      </c>
      <c r="I1279">
        <v>3.7942398082227999</v>
      </c>
      <c r="J1279">
        <v>-7.4374862142786302</v>
      </c>
      <c r="K1279">
        <v>267.79671041283899</v>
      </c>
      <c r="L1279">
        <v>253.90923830003001</v>
      </c>
      <c r="M1279">
        <v>36.862617630889801</v>
      </c>
      <c r="N1279">
        <v>0.69748256914349405</v>
      </c>
      <c r="O1279">
        <v>55.186032009977097</v>
      </c>
      <c r="P1279">
        <v>61.3346747149564</v>
      </c>
      <c r="Q1279">
        <v>8.9409270404909993E-2</v>
      </c>
    </row>
    <row r="1280" spans="1:17" hidden="1" x14ac:dyDescent="0.3">
      <c r="A1280" t="s">
        <v>2722</v>
      </c>
      <c r="B1280" t="s">
        <v>2723</v>
      </c>
      <c r="C1280" t="s">
        <v>3136</v>
      </c>
      <c r="D1280" t="s">
        <v>24</v>
      </c>
      <c r="E1280">
        <v>1508.5005070319901</v>
      </c>
      <c r="F1280">
        <v>145.61000000000001</v>
      </c>
      <c r="G1280">
        <v>-30.236509628342201</v>
      </c>
      <c r="H1280">
        <v>0.94808599292735496</v>
      </c>
      <c r="I1280">
        <v>-30.8184602794183</v>
      </c>
      <c r="J1280">
        <v>0.68763841374784596</v>
      </c>
      <c r="K1280">
        <v>160.95265141887899</v>
      </c>
      <c r="L1280">
        <v>174.345621659561</v>
      </c>
      <c r="M1280">
        <v>41.276205376229299</v>
      </c>
      <c r="N1280">
        <v>0.57367344954083099</v>
      </c>
      <c r="O1280">
        <v>49.508962296545498</v>
      </c>
      <c r="P1280">
        <v>11.4675036362244</v>
      </c>
      <c r="Q1280">
        <v>-5.69023082634E-4</v>
      </c>
    </row>
    <row r="1281" spans="1:17" hidden="1" x14ac:dyDescent="0.3">
      <c r="A1281" t="s">
        <v>2724</v>
      </c>
      <c r="B1281" t="s">
        <v>2725</v>
      </c>
      <c r="C1281" t="s">
        <v>3136</v>
      </c>
      <c r="D1281" t="s">
        <v>2726</v>
      </c>
      <c r="E1281">
        <v>1508.3656000799999</v>
      </c>
      <c r="F1281">
        <v>606.79999999999995</v>
      </c>
      <c r="G1281">
        <v>159.277489932181</v>
      </c>
      <c r="H1281">
        <v>19.724232283653301</v>
      </c>
      <c r="I1281">
        <v>176.13366596273201</v>
      </c>
      <c r="J1281">
        <v>13.024477452891899</v>
      </c>
      <c r="K1281">
        <v>482.70853251509197</v>
      </c>
      <c r="M1281">
        <v>76.425527736098999</v>
      </c>
      <c r="N1281">
        <v>0.64166530739057803</v>
      </c>
      <c r="O1281">
        <v>0</v>
      </c>
      <c r="P1281">
        <v>195.71150097465801</v>
      </c>
    </row>
    <row r="1282" spans="1:17" hidden="1" x14ac:dyDescent="0.3">
      <c r="A1282" t="s">
        <v>2727</v>
      </c>
      <c r="B1282" t="s">
        <v>2728</v>
      </c>
      <c r="C1282" t="s">
        <v>3136</v>
      </c>
      <c r="D1282" t="s">
        <v>117</v>
      </c>
      <c r="E1282">
        <v>1506.9705420799901</v>
      </c>
      <c r="F1282">
        <v>220.16</v>
      </c>
      <c r="G1282">
        <v>-45.921138262037601</v>
      </c>
      <c r="H1282">
        <v>-7.0614029807791798</v>
      </c>
      <c r="I1282">
        <v>-29.210671621347</v>
      </c>
      <c r="J1282">
        <v>-0.74377639664100603</v>
      </c>
      <c r="K1282">
        <v>242.060349082069</v>
      </c>
      <c r="L1282">
        <v>260.64521837992299</v>
      </c>
      <c r="M1282">
        <v>42.159785556789103</v>
      </c>
      <c r="N1282">
        <v>0.52443409264530405</v>
      </c>
      <c r="O1282">
        <v>81.958575581395294</v>
      </c>
      <c r="P1282">
        <v>4.8380952380952396</v>
      </c>
      <c r="Q1282">
        <v>0.124748229398684</v>
      </c>
    </row>
    <row r="1283" spans="1:17" hidden="1" x14ac:dyDescent="0.3">
      <c r="A1283" t="s">
        <v>2729</v>
      </c>
      <c r="B1283" t="s">
        <v>2730</v>
      </c>
      <c r="C1283" t="s">
        <v>3136</v>
      </c>
      <c r="D1283" t="s">
        <v>2731</v>
      </c>
      <c r="E1283">
        <v>1505.296875</v>
      </c>
      <c r="F1283">
        <v>18.89</v>
      </c>
      <c r="G1283">
        <v>118.271359968677</v>
      </c>
      <c r="H1283">
        <v>7.4075275671077003</v>
      </c>
      <c r="I1283">
        <v>32.072530687507303</v>
      </c>
      <c r="J1283">
        <v>-3.06104530545272</v>
      </c>
      <c r="K1283">
        <v>17.4483776573149</v>
      </c>
      <c r="L1283">
        <v>15.4019639320291</v>
      </c>
      <c r="M1283">
        <v>55.633902034848802</v>
      </c>
      <c r="N1283">
        <v>0.492899624589342</v>
      </c>
      <c r="O1283">
        <v>5.08205399682371</v>
      </c>
      <c r="P1283">
        <v>147.900262467191</v>
      </c>
      <c r="Q1283">
        <v>0.23672879026306201</v>
      </c>
    </row>
    <row r="1284" spans="1:17" hidden="1" x14ac:dyDescent="0.3">
      <c r="A1284" t="s">
        <v>2732</v>
      </c>
      <c r="B1284" t="s">
        <v>2733</v>
      </c>
      <c r="C1284" t="s">
        <v>3136</v>
      </c>
      <c r="D1284" t="s">
        <v>411</v>
      </c>
      <c r="E1284">
        <v>1502.9919170999999</v>
      </c>
      <c r="F1284">
        <v>193.35</v>
      </c>
      <c r="G1284">
        <v>26.3651865242871</v>
      </c>
      <c r="H1284">
        <v>-12.479493372152</v>
      </c>
      <c r="I1284">
        <v>76.210518136099694</v>
      </c>
      <c r="J1284">
        <v>-6.86133648332319</v>
      </c>
      <c r="K1284">
        <v>180.409617720098</v>
      </c>
      <c r="L1284">
        <v>144.64869925834401</v>
      </c>
      <c r="M1284">
        <v>52.187300414065199</v>
      </c>
      <c r="N1284">
        <v>0.179993302072911</v>
      </c>
      <c r="O1284">
        <v>43.987587276958799</v>
      </c>
      <c r="P1284">
        <v>98.206048180420296</v>
      </c>
      <c r="Q1284">
        <v>3.8588098430949999E-2</v>
      </c>
    </row>
    <row r="1285" spans="1:17" hidden="1" x14ac:dyDescent="0.3">
      <c r="A1285" t="s">
        <v>2734</v>
      </c>
      <c r="B1285" t="s">
        <v>2735</v>
      </c>
      <c r="C1285" t="s">
        <v>3136</v>
      </c>
      <c r="D1285" t="s">
        <v>734</v>
      </c>
      <c r="E1285">
        <v>1502.0466694199999</v>
      </c>
      <c r="F1285">
        <v>264.16000000000003</v>
      </c>
      <c r="G1285">
        <v>1.34537125783212</v>
      </c>
      <c r="H1285">
        <v>-2.3093292613099399</v>
      </c>
      <c r="I1285">
        <v>0.93375728425825999</v>
      </c>
      <c r="J1285">
        <v>-2.1265082032043199</v>
      </c>
      <c r="K1285">
        <v>266.04366874604801</v>
      </c>
      <c r="L1285">
        <v>255.33103702771299</v>
      </c>
      <c r="M1285">
        <v>57.335343564974302</v>
      </c>
      <c r="N1285">
        <v>1.5272423994541999</v>
      </c>
      <c r="O1285">
        <v>8.9036947304663698</v>
      </c>
      <c r="P1285">
        <v>24.298889516280799</v>
      </c>
      <c r="Q1285">
        <v>2.5420345253382999E-2</v>
      </c>
    </row>
    <row r="1286" spans="1:17" hidden="1" x14ac:dyDescent="0.3">
      <c r="A1286" t="s">
        <v>2736</v>
      </c>
      <c r="B1286" t="s">
        <v>2737</v>
      </c>
      <c r="C1286" t="s">
        <v>3136</v>
      </c>
      <c r="D1286" t="s">
        <v>491</v>
      </c>
      <c r="E1286">
        <v>1499.1497204069999</v>
      </c>
      <c r="F1286">
        <v>45.51</v>
      </c>
      <c r="G1286">
        <v>-58.872319903617303</v>
      </c>
      <c r="H1286">
        <v>-8.4209983692125601</v>
      </c>
      <c r="I1286">
        <v>-17.074055572612401</v>
      </c>
      <c r="J1286">
        <v>-8.5839318476639495</v>
      </c>
      <c r="K1286">
        <v>51.759107413922102</v>
      </c>
      <c r="L1286">
        <v>56.721171163836701</v>
      </c>
      <c r="M1286">
        <v>35.616183179652097</v>
      </c>
      <c r="N1286">
        <v>0.38565455547038202</v>
      </c>
      <c r="O1286">
        <v>80.635998128085205</v>
      </c>
      <c r="P1286">
        <v>20.585473653098301</v>
      </c>
    </row>
    <row r="1287" spans="1:17" hidden="1" x14ac:dyDescent="0.3">
      <c r="A1287" t="s">
        <v>2738</v>
      </c>
      <c r="B1287" t="s">
        <v>2739</v>
      </c>
      <c r="C1287" t="s">
        <v>3136</v>
      </c>
      <c r="D1287" t="s">
        <v>94</v>
      </c>
      <c r="E1287">
        <v>1498.5302272500001</v>
      </c>
      <c r="F1287">
        <v>271.25</v>
      </c>
      <c r="G1287">
        <v>63.8046300594754</v>
      </c>
      <c r="H1287">
        <v>2.4149360977491501</v>
      </c>
      <c r="I1287">
        <v>73.474427042314403</v>
      </c>
      <c r="J1287">
        <v>-8.5866871191269798</v>
      </c>
      <c r="K1287">
        <v>275.91445039479498</v>
      </c>
      <c r="L1287">
        <v>227.09571112999001</v>
      </c>
      <c r="M1287">
        <v>45.768526601119603</v>
      </c>
      <c r="N1287">
        <v>0.57246912542657402</v>
      </c>
      <c r="O1287">
        <v>36.995391705069103</v>
      </c>
      <c r="P1287">
        <v>91.021126760563305</v>
      </c>
      <c r="Q1287">
        <v>7.3915991411513005E-2</v>
      </c>
    </row>
    <row r="1288" spans="1:17" hidden="1" x14ac:dyDescent="0.3">
      <c r="A1288" t="s">
        <v>2740</v>
      </c>
      <c r="B1288" t="s">
        <v>2741</v>
      </c>
      <c r="C1288" t="s">
        <v>3136</v>
      </c>
      <c r="D1288" t="s">
        <v>411</v>
      </c>
      <c r="E1288">
        <v>1498.1319114299999</v>
      </c>
      <c r="F1288">
        <v>479.85</v>
      </c>
      <c r="G1288">
        <v>-29.917841641073998</v>
      </c>
      <c r="H1288">
        <v>-6.60202046232002</v>
      </c>
      <c r="I1288">
        <v>-14.851934542924401</v>
      </c>
      <c r="J1288">
        <v>-6.1739483265975696</v>
      </c>
      <c r="K1288">
        <v>507.38859407746099</v>
      </c>
      <c r="L1288">
        <v>509.94776279018498</v>
      </c>
      <c r="M1288">
        <v>40.9400063852814</v>
      </c>
      <c r="N1288">
        <v>0.24943145506845801</v>
      </c>
      <c r="O1288">
        <v>58.0598103574033</v>
      </c>
      <c r="P1288">
        <v>4.7707423580786097</v>
      </c>
      <c r="Q1288">
        <v>7.2508789204199996E-4</v>
      </c>
    </row>
    <row r="1289" spans="1:17" hidden="1" x14ac:dyDescent="0.3">
      <c r="A1289" t="s">
        <v>2742</v>
      </c>
      <c r="B1289" t="s">
        <v>2743</v>
      </c>
      <c r="C1289" t="s">
        <v>3136</v>
      </c>
      <c r="D1289" t="s">
        <v>414</v>
      </c>
      <c r="E1289">
        <v>1495.73826792</v>
      </c>
      <c r="F1289">
        <v>73.45</v>
      </c>
      <c r="G1289">
        <v>-17.362008725066701</v>
      </c>
      <c r="H1289">
        <v>-6.0477227230609003</v>
      </c>
      <c r="I1289">
        <v>-6.3865996583864604</v>
      </c>
      <c r="J1289">
        <v>-6.1528403881980198</v>
      </c>
      <c r="K1289">
        <v>79.498487089360793</v>
      </c>
      <c r="L1289">
        <v>80.685557937218704</v>
      </c>
      <c r="M1289">
        <v>42.237676142380003</v>
      </c>
      <c r="N1289">
        <v>0.41803098495546598</v>
      </c>
      <c r="O1289">
        <v>46.358066712049002</v>
      </c>
      <c r="P1289">
        <v>14.052795031055799</v>
      </c>
      <c r="Q1289">
        <v>4.6740927841981E-2</v>
      </c>
    </row>
    <row r="1290" spans="1:17" hidden="1" x14ac:dyDescent="0.3">
      <c r="A1290" t="s">
        <v>2744</v>
      </c>
      <c r="B1290" t="s">
        <v>2745</v>
      </c>
      <c r="C1290" t="s">
        <v>3136</v>
      </c>
      <c r="D1290" t="s">
        <v>188</v>
      </c>
      <c r="E1290">
        <v>1495.4051999999999</v>
      </c>
      <c r="F1290">
        <v>364.2</v>
      </c>
      <c r="G1290">
        <v>-43.992438742634398</v>
      </c>
      <c r="H1290">
        <v>-4.0871711871532899</v>
      </c>
      <c r="I1290">
        <v>-29.6344066759303</v>
      </c>
      <c r="J1290">
        <v>-4.4339786983639096</v>
      </c>
      <c r="K1290">
        <v>405.29837764842898</v>
      </c>
      <c r="L1290">
        <v>455.234213867368</v>
      </c>
      <c r="M1290">
        <v>18.052421209791898</v>
      </c>
      <c r="N1290">
        <v>0.36397007959118599</v>
      </c>
      <c r="O1290">
        <v>76.002196595277297</v>
      </c>
      <c r="P1290">
        <v>0.99833610648918303</v>
      </c>
    </row>
    <row r="1291" spans="1:17" hidden="1" x14ac:dyDescent="0.3">
      <c r="A1291" t="s">
        <v>2746</v>
      </c>
      <c r="B1291" t="s">
        <v>2747</v>
      </c>
      <c r="C1291" t="s">
        <v>3136</v>
      </c>
      <c r="D1291" t="s">
        <v>169</v>
      </c>
      <c r="E1291">
        <v>1491.2737517999999</v>
      </c>
      <c r="F1291">
        <v>588.1</v>
      </c>
      <c r="G1291">
        <v>-55.038736684730402</v>
      </c>
      <c r="H1291">
        <v>3.1043052332724099</v>
      </c>
      <c r="I1291">
        <v>-0.92110861439733305</v>
      </c>
      <c r="J1291">
        <v>-5.4790776777673296</v>
      </c>
      <c r="K1291">
        <v>585.77741061345205</v>
      </c>
      <c r="L1291">
        <v>650.19491493757698</v>
      </c>
      <c r="M1291">
        <v>75.369582671560806</v>
      </c>
      <c r="N1291">
        <v>0.81268243197808299</v>
      </c>
      <c r="O1291">
        <v>56.095902057473197</v>
      </c>
      <c r="P1291">
        <v>29.6088154269972</v>
      </c>
      <c r="Q1291">
        <v>-5.4245752333829996E-3</v>
      </c>
    </row>
    <row r="1292" spans="1:17" hidden="1" x14ac:dyDescent="0.3">
      <c r="A1292" t="s">
        <v>2748</v>
      </c>
      <c r="B1292" t="s">
        <v>2749</v>
      </c>
      <c r="C1292" t="s">
        <v>3136</v>
      </c>
      <c r="D1292" t="s">
        <v>51</v>
      </c>
      <c r="E1292">
        <v>1491.2291774</v>
      </c>
      <c r="F1292">
        <v>564.45000000000005</v>
      </c>
      <c r="G1292">
        <v>14.305119472694701</v>
      </c>
      <c r="H1292">
        <v>-3.6827900754487102</v>
      </c>
      <c r="I1292">
        <v>14.5480218043419</v>
      </c>
      <c r="J1292">
        <v>-4.2486332592945297</v>
      </c>
      <c r="K1292">
        <v>600.94620002380202</v>
      </c>
      <c r="L1292">
        <v>562.02726056680103</v>
      </c>
      <c r="M1292">
        <v>39.021515849952301</v>
      </c>
      <c r="N1292">
        <v>0.48638456307789502</v>
      </c>
      <c r="O1292">
        <v>28.452475861458002</v>
      </c>
      <c r="P1292">
        <v>40.305741983594302</v>
      </c>
      <c r="Q1292">
        <v>3.2758797424574999E-2</v>
      </c>
    </row>
    <row r="1293" spans="1:17" hidden="1" x14ac:dyDescent="0.3">
      <c r="A1293" t="s">
        <v>2750</v>
      </c>
      <c r="B1293" t="s">
        <v>2751</v>
      </c>
      <c r="C1293" t="s">
        <v>3136</v>
      </c>
      <c r="D1293" t="s">
        <v>208</v>
      </c>
      <c r="E1293">
        <v>1490.02835964</v>
      </c>
      <c r="F1293">
        <v>2443.8000000000002</v>
      </c>
      <c r="G1293">
        <v>74.707115975022703</v>
      </c>
      <c r="H1293">
        <v>11.7243451342342</v>
      </c>
      <c r="I1293">
        <v>98.157565571756905</v>
      </c>
      <c r="J1293">
        <v>2.0171837873177099</v>
      </c>
      <c r="K1293">
        <v>2187.3356368131099</v>
      </c>
      <c r="L1293">
        <v>1679.28641261548</v>
      </c>
      <c r="M1293">
        <v>67.358833536489996</v>
      </c>
      <c r="N1293">
        <v>0.52794944237835495</v>
      </c>
      <c r="O1293">
        <v>9.1946967836975002</v>
      </c>
      <c r="P1293">
        <v>142.65713434614199</v>
      </c>
      <c r="Q1293">
        <v>0.13340098732504199</v>
      </c>
    </row>
    <row r="1294" spans="1:17" hidden="1" x14ac:dyDescent="0.3">
      <c r="A1294" t="s">
        <v>2752</v>
      </c>
      <c r="B1294" t="s">
        <v>2753</v>
      </c>
      <c r="C1294" t="s">
        <v>3136</v>
      </c>
      <c r="D1294" t="s">
        <v>1494</v>
      </c>
      <c r="E1294">
        <v>1482.8644055</v>
      </c>
      <c r="F1294">
        <v>104.74</v>
      </c>
      <c r="G1294">
        <v>14.863372419623399</v>
      </c>
      <c r="H1294">
        <v>-21.2534806872853</v>
      </c>
      <c r="I1294">
        <v>-17.842530760466801</v>
      </c>
      <c r="J1294">
        <v>-7.3768009006200801</v>
      </c>
      <c r="K1294">
        <v>120.923079833085</v>
      </c>
      <c r="L1294">
        <v>115.957595987988</v>
      </c>
      <c r="M1294">
        <v>27.095028680550801</v>
      </c>
      <c r="N1294">
        <v>0.81481314986433795</v>
      </c>
      <c r="O1294">
        <v>41.779644834829099</v>
      </c>
      <c r="P1294">
        <v>39.189368770764098</v>
      </c>
      <c r="Q1294">
        <v>0.14631727728584701</v>
      </c>
    </row>
    <row r="1295" spans="1:17" hidden="1" x14ac:dyDescent="0.3">
      <c r="A1295" t="s">
        <v>2754</v>
      </c>
      <c r="B1295" t="s">
        <v>2755</v>
      </c>
      <c r="C1295" t="s">
        <v>3136</v>
      </c>
      <c r="D1295" t="s">
        <v>1811</v>
      </c>
      <c r="E1295">
        <v>1474.4737212799901</v>
      </c>
      <c r="F1295">
        <v>140.51</v>
      </c>
      <c r="G1295">
        <v>-58.191113649619702</v>
      </c>
      <c r="H1295">
        <v>-14.129907929346199</v>
      </c>
      <c r="I1295">
        <v>-36.564362514988197</v>
      </c>
      <c r="J1295">
        <v>-14.295409243809299</v>
      </c>
      <c r="K1295">
        <v>166.47943142636399</v>
      </c>
      <c r="L1295">
        <v>196.97710423214301</v>
      </c>
      <c r="M1295">
        <v>18.345129052178301</v>
      </c>
      <c r="N1295">
        <v>0.61061029043599002</v>
      </c>
      <c r="O1295">
        <v>114.895736958223</v>
      </c>
      <c r="P1295">
        <v>9.1763791763791591</v>
      </c>
      <c r="Q1295">
        <v>0.12996904965832501</v>
      </c>
    </row>
    <row r="1296" spans="1:17" hidden="1" x14ac:dyDescent="0.3">
      <c r="A1296" t="s">
        <v>2756</v>
      </c>
      <c r="B1296" t="s">
        <v>2757</v>
      </c>
      <c r="C1296" t="s">
        <v>3136</v>
      </c>
      <c r="D1296" t="s">
        <v>2300</v>
      </c>
      <c r="E1296">
        <v>1469.6683070399999</v>
      </c>
      <c r="F1296">
        <v>284.85000000000002</v>
      </c>
      <c r="G1296">
        <v>7.4361944637162001</v>
      </c>
      <c r="H1296">
        <v>2.1585276610866302</v>
      </c>
      <c r="I1296">
        <v>24.2923704942679</v>
      </c>
      <c r="J1296">
        <v>4.0315873899996104</v>
      </c>
      <c r="K1296">
        <v>299.42302779519702</v>
      </c>
      <c r="M1296">
        <v>49.5395717202057</v>
      </c>
      <c r="N1296">
        <v>0.101503773136728</v>
      </c>
      <c r="O1296">
        <v>46.305072845357103</v>
      </c>
      <c r="P1296">
        <v>36.2918660287081</v>
      </c>
    </row>
    <row r="1297" spans="1:17" hidden="1" x14ac:dyDescent="0.3">
      <c r="A1297" t="s">
        <v>2758</v>
      </c>
      <c r="B1297" t="s">
        <v>2759</v>
      </c>
      <c r="C1297" t="s">
        <v>3136</v>
      </c>
      <c r="D1297" t="s">
        <v>21</v>
      </c>
      <c r="E1297">
        <v>1465.32039767999</v>
      </c>
      <c r="F1297">
        <v>394.2</v>
      </c>
      <c r="G1297">
        <v>20.382923540122999</v>
      </c>
      <c r="H1297">
        <v>-2.9716131935583499</v>
      </c>
      <c r="I1297">
        <v>5.7836480953853</v>
      </c>
      <c r="J1297">
        <v>-8.1957773069898998</v>
      </c>
      <c r="K1297">
        <v>399.60736223038799</v>
      </c>
      <c r="L1297">
        <v>365.69094770953399</v>
      </c>
      <c r="M1297">
        <v>43.364162882069103</v>
      </c>
      <c r="N1297">
        <v>0.80713877888878804</v>
      </c>
      <c r="O1297">
        <v>15.423642820903</v>
      </c>
      <c r="P1297">
        <v>50.1714285714285</v>
      </c>
      <c r="Q1297">
        <v>-1.8253215366813999E-2</v>
      </c>
    </row>
    <row r="1298" spans="1:17" hidden="1" x14ac:dyDescent="0.3">
      <c r="A1298" t="s">
        <v>2760</v>
      </c>
      <c r="B1298" t="s">
        <v>2761</v>
      </c>
      <c r="C1298" t="s">
        <v>3136</v>
      </c>
      <c r="D1298" t="s">
        <v>215</v>
      </c>
      <c r="E1298">
        <v>1463.5718168399901</v>
      </c>
      <c r="F1298">
        <v>779.4</v>
      </c>
      <c r="G1298">
        <v>38.6841125099659</v>
      </c>
      <c r="H1298">
        <v>2.43419710403845</v>
      </c>
      <c r="I1298">
        <v>-31.2949713302818</v>
      </c>
      <c r="J1298">
        <v>0.38880152677607699</v>
      </c>
      <c r="K1298">
        <v>831.07938711511895</v>
      </c>
      <c r="L1298">
        <v>811.52131684008395</v>
      </c>
      <c r="M1298">
        <v>45.030971498072603</v>
      </c>
      <c r="N1298">
        <v>0.52782734327217395</v>
      </c>
      <c r="O1298">
        <v>64.286630741596099</v>
      </c>
      <c r="P1298">
        <v>95.534370296036101</v>
      </c>
      <c r="Q1298">
        <v>0.114080283723651</v>
      </c>
    </row>
    <row r="1299" spans="1:17" hidden="1" x14ac:dyDescent="0.3">
      <c r="A1299" t="s">
        <v>2762</v>
      </c>
      <c r="B1299" t="s">
        <v>2763</v>
      </c>
      <c r="C1299" t="s">
        <v>3136</v>
      </c>
      <c r="D1299" t="s">
        <v>257</v>
      </c>
      <c r="E1299">
        <v>1461.160762425</v>
      </c>
      <c r="F1299">
        <v>2533.0500000000002</v>
      </c>
      <c r="G1299">
        <v>22.169523281934801</v>
      </c>
      <c r="H1299">
        <v>-5.7993273607933498</v>
      </c>
      <c r="I1299">
        <v>22.132316680078699</v>
      </c>
      <c r="J1299">
        <v>6.4888002309551798</v>
      </c>
      <c r="K1299">
        <v>2664.1283149399501</v>
      </c>
      <c r="L1299">
        <v>2357.8372151189101</v>
      </c>
      <c r="M1299">
        <v>55.240168027488899</v>
      </c>
      <c r="N1299">
        <v>0.79521482011511702</v>
      </c>
      <c r="O1299">
        <v>38.133870235486803</v>
      </c>
      <c r="P1299">
        <v>99.6886085928261</v>
      </c>
      <c r="Q1299">
        <v>0.16729654936601601</v>
      </c>
    </row>
    <row r="1300" spans="1:17" hidden="1" x14ac:dyDescent="0.3">
      <c r="A1300" t="s">
        <v>2764</v>
      </c>
      <c r="B1300" t="s">
        <v>2765</v>
      </c>
      <c r="C1300" t="s">
        <v>3136</v>
      </c>
      <c r="D1300" t="s">
        <v>91</v>
      </c>
      <c r="E1300">
        <v>1460.4844058000001</v>
      </c>
      <c r="F1300">
        <v>5.95</v>
      </c>
      <c r="G1300">
        <v>-89.401593786814402</v>
      </c>
      <c r="H1300">
        <v>-14.514231857710101</v>
      </c>
      <c r="I1300">
        <v>-66.873043039566596</v>
      </c>
      <c r="J1300">
        <v>-3.27494904876822</v>
      </c>
      <c r="K1300">
        <v>8.6347149971474693</v>
      </c>
      <c r="L1300">
        <v>12.976481113768701</v>
      </c>
      <c r="M1300">
        <v>2.4970465774389901</v>
      </c>
      <c r="N1300">
        <v>0.187019658455125</v>
      </c>
      <c r="O1300">
        <v>356.302521008403</v>
      </c>
      <c r="P1300">
        <v>0</v>
      </c>
      <c r="Q1300">
        <v>-4.4561124490569998E-3</v>
      </c>
    </row>
    <row r="1301" spans="1:17" hidden="1" x14ac:dyDescent="0.3">
      <c r="A1301" t="s">
        <v>2766</v>
      </c>
      <c r="B1301" t="s">
        <v>2767</v>
      </c>
      <c r="C1301" t="s">
        <v>3136</v>
      </c>
      <c r="D1301" t="s">
        <v>21</v>
      </c>
      <c r="E1301">
        <v>1450.0447616199999</v>
      </c>
      <c r="F1301">
        <v>257.89999999999998</v>
      </c>
      <c r="G1301">
        <v>83.214329609181505</v>
      </c>
      <c r="H1301">
        <v>-11.296462035374301</v>
      </c>
      <c r="I1301">
        <v>69.456672021491599</v>
      </c>
      <c r="J1301">
        <v>-3.1384702029893101</v>
      </c>
      <c r="K1301">
        <v>266.73174309829699</v>
      </c>
      <c r="L1301">
        <v>216.77725560084801</v>
      </c>
      <c r="M1301">
        <v>44.353905821778802</v>
      </c>
      <c r="N1301">
        <v>0.17642521017252499</v>
      </c>
      <c r="O1301">
        <v>24.040325707638601</v>
      </c>
      <c r="P1301">
        <v>122.040464916056</v>
      </c>
      <c r="Q1301">
        <v>8.2763386336026007E-2</v>
      </c>
    </row>
    <row r="1302" spans="1:17" hidden="1" x14ac:dyDescent="0.3">
      <c r="A1302" t="s">
        <v>2768</v>
      </c>
      <c r="B1302" t="s">
        <v>2769</v>
      </c>
      <c r="C1302" t="s">
        <v>3136</v>
      </c>
      <c r="D1302" t="s">
        <v>131</v>
      </c>
      <c r="E1302">
        <v>1445.53888392</v>
      </c>
      <c r="F1302">
        <v>351.2</v>
      </c>
      <c r="G1302">
        <v>15.251972152452099</v>
      </c>
      <c r="H1302">
        <v>-3.0493686445589199</v>
      </c>
      <c r="I1302">
        <v>-0.31246194027061802</v>
      </c>
      <c r="J1302">
        <v>4.4719645314786902</v>
      </c>
      <c r="K1302">
        <v>353.98363821836602</v>
      </c>
      <c r="L1302">
        <v>333.54736695910998</v>
      </c>
      <c r="M1302">
        <v>51.924445533163698</v>
      </c>
      <c r="N1302">
        <v>0.42835445735365901</v>
      </c>
      <c r="O1302">
        <v>23.846810933940699</v>
      </c>
      <c r="P1302">
        <v>46.272386505622599</v>
      </c>
      <c r="Q1302">
        <v>6.4264575029442994E-2</v>
      </c>
    </row>
    <row r="1303" spans="1:17" hidden="1" x14ac:dyDescent="0.3">
      <c r="A1303" t="s">
        <v>2770</v>
      </c>
      <c r="B1303" t="s">
        <v>2771</v>
      </c>
      <c r="C1303" t="s">
        <v>3136</v>
      </c>
      <c r="D1303" t="s">
        <v>21</v>
      </c>
      <c r="E1303">
        <v>1445.12664621</v>
      </c>
      <c r="F1303">
        <v>948.35</v>
      </c>
      <c r="G1303">
        <v>23.287926739071601</v>
      </c>
      <c r="H1303">
        <v>-4.2307807147065999</v>
      </c>
      <c r="I1303">
        <v>-13.7484003866221</v>
      </c>
      <c r="J1303">
        <v>3.7511947420814402</v>
      </c>
      <c r="K1303">
        <v>993.83922757443099</v>
      </c>
      <c r="L1303">
        <v>953.276620342554</v>
      </c>
      <c r="M1303">
        <v>53.535650763885002</v>
      </c>
      <c r="N1303">
        <v>0.72768769107225795</v>
      </c>
      <c r="O1303">
        <v>32.008224811514701</v>
      </c>
      <c r="P1303">
        <v>53.591383917726098</v>
      </c>
      <c r="Q1303">
        <v>7.4648554238474996E-2</v>
      </c>
    </row>
    <row r="1304" spans="1:17" hidden="1" x14ac:dyDescent="0.3">
      <c r="A1304" t="s">
        <v>2772</v>
      </c>
      <c r="B1304" t="s">
        <v>2773</v>
      </c>
      <c r="C1304" t="s">
        <v>3136</v>
      </c>
      <c r="D1304" t="s">
        <v>292</v>
      </c>
      <c r="E1304">
        <v>1444.816</v>
      </c>
      <c r="F1304">
        <v>494.8</v>
      </c>
      <c r="G1304">
        <v>9.5634934167015295</v>
      </c>
      <c r="H1304">
        <v>-4.7284558011603197</v>
      </c>
      <c r="I1304">
        <v>16.4977441069571</v>
      </c>
      <c r="J1304">
        <v>-7.61402950853833</v>
      </c>
      <c r="K1304">
        <v>518.18790473793695</v>
      </c>
      <c r="L1304">
        <v>470.97306540800298</v>
      </c>
      <c r="M1304">
        <v>32.187551542395603</v>
      </c>
      <c r="N1304">
        <v>0.87384086486212897</v>
      </c>
      <c r="O1304">
        <v>16.410670978172899</v>
      </c>
      <c r="P1304">
        <v>50.7617306520414</v>
      </c>
      <c r="Q1304">
        <v>1.6019517912580002E-2</v>
      </c>
    </row>
    <row r="1305" spans="1:17" hidden="1" x14ac:dyDescent="0.3">
      <c r="A1305" t="s">
        <v>2774</v>
      </c>
      <c r="B1305" t="s">
        <v>2775</v>
      </c>
      <c r="C1305" t="s">
        <v>3136</v>
      </c>
      <c r="D1305" t="s">
        <v>803</v>
      </c>
      <c r="E1305">
        <v>1439.4585050000001</v>
      </c>
      <c r="F1305">
        <v>231.95</v>
      </c>
      <c r="G1305">
        <v>58.4921170985861</v>
      </c>
      <c r="H1305">
        <v>-5.61114603321644</v>
      </c>
      <c r="I1305">
        <v>-21.757826968401901</v>
      </c>
      <c r="J1305">
        <v>-5.7662835375030603</v>
      </c>
      <c r="K1305">
        <v>259.54666652463402</v>
      </c>
      <c r="L1305">
        <v>262.65537789773202</v>
      </c>
      <c r="M1305">
        <v>41.731795397344797</v>
      </c>
      <c r="N1305">
        <v>1.2399696661664801</v>
      </c>
      <c r="O1305">
        <v>91.851692175037698</v>
      </c>
      <c r="P1305">
        <v>93.2916666666666</v>
      </c>
      <c r="Q1305">
        <v>6.7680862164488001E-2</v>
      </c>
    </row>
    <row r="1306" spans="1:17" hidden="1" x14ac:dyDescent="0.3">
      <c r="A1306" t="s">
        <v>2776</v>
      </c>
      <c r="B1306" t="s">
        <v>2777</v>
      </c>
      <c r="C1306" t="s">
        <v>3136</v>
      </c>
      <c r="D1306" t="s">
        <v>169</v>
      </c>
      <c r="E1306">
        <v>1437.5331939299999</v>
      </c>
      <c r="F1306">
        <v>280.89999999999998</v>
      </c>
      <c r="G1306">
        <v>-40.518263359162603</v>
      </c>
      <c r="H1306">
        <v>-9.9751643678230106</v>
      </c>
      <c r="I1306">
        <v>-23.662087328610902</v>
      </c>
      <c r="J1306">
        <v>-14.492590467751899</v>
      </c>
      <c r="M1306">
        <v>18.721863554036599</v>
      </c>
      <c r="O1306">
        <v>32.787468850124597</v>
      </c>
      <c r="P1306">
        <v>2.4808464064209801</v>
      </c>
    </row>
    <row r="1307" spans="1:17" hidden="1" x14ac:dyDescent="0.3">
      <c r="A1307" t="s">
        <v>2778</v>
      </c>
      <c r="B1307" t="s">
        <v>2779</v>
      </c>
      <c r="C1307" t="s">
        <v>3136</v>
      </c>
      <c r="D1307" t="s">
        <v>2780</v>
      </c>
      <c r="E1307">
        <v>1432.0184895</v>
      </c>
      <c r="F1307">
        <v>1670</v>
      </c>
      <c r="G1307">
        <v>112.68632773917</v>
      </c>
      <c r="H1307">
        <v>22.8196830611707</v>
      </c>
      <c r="I1307">
        <v>101.918242063356</v>
      </c>
      <c r="J1307">
        <v>-4.8104520073481103</v>
      </c>
      <c r="K1307">
        <v>1436.6780685871199</v>
      </c>
      <c r="L1307">
        <v>1156.7219986482401</v>
      </c>
      <c r="M1307">
        <v>69.478951005719694</v>
      </c>
      <c r="N1307">
        <v>2.9173250277428702</v>
      </c>
      <c r="O1307">
        <v>14.371257485029901</v>
      </c>
      <c r="P1307">
        <v>153.030303030303</v>
      </c>
      <c r="Q1307">
        <v>0.119714846185093</v>
      </c>
    </row>
    <row r="1308" spans="1:17" hidden="1" x14ac:dyDescent="0.3">
      <c r="A1308" t="s">
        <v>2781</v>
      </c>
      <c r="B1308" t="s">
        <v>2782</v>
      </c>
      <c r="C1308" t="s">
        <v>3136</v>
      </c>
      <c r="D1308" t="s">
        <v>494</v>
      </c>
      <c r="E1308">
        <v>1431.62877912</v>
      </c>
      <c r="F1308">
        <v>122.45</v>
      </c>
      <c r="G1308">
        <v>141.361578314376</v>
      </c>
      <c r="H1308">
        <v>-3.2432556146376701</v>
      </c>
      <c r="I1308">
        <v>57.0083680861907</v>
      </c>
      <c r="J1308">
        <v>8.5432327694135903</v>
      </c>
      <c r="K1308">
        <v>117.85972907451</v>
      </c>
      <c r="L1308">
        <v>93.694871188676899</v>
      </c>
      <c r="M1308">
        <v>50.506376531598697</v>
      </c>
      <c r="N1308">
        <v>0.24056550161603399</v>
      </c>
      <c r="O1308">
        <v>35.720702327480502</v>
      </c>
      <c r="P1308">
        <v>180.41745470237501</v>
      </c>
      <c r="Q1308">
        <v>0.121725731639118</v>
      </c>
    </row>
    <row r="1309" spans="1:17" hidden="1" x14ac:dyDescent="0.3">
      <c r="A1309" t="s">
        <v>2783</v>
      </c>
      <c r="B1309" t="s">
        <v>2784</v>
      </c>
      <c r="C1309" t="s">
        <v>3136</v>
      </c>
      <c r="D1309" t="s">
        <v>51</v>
      </c>
      <c r="E1309">
        <v>1428.81</v>
      </c>
      <c r="F1309">
        <v>2425</v>
      </c>
      <c r="G1309">
        <v>55.910469489805401</v>
      </c>
      <c r="H1309">
        <v>-3.4882817297728201</v>
      </c>
      <c r="I1309">
        <v>25.982141264261301</v>
      </c>
      <c r="J1309">
        <v>-3.9065279961366399</v>
      </c>
      <c r="K1309">
        <v>2470.9268958798898</v>
      </c>
      <c r="L1309">
        <v>2108.6716180266199</v>
      </c>
      <c r="M1309">
        <v>51.682440061507997</v>
      </c>
      <c r="N1309">
        <v>0.60878364703501298</v>
      </c>
      <c r="O1309">
        <v>16.8969072164948</v>
      </c>
      <c r="P1309">
        <v>102.083333333333</v>
      </c>
    </row>
    <row r="1310" spans="1:17" hidden="1" x14ac:dyDescent="0.3">
      <c r="A1310" t="s">
        <v>2785</v>
      </c>
      <c r="B1310" t="s">
        <v>2786</v>
      </c>
      <c r="C1310" t="s">
        <v>3136</v>
      </c>
      <c r="D1310" t="s">
        <v>72</v>
      </c>
      <c r="E1310">
        <v>1426.4016019200001</v>
      </c>
      <c r="F1310">
        <v>319.95</v>
      </c>
      <c r="G1310">
        <v>47.189266260131603</v>
      </c>
      <c r="H1310">
        <v>-7.3672113382351601</v>
      </c>
      <c r="I1310">
        <v>4.9324297065342799</v>
      </c>
      <c r="J1310">
        <v>-11.915876781762099</v>
      </c>
      <c r="K1310">
        <v>351.02112431530998</v>
      </c>
      <c r="L1310">
        <v>317.28401508013297</v>
      </c>
      <c r="M1310">
        <v>29.9152851566961</v>
      </c>
      <c r="N1310">
        <v>0.72265135644789902</v>
      </c>
      <c r="O1310">
        <v>38.818565400843802</v>
      </c>
      <c r="P1310">
        <v>74.836065573770497</v>
      </c>
      <c r="Q1310">
        <v>7.7476766808971004E-2</v>
      </c>
    </row>
    <row r="1311" spans="1:17" hidden="1" x14ac:dyDescent="0.3">
      <c r="A1311" t="s">
        <v>2787</v>
      </c>
      <c r="B1311" t="s">
        <v>2788</v>
      </c>
      <c r="C1311" t="s">
        <v>3136</v>
      </c>
      <c r="D1311" t="s">
        <v>292</v>
      </c>
      <c r="E1311">
        <v>1425.2931000000001</v>
      </c>
      <c r="F1311">
        <v>259.05</v>
      </c>
      <c r="G1311">
        <v>40.764140215432299</v>
      </c>
      <c r="H1311">
        <v>-10.9006798334508</v>
      </c>
      <c r="I1311">
        <v>29.9061709508339</v>
      </c>
      <c r="J1311">
        <v>-12.2853657154348</v>
      </c>
      <c r="K1311">
        <v>290.35534902308899</v>
      </c>
      <c r="L1311">
        <v>256.89152440039697</v>
      </c>
      <c r="M1311">
        <v>25.751805675556898</v>
      </c>
      <c r="N1311">
        <v>0.41506465736369103</v>
      </c>
      <c r="O1311">
        <v>38.9500096506465</v>
      </c>
      <c r="P1311">
        <v>72.7</v>
      </c>
    </row>
    <row r="1312" spans="1:17" hidden="1" x14ac:dyDescent="0.3">
      <c r="A1312" t="s">
        <v>2789</v>
      </c>
      <c r="B1312" t="s">
        <v>2790</v>
      </c>
      <c r="C1312" t="s">
        <v>3136</v>
      </c>
      <c r="D1312" t="s">
        <v>94</v>
      </c>
      <c r="E1312">
        <v>1413.8789999999999</v>
      </c>
      <c r="F1312">
        <v>46000</v>
      </c>
      <c r="G1312">
        <v>61.627057587906101</v>
      </c>
      <c r="H1312">
        <v>9.2526632318290591</v>
      </c>
      <c r="I1312">
        <v>36.9098632705076</v>
      </c>
      <c r="J1312">
        <v>-3.2960505469745902</v>
      </c>
      <c r="K1312">
        <v>48825.197567123301</v>
      </c>
      <c r="L1312">
        <v>41790.220596658502</v>
      </c>
      <c r="M1312">
        <v>32.725959861725499</v>
      </c>
      <c r="N1312">
        <v>0.59627329192546497</v>
      </c>
      <c r="O1312">
        <v>45.649999999999899</v>
      </c>
      <c r="P1312">
        <v>104.443990124466</v>
      </c>
      <c r="Q1312">
        <v>9.7384303194039998E-2</v>
      </c>
    </row>
    <row r="1313" spans="1:17" hidden="1" x14ac:dyDescent="0.3">
      <c r="A1313" t="s">
        <v>2791</v>
      </c>
      <c r="B1313" t="s">
        <v>2792</v>
      </c>
      <c r="C1313" t="s">
        <v>3136</v>
      </c>
      <c r="D1313" t="s">
        <v>565</v>
      </c>
      <c r="E1313">
        <v>1411.2320712840001</v>
      </c>
      <c r="F1313">
        <v>241.24</v>
      </c>
      <c r="G1313">
        <v>240.128782432511</v>
      </c>
      <c r="H1313">
        <v>8.2894982455002797</v>
      </c>
      <c r="I1313">
        <v>177.304192386203</v>
      </c>
      <c r="J1313">
        <v>6.4384693960134802</v>
      </c>
      <c r="K1313">
        <v>218.61617476677401</v>
      </c>
      <c r="L1313">
        <v>152.19914326426701</v>
      </c>
      <c r="M1313">
        <v>53.566398976388697</v>
      </c>
      <c r="N1313">
        <v>0.83587817104541895</v>
      </c>
      <c r="O1313">
        <v>8.642845299287</v>
      </c>
      <c r="P1313">
        <v>265.51515151515099</v>
      </c>
      <c r="Q1313">
        <v>8.9345268354100005E-2</v>
      </c>
    </row>
    <row r="1314" spans="1:17" hidden="1" x14ac:dyDescent="0.3">
      <c r="A1314" t="s">
        <v>2793</v>
      </c>
      <c r="B1314" t="s">
        <v>2794</v>
      </c>
      <c r="C1314" t="s">
        <v>3136</v>
      </c>
      <c r="D1314" t="s">
        <v>292</v>
      </c>
      <c r="E1314">
        <v>1406.0202824389901</v>
      </c>
      <c r="F1314">
        <v>149.51</v>
      </c>
      <c r="G1314">
        <v>56.795591649419599</v>
      </c>
      <c r="H1314">
        <v>1.25253574522741</v>
      </c>
      <c r="I1314">
        <v>22.331550998289401</v>
      </c>
      <c r="J1314">
        <v>-5.1241374605208296</v>
      </c>
      <c r="K1314">
        <v>147.254634352273</v>
      </c>
      <c r="L1314">
        <v>130.46539947091799</v>
      </c>
      <c r="M1314">
        <v>55.404577891274599</v>
      </c>
      <c r="N1314">
        <v>0.364488461572547</v>
      </c>
      <c r="O1314">
        <v>19.0555815664504</v>
      </c>
      <c r="P1314">
        <v>82.329268292682897</v>
      </c>
      <c r="Q1314">
        <v>1.8330602445545002E-2</v>
      </c>
    </row>
    <row r="1315" spans="1:17" hidden="1" x14ac:dyDescent="0.3">
      <c r="A1315" t="s">
        <v>2795</v>
      </c>
      <c r="B1315" t="s">
        <v>2796</v>
      </c>
      <c r="C1315" t="s">
        <v>3136</v>
      </c>
      <c r="D1315" t="s">
        <v>108</v>
      </c>
      <c r="E1315">
        <v>1401.99895305</v>
      </c>
      <c r="F1315">
        <v>650.25</v>
      </c>
      <c r="G1315">
        <v>-1.8819807053703199</v>
      </c>
      <c r="H1315">
        <v>-14.7065230874323</v>
      </c>
      <c r="I1315">
        <v>12.278837142564299</v>
      </c>
      <c r="J1315">
        <v>-7.1160183789679801</v>
      </c>
      <c r="K1315">
        <v>739.984321717331</v>
      </c>
      <c r="L1315">
        <v>672.30810086041095</v>
      </c>
      <c r="M1315">
        <v>26.6508692948684</v>
      </c>
      <c r="N1315">
        <v>0.22411737655778899</v>
      </c>
      <c r="O1315">
        <v>30.703575547866201</v>
      </c>
      <c r="P1315">
        <v>30.245368052078099</v>
      </c>
      <c r="Q1315">
        <v>-8.1092635006253994E-2</v>
      </c>
    </row>
    <row r="1316" spans="1:17" hidden="1" x14ac:dyDescent="0.3">
      <c r="A1316" t="s">
        <v>2797</v>
      </c>
      <c r="B1316" t="s">
        <v>2798</v>
      </c>
      <c r="C1316" t="s">
        <v>3136</v>
      </c>
      <c r="D1316" t="s">
        <v>565</v>
      </c>
      <c r="E1316">
        <v>1396.0341312099999</v>
      </c>
      <c r="F1316">
        <v>638.9</v>
      </c>
      <c r="G1316">
        <v>29.518406358060901</v>
      </c>
      <c r="H1316">
        <v>8.6626159920475896</v>
      </c>
      <c r="I1316">
        <v>1.51798255264826</v>
      </c>
      <c r="J1316">
        <v>-5.2169274888443198</v>
      </c>
      <c r="K1316">
        <v>638.76071015389095</v>
      </c>
      <c r="L1316">
        <v>592.65937003760496</v>
      </c>
      <c r="M1316">
        <v>55.925274982304003</v>
      </c>
      <c r="N1316">
        <v>0.69482243012865197</v>
      </c>
      <c r="O1316">
        <v>35.373297855689401</v>
      </c>
      <c r="P1316">
        <v>69.133024487094602</v>
      </c>
      <c r="Q1316">
        <v>3.9980553996270998E-2</v>
      </c>
    </row>
    <row r="1317" spans="1:17" hidden="1" x14ac:dyDescent="0.3">
      <c r="A1317" t="s">
        <v>2799</v>
      </c>
      <c r="B1317" t="s">
        <v>2800</v>
      </c>
      <c r="C1317" t="s">
        <v>3136</v>
      </c>
      <c r="D1317" t="s">
        <v>51</v>
      </c>
      <c r="E1317">
        <v>1394.8066353239999</v>
      </c>
      <c r="F1317">
        <v>132.41999999999999</v>
      </c>
      <c r="G1317">
        <v>-31.327520422745</v>
      </c>
      <c r="H1317">
        <v>11.7779497633866</v>
      </c>
      <c r="I1317">
        <v>20.185894700434101</v>
      </c>
      <c r="J1317">
        <v>6.5789131641754102</v>
      </c>
      <c r="K1317">
        <v>125.070278317453</v>
      </c>
      <c r="L1317">
        <v>118.50931631385799</v>
      </c>
      <c r="M1317">
        <v>67.582799737356098</v>
      </c>
      <c r="N1317">
        <v>0.75979547273195802</v>
      </c>
      <c r="O1317">
        <v>12.9738710164627</v>
      </c>
      <c r="P1317">
        <v>43.700488334237598</v>
      </c>
      <c r="Q1317">
        <v>2.2338039162358998E-2</v>
      </c>
    </row>
    <row r="1318" spans="1:17" hidden="1" x14ac:dyDescent="0.3">
      <c r="A1318" t="s">
        <v>2801</v>
      </c>
      <c r="B1318" t="s">
        <v>2802</v>
      </c>
      <c r="C1318" t="s">
        <v>3136</v>
      </c>
      <c r="D1318" t="s">
        <v>46</v>
      </c>
      <c r="E1318">
        <v>1394.6497148879901</v>
      </c>
      <c r="F1318">
        <v>196.29</v>
      </c>
      <c r="G1318">
        <v>136.42149705620699</v>
      </c>
      <c r="H1318">
        <v>-13.6002946365086</v>
      </c>
      <c r="I1318">
        <v>39.998376867435098</v>
      </c>
      <c r="J1318">
        <v>-4.10307404876822</v>
      </c>
      <c r="K1318">
        <v>222.92553406689001</v>
      </c>
      <c r="L1318">
        <v>182.946660714047</v>
      </c>
      <c r="M1318">
        <v>37.1374623559865</v>
      </c>
      <c r="N1318">
        <v>0.35457304210636198</v>
      </c>
      <c r="O1318">
        <v>54.312496815935503</v>
      </c>
      <c r="P1318">
        <v>158.78707976268899</v>
      </c>
      <c r="Q1318">
        <v>0.161339518842149</v>
      </c>
    </row>
    <row r="1319" spans="1:17" hidden="1" x14ac:dyDescent="0.3">
      <c r="A1319" t="s">
        <v>2803</v>
      </c>
      <c r="B1319" t="s">
        <v>2804</v>
      </c>
      <c r="C1319" t="s">
        <v>3136</v>
      </c>
      <c r="D1319" t="s">
        <v>273</v>
      </c>
      <c r="E1319">
        <v>1394.5155802449999</v>
      </c>
      <c r="F1319">
        <v>779.95</v>
      </c>
      <c r="G1319">
        <v>-47.193301852547201</v>
      </c>
      <c r="H1319">
        <v>-10.635747947777899</v>
      </c>
      <c r="I1319">
        <v>-4.4337894919738599</v>
      </c>
      <c r="J1319">
        <v>-8.2199375628535805</v>
      </c>
      <c r="K1319">
        <v>872.69838093665703</v>
      </c>
      <c r="L1319">
        <v>915.53151684754596</v>
      </c>
      <c r="M1319">
        <v>30.090998055023601</v>
      </c>
      <c r="N1319">
        <v>0.28223538568150103</v>
      </c>
      <c r="O1319">
        <v>60.266683761779497</v>
      </c>
      <c r="P1319">
        <v>15.5652689287302</v>
      </c>
      <c r="Q1319">
        <v>-2.9272434333855998E-2</v>
      </c>
    </row>
    <row r="1320" spans="1:17" hidden="1" x14ac:dyDescent="0.3">
      <c r="A1320" t="s">
        <v>2805</v>
      </c>
      <c r="B1320" t="s">
        <v>2806</v>
      </c>
      <c r="C1320" t="s">
        <v>3136</v>
      </c>
      <c r="D1320" t="s">
        <v>491</v>
      </c>
      <c r="E1320">
        <v>1392.7593428099999</v>
      </c>
      <c r="F1320">
        <v>397.65</v>
      </c>
      <c r="G1320">
        <v>-7.9174606745349996</v>
      </c>
      <c r="H1320">
        <v>-6.6732683373690103</v>
      </c>
      <c r="I1320">
        <v>14.066596932549499</v>
      </c>
      <c r="J1320">
        <v>-5.3359141234319196</v>
      </c>
      <c r="K1320">
        <v>438.97304393302898</v>
      </c>
      <c r="L1320">
        <v>400.73201008163801</v>
      </c>
      <c r="M1320">
        <v>32.537861939655201</v>
      </c>
      <c r="N1320">
        <v>0.31248122543490198</v>
      </c>
      <c r="O1320">
        <v>40.500440085502298</v>
      </c>
      <c r="P1320">
        <v>31.585043017868902</v>
      </c>
      <c r="Q1320">
        <v>4.7784367895959003E-2</v>
      </c>
    </row>
    <row r="1321" spans="1:17" hidden="1" x14ac:dyDescent="0.3">
      <c r="A1321" t="s">
        <v>2807</v>
      </c>
      <c r="B1321" t="s">
        <v>2808</v>
      </c>
      <c r="C1321" t="s">
        <v>3136</v>
      </c>
      <c r="D1321" t="s">
        <v>215</v>
      </c>
      <c r="E1321">
        <v>1390.6464000000001</v>
      </c>
      <c r="F1321">
        <v>1114.3</v>
      </c>
      <c r="G1321">
        <v>-17.495223664554601</v>
      </c>
      <c r="H1321">
        <v>-11.8570268710635</v>
      </c>
      <c r="I1321">
        <v>4.2792528639484599</v>
      </c>
      <c r="J1321">
        <v>-6.35771558882651</v>
      </c>
      <c r="K1321">
        <v>1223.2602055049499</v>
      </c>
      <c r="L1321">
        <v>1153.5837420182199</v>
      </c>
      <c r="M1321">
        <v>36.942607274560899</v>
      </c>
      <c r="N1321">
        <v>0.60660760159126703</v>
      </c>
      <c r="O1321">
        <v>34.613658799246103</v>
      </c>
      <c r="P1321">
        <v>24.502793296089301</v>
      </c>
      <c r="Q1321">
        <v>2.1843335775090001E-2</v>
      </c>
    </row>
    <row r="1322" spans="1:17" hidden="1" x14ac:dyDescent="0.3">
      <c r="A1322" t="s">
        <v>2809</v>
      </c>
      <c r="B1322" t="s">
        <v>2810</v>
      </c>
      <c r="C1322" t="s">
        <v>3136</v>
      </c>
      <c r="D1322" t="s">
        <v>257</v>
      </c>
      <c r="E1322">
        <v>1387.269</v>
      </c>
      <c r="F1322">
        <v>1300</v>
      </c>
      <c r="G1322">
        <v>85.634417293517899</v>
      </c>
      <c r="H1322">
        <v>29.533000734401401</v>
      </c>
      <c r="I1322">
        <v>50.8157496492259</v>
      </c>
      <c r="J1322">
        <v>1.52505095123177</v>
      </c>
      <c r="K1322">
        <v>1117.72993830664</v>
      </c>
      <c r="L1322">
        <v>880.78405151390996</v>
      </c>
      <c r="M1322">
        <v>62.6606106063971</v>
      </c>
      <c r="N1322">
        <v>0.40926079734219201</v>
      </c>
      <c r="O1322">
        <v>13.8423076923076</v>
      </c>
      <c r="P1322">
        <v>154.90196078431299</v>
      </c>
      <c r="Q1322">
        <v>0.15308877643395999</v>
      </c>
    </row>
    <row r="1323" spans="1:17" hidden="1" x14ac:dyDescent="0.3">
      <c r="A1323" t="s">
        <v>2811</v>
      </c>
      <c r="B1323" t="s">
        <v>2812</v>
      </c>
      <c r="C1323" t="s">
        <v>3136</v>
      </c>
      <c r="D1323" t="s">
        <v>248</v>
      </c>
      <c r="E1323">
        <v>1384.2648640100001</v>
      </c>
      <c r="F1323">
        <v>168.7</v>
      </c>
      <c r="G1323">
        <v>-38.309778022874603</v>
      </c>
      <c r="H1323">
        <v>2.2425982323970399</v>
      </c>
      <c r="I1323">
        <v>9.5656274304816602</v>
      </c>
      <c r="J1323">
        <v>-3.4086876505919301</v>
      </c>
      <c r="K1323">
        <v>171.98294715810101</v>
      </c>
      <c r="M1323">
        <v>53.863081734837301</v>
      </c>
      <c r="N1323">
        <v>0.41389468882908098</v>
      </c>
      <c r="O1323">
        <v>30.349733254297501</v>
      </c>
      <c r="P1323">
        <v>31.080031080030999</v>
      </c>
    </row>
    <row r="1324" spans="1:17" hidden="1" x14ac:dyDescent="0.3">
      <c r="A1324" t="s">
        <v>2813</v>
      </c>
      <c r="B1324" t="s">
        <v>2814</v>
      </c>
      <c r="C1324" t="s">
        <v>3136</v>
      </c>
      <c r="D1324" t="s">
        <v>257</v>
      </c>
      <c r="E1324">
        <v>1382.4833286149999</v>
      </c>
      <c r="F1324">
        <v>260.55</v>
      </c>
      <c r="G1324">
        <v>97.693538915139499</v>
      </c>
      <c r="H1324">
        <v>45.334894576922203</v>
      </c>
      <c r="I1324">
        <v>119.10266228958599</v>
      </c>
      <c r="J1324">
        <v>12.468880170711399</v>
      </c>
      <c r="K1324">
        <v>203.77605447476901</v>
      </c>
      <c r="L1324">
        <v>168.76588178404</v>
      </c>
      <c r="M1324">
        <v>75.9220038621322</v>
      </c>
      <c r="N1324">
        <v>3.1257918804862999</v>
      </c>
      <c r="O1324">
        <v>5.1506428708501399</v>
      </c>
      <c r="P1324">
        <v>143.277310924369</v>
      </c>
    </row>
    <row r="1325" spans="1:17" hidden="1" x14ac:dyDescent="0.3">
      <c r="A1325" t="s">
        <v>2815</v>
      </c>
      <c r="B1325" t="s">
        <v>2816</v>
      </c>
      <c r="C1325" t="s">
        <v>3136</v>
      </c>
      <c r="D1325" t="s">
        <v>21</v>
      </c>
      <c r="E1325">
        <v>1381.2823505399999</v>
      </c>
      <c r="F1325">
        <v>141.80000000000001</v>
      </c>
      <c r="G1325">
        <v>42.135577386325302</v>
      </c>
      <c r="H1325">
        <v>3.57408893828587</v>
      </c>
      <c r="I1325">
        <v>45.582761677825602</v>
      </c>
      <c r="J1325">
        <v>-4.6170909124678099</v>
      </c>
      <c r="K1325">
        <v>143.73718019113201</v>
      </c>
      <c r="L1325">
        <v>127.44413227166</v>
      </c>
      <c r="M1325">
        <v>47.007895801908901</v>
      </c>
      <c r="N1325">
        <v>0.79903847928500804</v>
      </c>
      <c r="O1325">
        <v>29.971791255289101</v>
      </c>
      <c r="P1325">
        <v>69.010727056018993</v>
      </c>
      <c r="Q1325">
        <v>0.10092216086276901</v>
      </c>
    </row>
    <row r="1326" spans="1:17" hidden="1" x14ac:dyDescent="0.3">
      <c r="A1326" t="s">
        <v>2817</v>
      </c>
      <c r="B1326" t="s">
        <v>2818</v>
      </c>
      <c r="C1326" t="s">
        <v>3136</v>
      </c>
      <c r="D1326" t="s">
        <v>458</v>
      </c>
      <c r="E1326">
        <v>1374.87973981</v>
      </c>
      <c r="F1326">
        <v>93.49</v>
      </c>
      <c r="G1326">
        <v>-54.619205894887799</v>
      </c>
      <c r="H1326">
        <v>-5.7381279457999996</v>
      </c>
      <c r="I1326">
        <v>-14.255136300137201</v>
      </c>
      <c r="J1326">
        <v>-4.2695436433628204</v>
      </c>
      <c r="K1326">
        <v>99.482032787175001</v>
      </c>
      <c r="L1326">
        <v>107.15038777690501</v>
      </c>
      <c r="M1326">
        <v>45.325383172782701</v>
      </c>
      <c r="N1326">
        <v>0.38813899243955102</v>
      </c>
      <c r="O1326">
        <v>59.375334260348701</v>
      </c>
      <c r="P1326">
        <v>5.9857159052261597</v>
      </c>
      <c r="Q1326">
        <v>-7.2035428262005E-2</v>
      </c>
    </row>
    <row r="1327" spans="1:17" hidden="1" x14ac:dyDescent="0.3">
      <c r="A1327" t="s">
        <v>2819</v>
      </c>
      <c r="B1327" t="s">
        <v>2820</v>
      </c>
      <c r="C1327" t="s">
        <v>3136</v>
      </c>
      <c r="D1327" t="s">
        <v>46</v>
      </c>
      <c r="E1327">
        <v>1368.71775</v>
      </c>
      <c r="F1327">
        <v>346.95</v>
      </c>
      <c r="G1327">
        <v>-1.0543938952932299</v>
      </c>
      <c r="H1327">
        <v>-1.88842867762176</v>
      </c>
      <c r="I1327">
        <v>-4.18055153574341</v>
      </c>
      <c r="J1327">
        <v>-2.3336341495183399</v>
      </c>
      <c r="K1327">
        <v>370.26144650111797</v>
      </c>
      <c r="L1327">
        <v>363.28335471163899</v>
      </c>
      <c r="M1327">
        <v>44.268505582081403</v>
      </c>
      <c r="N1327">
        <v>0.61603856516366395</v>
      </c>
      <c r="O1327">
        <v>43.378008358553103</v>
      </c>
      <c r="P1327">
        <v>50.749511188355399</v>
      </c>
      <c r="Q1327">
        <v>6.5965753414264E-2</v>
      </c>
    </row>
    <row r="1328" spans="1:17" hidden="1" x14ac:dyDescent="0.3">
      <c r="A1328" t="s">
        <v>2821</v>
      </c>
      <c r="B1328" t="s">
        <v>2822</v>
      </c>
      <c r="C1328" t="s">
        <v>3136</v>
      </c>
      <c r="D1328" t="s">
        <v>215</v>
      </c>
      <c r="E1328">
        <v>1367.728765244</v>
      </c>
      <c r="F1328">
        <v>212.02</v>
      </c>
      <c r="G1328">
        <v>-40.759793860787099</v>
      </c>
      <c r="H1328">
        <v>25.765163697474701</v>
      </c>
      <c r="I1328">
        <v>-23.903617830235401</v>
      </c>
      <c r="J1328">
        <v>13.945090772573799</v>
      </c>
      <c r="M1328">
        <v>61.3696399903273</v>
      </c>
      <c r="O1328">
        <v>27.766248467125699</v>
      </c>
      <c r="P1328">
        <v>34.1898734177215</v>
      </c>
    </row>
    <row r="1329" spans="1:17" hidden="1" x14ac:dyDescent="0.3">
      <c r="A1329" t="s">
        <v>2823</v>
      </c>
      <c r="B1329" t="s">
        <v>2824</v>
      </c>
      <c r="C1329" t="s">
        <v>3136</v>
      </c>
      <c r="D1329" t="s">
        <v>257</v>
      </c>
      <c r="E1329">
        <v>1363.31</v>
      </c>
      <c r="F1329">
        <v>1068.5</v>
      </c>
      <c r="G1329">
        <v>33.688163459722098</v>
      </c>
      <c r="H1329">
        <v>-6.5896577742239302</v>
      </c>
      <c r="I1329">
        <v>-15.8325287909114</v>
      </c>
      <c r="J1329">
        <v>-8.3013923179562497</v>
      </c>
      <c r="K1329">
        <v>1168.30119392552</v>
      </c>
      <c r="L1329">
        <v>1102.36795573121</v>
      </c>
      <c r="M1329">
        <v>28.956562735497599</v>
      </c>
      <c r="N1329">
        <v>0.67903600326736901</v>
      </c>
      <c r="O1329">
        <v>46.9255966307908</v>
      </c>
      <c r="P1329">
        <v>69.724406321976005</v>
      </c>
      <c r="Q1329">
        <v>5.5478382043253997E-2</v>
      </c>
    </row>
    <row r="1330" spans="1:17" hidden="1" x14ac:dyDescent="0.3">
      <c r="A1330" t="s">
        <v>2825</v>
      </c>
      <c r="B1330" t="s">
        <v>2826</v>
      </c>
      <c r="C1330" t="s">
        <v>3136</v>
      </c>
      <c r="D1330" t="s">
        <v>707</v>
      </c>
      <c r="E1330">
        <v>1359.4982111479901</v>
      </c>
      <c r="F1330">
        <v>62.23</v>
      </c>
      <c r="G1330">
        <v>0.61860701683810804</v>
      </c>
      <c r="H1330">
        <v>1.8203216995077101</v>
      </c>
      <c r="I1330">
        <v>1.59902705900941</v>
      </c>
      <c r="J1330">
        <v>-6.6772478993429303</v>
      </c>
      <c r="K1330">
        <v>65.733079716587497</v>
      </c>
      <c r="L1330">
        <v>60.924224167111397</v>
      </c>
      <c r="M1330">
        <v>37.566309981481297</v>
      </c>
      <c r="N1330">
        <v>0.50783750143012496</v>
      </c>
      <c r="O1330">
        <v>24.5380041780491</v>
      </c>
      <c r="P1330">
        <v>39.372900335946198</v>
      </c>
      <c r="Q1330">
        <v>0.164864787492426</v>
      </c>
    </row>
    <row r="1331" spans="1:17" hidden="1" x14ac:dyDescent="0.3">
      <c r="A1331" t="s">
        <v>2827</v>
      </c>
      <c r="B1331" t="s">
        <v>2828</v>
      </c>
      <c r="C1331" t="s">
        <v>3136</v>
      </c>
      <c r="D1331" t="s">
        <v>257</v>
      </c>
      <c r="E1331">
        <v>1358.7308</v>
      </c>
      <c r="F1331">
        <v>1072.4000000000001</v>
      </c>
      <c r="G1331">
        <v>19.2708169501249</v>
      </c>
      <c r="H1331">
        <v>18.3692629530149</v>
      </c>
      <c r="I1331">
        <v>36.126992980676597</v>
      </c>
      <c r="J1331">
        <v>-6.6598838323580596</v>
      </c>
      <c r="K1331">
        <v>919.59384925858001</v>
      </c>
      <c r="M1331">
        <v>45.290262956793597</v>
      </c>
      <c r="O1331">
        <v>25.191160014919699</v>
      </c>
      <c r="P1331">
        <v>57.243401759530798</v>
      </c>
    </row>
    <row r="1332" spans="1:17" hidden="1" x14ac:dyDescent="0.3">
      <c r="A1332" t="s">
        <v>2829</v>
      </c>
      <c r="B1332" t="s">
        <v>2830</v>
      </c>
      <c r="C1332" t="s">
        <v>3136</v>
      </c>
      <c r="D1332" t="s">
        <v>554</v>
      </c>
      <c r="E1332">
        <v>1348.2837602520001</v>
      </c>
      <c r="F1332">
        <v>134.41999999999999</v>
      </c>
      <c r="G1332">
        <v>-37.638195375880102</v>
      </c>
      <c r="H1332">
        <v>-17.203344099092899</v>
      </c>
      <c r="I1332">
        <v>-11.4765280470391</v>
      </c>
      <c r="J1332">
        <v>-13.482306908299901</v>
      </c>
      <c r="K1332">
        <v>168.37185722552601</v>
      </c>
      <c r="L1332">
        <v>161.90088835417899</v>
      </c>
      <c r="M1332">
        <v>17.8480767507221</v>
      </c>
      <c r="N1332">
        <v>0.51115027652086098</v>
      </c>
      <c r="O1332">
        <v>71.767594108019594</v>
      </c>
      <c r="P1332">
        <v>22.6459854014598</v>
      </c>
      <c r="Q1332">
        <v>7.4915485217882993E-2</v>
      </c>
    </row>
    <row r="1333" spans="1:17" hidden="1" x14ac:dyDescent="0.3">
      <c r="A1333" t="s">
        <v>2831</v>
      </c>
      <c r="B1333" t="s">
        <v>2832</v>
      </c>
      <c r="C1333" t="s">
        <v>3136</v>
      </c>
      <c r="D1333" t="s">
        <v>215</v>
      </c>
      <c r="E1333">
        <v>1348.0655475000001</v>
      </c>
      <c r="F1333">
        <v>1485.75</v>
      </c>
      <c r="G1333">
        <v>61.457491837285303</v>
      </c>
      <c r="H1333">
        <v>-5.7306397891058296</v>
      </c>
      <c r="I1333">
        <v>34.854315572534396</v>
      </c>
      <c r="J1333">
        <v>-0.77011925728197295</v>
      </c>
      <c r="K1333">
        <v>1597.2792555721001</v>
      </c>
      <c r="L1333">
        <v>1296.09408786932</v>
      </c>
      <c r="M1333">
        <v>30.1825291258459</v>
      </c>
      <c r="N1333">
        <v>0.79577514173665798</v>
      </c>
      <c r="O1333">
        <v>31.044926804644099</v>
      </c>
      <c r="P1333">
        <v>95.493421052631504</v>
      </c>
      <c r="Q1333">
        <v>0.12823653871427501</v>
      </c>
    </row>
    <row r="1334" spans="1:17" hidden="1" x14ac:dyDescent="0.3">
      <c r="A1334" t="s">
        <v>2833</v>
      </c>
      <c r="B1334" t="s">
        <v>2834</v>
      </c>
      <c r="C1334" t="s">
        <v>3136</v>
      </c>
      <c r="D1334" t="s">
        <v>46</v>
      </c>
      <c r="E1334">
        <v>1347.4276956000001</v>
      </c>
      <c r="F1334">
        <v>235.8</v>
      </c>
      <c r="G1334">
        <v>178.78384258087399</v>
      </c>
      <c r="H1334">
        <v>3.7955867482714001</v>
      </c>
      <c r="I1334">
        <v>93.645998729474996</v>
      </c>
      <c r="J1334">
        <v>-8.7160042837228797</v>
      </c>
      <c r="K1334">
        <v>236.552272960354</v>
      </c>
      <c r="L1334">
        <v>169.64055024619799</v>
      </c>
      <c r="M1334">
        <v>34.380048225053002</v>
      </c>
      <c r="N1334">
        <v>0.34276422302656201</v>
      </c>
      <c r="O1334">
        <v>30.5555555555555</v>
      </c>
      <c r="P1334">
        <v>235.18123667377401</v>
      </c>
      <c r="Q1334">
        <v>0.12587081862227101</v>
      </c>
    </row>
    <row r="1335" spans="1:17" hidden="1" x14ac:dyDescent="0.3">
      <c r="A1335" t="s">
        <v>2835</v>
      </c>
      <c r="B1335" t="s">
        <v>2836</v>
      </c>
      <c r="C1335" t="s">
        <v>3136</v>
      </c>
      <c r="D1335" t="s">
        <v>117</v>
      </c>
      <c r="E1335">
        <v>1345.56685787999</v>
      </c>
      <c r="F1335">
        <v>59.78</v>
      </c>
      <c r="G1335">
        <v>-26.0239227548301</v>
      </c>
      <c r="H1335">
        <v>3.1581904649627499</v>
      </c>
      <c r="I1335">
        <v>-4.2731662017558998</v>
      </c>
      <c r="J1335">
        <v>5.67050549668632</v>
      </c>
      <c r="K1335">
        <v>62.355810780390698</v>
      </c>
      <c r="L1335">
        <v>61.884399223060001</v>
      </c>
      <c r="M1335">
        <v>53.629026606247301</v>
      </c>
      <c r="N1335">
        <v>0.80695958898207498</v>
      </c>
      <c r="O1335">
        <v>43.860823017731597</v>
      </c>
      <c r="P1335">
        <v>29.956521739130402</v>
      </c>
      <c r="Q1335">
        <v>3.2882923827875998E-2</v>
      </c>
    </row>
    <row r="1336" spans="1:17" hidden="1" x14ac:dyDescent="0.3">
      <c r="A1336" t="s">
        <v>2837</v>
      </c>
      <c r="B1336" t="s">
        <v>2838</v>
      </c>
      <c r="C1336" t="s">
        <v>3136</v>
      </c>
      <c r="D1336" t="s">
        <v>21</v>
      </c>
      <c r="E1336">
        <v>1343.1668477200001</v>
      </c>
      <c r="F1336">
        <v>209</v>
      </c>
      <c r="G1336">
        <v>35.489402187777699</v>
      </c>
      <c r="H1336">
        <v>10.412041019382301</v>
      </c>
      <c r="I1336">
        <v>35.278737480351197</v>
      </c>
      <c r="J1336">
        <v>-6.4349898234878902</v>
      </c>
      <c r="K1336">
        <v>209.53670826017299</v>
      </c>
      <c r="L1336">
        <v>181.263464037304</v>
      </c>
      <c r="M1336">
        <v>37.708203869516602</v>
      </c>
      <c r="N1336">
        <v>0.31142300287561198</v>
      </c>
      <c r="O1336">
        <v>19.569377990430599</v>
      </c>
      <c r="P1336">
        <v>67.066346922462003</v>
      </c>
      <c r="Q1336">
        <v>4.2861344384160997E-2</v>
      </c>
    </row>
    <row r="1337" spans="1:17" hidden="1" x14ac:dyDescent="0.3">
      <c r="A1337" t="s">
        <v>2839</v>
      </c>
      <c r="B1337" t="s">
        <v>2840</v>
      </c>
      <c r="C1337" t="s">
        <v>3136</v>
      </c>
      <c r="D1337" t="s">
        <v>292</v>
      </c>
      <c r="E1337">
        <v>1338.2764408600001</v>
      </c>
      <c r="F1337">
        <v>98.74</v>
      </c>
      <c r="G1337">
        <v>-32.724184612973197</v>
      </c>
      <c r="H1337">
        <v>-1.8335743799378701</v>
      </c>
      <c r="I1337">
        <v>-10.062330793861699</v>
      </c>
      <c r="J1337">
        <v>-1.85389641718928</v>
      </c>
      <c r="K1337">
        <v>103.345302379936</v>
      </c>
      <c r="L1337">
        <v>108.59569218812</v>
      </c>
      <c r="M1337">
        <v>50.491523770787502</v>
      </c>
      <c r="N1337">
        <v>0.45109265067447102</v>
      </c>
      <c r="O1337">
        <v>30.636013773546701</v>
      </c>
      <c r="P1337">
        <v>7.3260869565217197</v>
      </c>
      <c r="Q1337">
        <v>-4.4223256949903998E-2</v>
      </c>
    </row>
    <row r="1338" spans="1:17" hidden="1" x14ac:dyDescent="0.3">
      <c r="A1338" t="s">
        <v>2841</v>
      </c>
      <c r="B1338" t="s">
        <v>2842</v>
      </c>
      <c r="C1338" t="s">
        <v>3136</v>
      </c>
      <c r="D1338" t="s">
        <v>131</v>
      </c>
      <c r="E1338">
        <v>1336.4348634359999</v>
      </c>
      <c r="F1338">
        <v>52.04</v>
      </c>
      <c r="G1338">
        <v>84.965094584354603</v>
      </c>
      <c r="H1338">
        <v>5.9236104156089899</v>
      </c>
      <c r="I1338">
        <v>51.948989693207302</v>
      </c>
      <c r="J1338">
        <v>-3.9877800059983701</v>
      </c>
      <c r="K1338">
        <v>49.908003450681903</v>
      </c>
      <c r="L1338">
        <v>42.564910227728497</v>
      </c>
      <c r="M1338">
        <v>62.802699827847597</v>
      </c>
      <c r="N1338">
        <v>0.32351158690654203</v>
      </c>
      <c r="O1338">
        <v>32.398155265180598</v>
      </c>
      <c r="P1338">
        <v>111.544715447154</v>
      </c>
      <c r="Q1338">
        <v>8.1878694277812997E-2</v>
      </c>
    </row>
    <row r="1339" spans="1:17" hidden="1" x14ac:dyDescent="0.3">
      <c r="A1339" t="s">
        <v>2843</v>
      </c>
      <c r="B1339" t="s">
        <v>2844</v>
      </c>
      <c r="C1339" t="s">
        <v>3136</v>
      </c>
      <c r="D1339" t="s">
        <v>1476</v>
      </c>
      <c r="E1339">
        <v>1332.9081000000001</v>
      </c>
      <c r="F1339">
        <v>140.38</v>
      </c>
      <c r="G1339">
        <v>176.31526835734701</v>
      </c>
      <c r="H1339">
        <v>26.427766420971</v>
      </c>
      <c r="I1339">
        <v>36.719570021131403</v>
      </c>
      <c r="J1339">
        <v>6.9197906517516001</v>
      </c>
      <c r="K1339">
        <v>124.21716066899</v>
      </c>
      <c r="L1339">
        <v>103.004449028512</v>
      </c>
      <c r="M1339">
        <v>63.083214494909399</v>
      </c>
      <c r="N1339">
        <v>1.1578702209806899</v>
      </c>
      <c r="O1339">
        <v>7.3799686565037801</v>
      </c>
      <c r="P1339">
        <v>203.852813852813</v>
      </c>
      <c r="Q1339">
        <v>0.145346395850355</v>
      </c>
    </row>
    <row r="1340" spans="1:17" hidden="1" x14ac:dyDescent="0.3">
      <c r="A1340" t="s">
        <v>2845</v>
      </c>
      <c r="B1340" t="s">
        <v>2846</v>
      </c>
      <c r="C1340" t="s">
        <v>3136</v>
      </c>
      <c r="D1340" t="s">
        <v>80</v>
      </c>
      <c r="E1340">
        <v>1330.16508</v>
      </c>
      <c r="F1340">
        <v>831</v>
      </c>
      <c r="G1340">
        <v>-30.032249373148701</v>
      </c>
      <c r="H1340">
        <v>5.4343561371173301</v>
      </c>
      <c r="I1340">
        <v>-0.12610821673306799</v>
      </c>
      <c r="J1340">
        <v>-2.0493392926706702</v>
      </c>
      <c r="K1340">
        <v>819.36214197706499</v>
      </c>
      <c r="L1340">
        <v>817.55322278074198</v>
      </c>
      <c r="M1340">
        <v>59.9943571865564</v>
      </c>
      <c r="N1340">
        <v>0.23380547384576</v>
      </c>
      <c r="O1340">
        <v>25.920577617328501</v>
      </c>
      <c r="P1340">
        <v>19.080031525399399</v>
      </c>
      <c r="Q1340">
        <v>-6.5089654643954997E-2</v>
      </c>
    </row>
    <row r="1341" spans="1:17" hidden="1" x14ac:dyDescent="0.3">
      <c r="A1341" t="s">
        <v>2847</v>
      </c>
      <c r="B1341" t="s">
        <v>2848</v>
      </c>
      <c r="C1341" t="s">
        <v>3136</v>
      </c>
      <c r="D1341" t="s">
        <v>181</v>
      </c>
      <c r="E1341">
        <v>1330.02903279</v>
      </c>
      <c r="F1341">
        <v>2172.6</v>
      </c>
      <c r="G1341">
        <v>25.359990149980799</v>
      </c>
      <c r="H1341">
        <v>-12.0239249378817</v>
      </c>
      <c r="I1341">
        <v>8.4630523404631006</v>
      </c>
      <c r="J1341">
        <v>-5.1801409223573804</v>
      </c>
      <c r="K1341">
        <v>2437.1446894798601</v>
      </c>
      <c r="L1341">
        <v>2279.2326108943298</v>
      </c>
      <c r="M1341">
        <v>38.010124579593104</v>
      </c>
      <c r="N1341">
        <v>0.987988971303559</v>
      </c>
      <c r="O1341">
        <v>58.749884930497998</v>
      </c>
      <c r="P1341">
        <v>56.866425992779703</v>
      </c>
      <c r="Q1341">
        <v>7.7507799092402005E-2</v>
      </c>
    </row>
    <row r="1342" spans="1:17" hidden="1" x14ac:dyDescent="0.3">
      <c r="A1342" t="s">
        <v>2849</v>
      </c>
      <c r="B1342" t="s">
        <v>2850</v>
      </c>
      <c r="C1342" t="s">
        <v>3136</v>
      </c>
      <c r="D1342" t="s">
        <v>257</v>
      </c>
      <c r="E1342">
        <v>1328.30462800499</v>
      </c>
      <c r="F1342">
        <v>235.85</v>
      </c>
      <c r="G1342">
        <v>4.2992937704245104</v>
      </c>
      <c r="H1342">
        <v>-14.9794331710804</v>
      </c>
      <c r="I1342">
        <v>-4.3730430395666904</v>
      </c>
      <c r="J1342">
        <v>-14.342068204122601</v>
      </c>
      <c r="K1342">
        <v>294.40633176732598</v>
      </c>
      <c r="L1342">
        <v>268.328915820004</v>
      </c>
      <c r="M1342">
        <v>26.530765285144099</v>
      </c>
      <c r="N1342">
        <v>1.19057281013997</v>
      </c>
      <c r="O1342">
        <v>86.008055967776102</v>
      </c>
      <c r="P1342">
        <v>40.011872959335101</v>
      </c>
      <c r="Q1342">
        <v>0.13660918254423801</v>
      </c>
    </row>
    <row r="1343" spans="1:17" hidden="1" x14ac:dyDescent="0.3">
      <c r="A1343" t="s">
        <v>2851</v>
      </c>
      <c r="B1343" t="s">
        <v>2852</v>
      </c>
      <c r="C1343" t="s">
        <v>3136</v>
      </c>
      <c r="D1343" t="s">
        <v>1476</v>
      </c>
      <c r="E1343">
        <v>1328.2347729999999</v>
      </c>
      <c r="F1343">
        <v>296.35000000000002</v>
      </c>
      <c r="G1343">
        <v>-5.6464019266474503</v>
      </c>
      <c r="H1343">
        <v>2.7280751301092199</v>
      </c>
      <c r="I1343">
        <v>0.36769228798536602</v>
      </c>
      <c r="J1343">
        <v>-3.7981557998230802</v>
      </c>
      <c r="K1343">
        <v>301.61212520669301</v>
      </c>
      <c r="L1343">
        <v>284.33880136007798</v>
      </c>
      <c r="M1343">
        <v>48.384178001784498</v>
      </c>
      <c r="N1343">
        <v>0.88674963365149095</v>
      </c>
      <c r="O1343">
        <v>34.638096844946801</v>
      </c>
      <c r="P1343">
        <v>40.383704405495003</v>
      </c>
    </row>
    <row r="1344" spans="1:17" hidden="1" x14ac:dyDescent="0.3">
      <c r="A1344" t="s">
        <v>2853</v>
      </c>
      <c r="B1344" t="s">
        <v>2854</v>
      </c>
      <c r="C1344" t="s">
        <v>3136</v>
      </c>
      <c r="D1344" t="s">
        <v>757</v>
      </c>
      <c r="E1344">
        <v>1326.0944999999999</v>
      </c>
      <c r="F1344">
        <v>248.1</v>
      </c>
      <c r="G1344">
        <v>-46.3894687882459</v>
      </c>
      <c r="H1344">
        <v>7.5988064391234902</v>
      </c>
      <c r="I1344">
        <v>-13.756448096048601</v>
      </c>
      <c r="J1344">
        <v>-11.7916776733035</v>
      </c>
      <c r="K1344">
        <v>240.21819073483999</v>
      </c>
      <c r="M1344">
        <v>57.027183967389398</v>
      </c>
      <c r="N1344">
        <v>1.28153713517088</v>
      </c>
      <c r="O1344">
        <v>87.827488915759702</v>
      </c>
      <c r="P1344">
        <v>17.0338223501108</v>
      </c>
    </row>
    <row r="1345" spans="1:17" hidden="1" x14ac:dyDescent="0.3">
      <c r="A1345" t="s">
        <v>2855</v>
      </c>
      <c r="B1345" t="s">
        <v>2856</v>
      </c>
      <c r="C1345" t="s">
        <v>3136</v>
      </c>
      <c r="D1345" t="s">
        <v>215</v>
      </c>
      <c r="E1345">
        <v>1324.9686498200001</v>
      </c>
      <c r="F1345">
        <v>814.6</v>
      </c>
      <c r="G1345">
        <v>-25.302728968025001</v>
      </c>
      <c r="H1345">
        <v>-14.5907984680479</v>
      </c>
      <c r="I1345">
        <v>-6.2647672997120001</v>
      </c>
      <c r="J1345">
        <v>-4.4408793384098502</v>
      </c>
      <c r="K1345">
        <v>975.29667206177999</v>
      </c>
      <c r="L1345">
        <v>932.212325465498</v>
      </c>
      <c r="M1345">
        <v>31.995589222106201</v>
      </c>
      <c r="N1345">
        <v>0.81925948561572004</v>
      </c>
      <c r="O1345">
        <v>87.699484409526093</v>
      </c>
      <c r="P1345">
        <v>29.096671949286801</v>
      </c>
      <c r="Q1345">
        <v>8.3997516770287994E-2</v>
      </c>
    </row>
    <row r="1346" spans="1:17" hidden="1" x14ac:dyDescent="0.3">
      <c r="A1346" t="s">
        <v>2857</v>
      </c>
      <c r="B1346" t="s">
        <v>2858</v>
      </c>
      <c r="C1346" t="s">
        <v>3136</v>
      </c>
      <c r="D1346" t="s">
        <v>54</v>
      </c>
      <c r="E1346">
        <v>1323.43382139</v>
      </c>
      <c r="F1346">
        <v>1261.55</v>
      </c>
      <c r="G1346">
        <v>-63.763794296309001</v>
      </c>
      <c r="H1346">
        <v>-16.291716899826501</v>
      </c>
      <c r="I1346">
        <v>-45.139497119534603</v>
      </c>
      <c r="J1346">
        <v>-3.7230028152201902</v>
      </c>
      <c r="K1346">
        <v>1499.7148535177701</v>
      </c>
      <c r="L1346">
        <v>1808.1304850024001</v>
      </c>
      <c r="M1346">
        <v>20.071823327170598</v>
      </c>
      <c r="N1346">
        <v>1.0415572847447101</v>
      </c>
      <c r="O1346">
        <v>112.437081368158</v>
      </c>
      <c r="P1346">
        <v>7.45283420637963</v>
      </c>
      <c r="Q1346">
        <v>1.7404427790605002E-2</v>
      </c>
    </row>
    <row r="1347" spans="1:17" hidden="1" x14ac:dyDescent="0.3">
      <c r="A1347" t="s">
        <v>2859</v>
      </c>
      <c r="B1347" t="s">
        <v>2860</v>
      </c>
      <c r="C1347" t="s">
        <v>3136</v>
      </c>
      <c r="D1347" t="s">
        <v>21</v>
      </c>
      <c r="E1347">
        <v>1322.41300245</v>
      </c>
      <c r="F1347">
        <v>1505.25</v>
      </c>
      <c r="G1347">
        <v>132.58481600477799</v>
      </c>
      <c r="H1347">
        <v>27.9601117381847</v>
      </c>
      <c r="I1347">
        <v>37.793489028264503</v>
      </c>
      <c r="J1347">
        <v>18.329989222836701</v>
      </c>
      <c r="K1347">
        <v>1340.3222432106099</v>
      </c>
      <c r="L1347">
        <v>1157.0120604710401</v>
      </c>
      <c r="M1347">
        <v>68.217158902460696</v>
      </c>
      <c r="N1347">
        <v>2.3031161305314201</v>
      </c>
      <c r="O1347">
        <v>20.807942443299101</v>
      </c>
      <c r="P1347">
        <v>192.42602668656301</v>
      </c>
    </row>
    <row r="1348" spans="1:17" hidden="1" x14ac:dyDescent="0.3">
      <c r="A1348" t="s">
        <v>2861</v>
      </c>
      <c r="B1348" t="s">
        <v>2862</v>
      </c>
      <c r="C1348" t="s">
        <v>3136</v>
      </c>
      <c r="D1348" t="s">
        <v>414</v>
      </c>
      <c r="E1348">
        <v>1316.4332592000001</v>
      </c>
      <c r="F1348">
        <v>212.92</v>
      </c>
      <c r="G1348">
        <v>-34.906145450371902</v>
      </c>
      <c r="H1348">
        <v>-2.0037048313182</v>
      </c>
      <c r="I1348">
        <v>-17.5441102495721</v>
      </c>
      <c r="J1348">
        <v>-1.10113896115278</v>
      </c>
      <c r="K1348">
        <v>226.622524322423</v>
      </c>
      <c r="L1348">
        <v>241.450822899359</v>
      </c>
      <c r="M1348">
        <v>45.014528826874397</v>
      </c>
      <c r="N1348">
        <v>0.51869425145469295</v>
      </c>
      <c r="O1348">
        <v>46.510426451249302</v>
      </c>
      <c r="P1348">
        <v>3.8380882711533699</v>
      </c>
      <c r="Q1348">
        <v>9.2319552878492001E-2</v>
      </c>
    </row>
    <row r="1349" spans="1:17" hidden="1" x14ac:dyDescent="0.3">
      <c r="A1349" t="s">
        <v>2863</v>
      </c>
      <c r="B1349" t="s">
        <v>2864</v>
      </c>
      <c r="C1349" t="s">
        <v>3136</v>
      </c>
      <c r="D1349" t="s">
        <v>494</v>
      </c>
      <c r="E1349">
        <v>1312.11509777999</v>
      </c>
      <c r="F1349">
        <v>377.2</v>
      </c>
      <c r="G1349">
        <v>66.281579083965497</v>
      </c>
      <c r="H1349">
        <v>-3.0910865359907098</v>
      </c>
      <c r="I1349">
        <v>24.3133432810478</v>
      </c>
      <c r="J1349">
        <v>-4.0640074390891101</v>
      </c>
      <c r="K1349">
        <v>390.13337921844402</v>
      </c>
      <c r="L1349">
        <v>325.874352611733</v>
      </c>
      <c r="M1349">
        <v>46.476366013275197</v>
      </c>
      <c r="N1349">
        <v>0.71072867239873405</v>
      </c>
      <c r="O1349">
        <v>20.585896076352</v>
      </c>
      <c r="P1349">
        <v>94.633642930856496</v>
      </c>
      <c r="Q1349">
        <v>6.9350261066284002E-2</v>
      </c>
    </row>
    <row r="1350" spans="1:17" hidden="1" x14ac:dyDescent="0.3">
      <c r="A1350" t="s">
        <v>2865</v>
      </c>
      <c r="B1350" t="s">
        <v>2866</v>
      </c>
      <c r="C1350" t="s">
        <v>3136</v>
      </c>
      <c r="D1350" t="s">
        <v>257</v>
      </c>
      <c r="E1350">
        <v>1311.6954384000001</v>
      </c>
      <c r="F1350">
        <v>1311.15</v>
      </c>
      <c r="G1350">
        <v>95.614467168829705</v>
      </c>
      <c r="H1350">
        <v>8.6311003713637593</v>
      </c>
      <c r="I1350">
        <v>-16.093510061888601</v>
      </c>
      <c r="J1350">
        <v>-8.8040743531323304</v>
      </c>
      <c r="K1350">
        <v>1288.0312033576599</v>
      </c>
      <c r="L1350">
        <v>1202.5756876614801</v>
      </c>
      <c r="M1350">
        <v>59.084670842346902</v>
      </c>
      <c r="N1350">
        <v>1.6152622478229799</v>
      </c>
      <c r="O1350">
        <v>32.475307935781501</v>
      </c>
      <c r="P1350">
        <v>130.89724399049001</v>
      </c>
      <c r="Q1350">
        <v>0.165813971924545</v>
      </c>
    </row>
    <row r="1351" spans="1:17" hidden="1" x14ac:dyDescent="0.3">
      <c r="A1351" t="s">
        <v>2867</v>
      </c>
      <c r="B1351" t="s">
        <v>2868</v>
      </c>
      <c r="C1351" t="s">
        <v>3136</v>
      </c>
      <c r="D1351" t="s">
        <v>2731</v>
      </c>
      <c r="E1351">
        <v>1310.0024089999999</v>
      </c>
      <c r="F1351">
        <v>1254.95</v>
      </c>
      <c r="G1351">
        <v>376.91828441108299</v>
      </c>
      <c r="H1351">
        <v>-2.2174003926677401</v>
      </c>
      <c r="I1351">
        <v>49.279369148923202</v>
      </c>
      <c r="J1351">
        <v>-5.3223798788077499</v>
      </c>
      <c r="K1351">
        <v>1364.1402047476499</v>
      </c>
      <c r="L1351">
        <v>1082.19594885322</v>
      </c>
      <c r="M1351">
        <v>38.894514692193397</v>
      </c>
      <c r="N1351">
        <v>0.81897627965043696</v>
      </c>
      <c r="O1351">
        <v>44.185027291923902</v>
      </c>
      <c r="P1351">
        <v>424.20634920634899</v>
      </c>
    </row>
    <row r="1352" spans="1:17" hidden="1" x14ac:dyDescent="0.3">
      <c r="A1352" t="s">
        <v>2869</v>
      </c>
      <c r="B1352" t="s">
        <v>2870</v>
      </c>
      <c r="C1352" t="s">
        <v>3136</v>
      </c>
      <c r="D1352" t="s">
        <v>1322</v>
      </c>
      <c r="E1352">
        <v>1304.5031194799999</v>
      </c>
      <c r="F1352">
        <v>864.6</v>
      </c>
      <c r="G1352">
        <v>75.5286722717738</v>
      </c>
      <c r="H1352">
        <v>6.96858465423926</v>
      </c>
      <c r="I1352">
        <v>56.067868599718999</v>
      </c>
      <c r="J1352">
        <v>-3.92295753991396</v>
      </c>
      <c r="K1352">
        <v>853.61108890420803</v>
      </c>
      <c r="L1352">
        <v>679.55803053591501</v>
      </c>
      <c r="M1352">
        <v>41.470658324707003</v>
      </c>
      <c r="N1352">
        <v>0.85297243172125203</v>
      </c>
      <c r="O1352">
        <v>27.110802683321701</v>
      </c>
      <c r="P1352">
        <v>158.05103715863299</v>
      </c>
      <c r="Q1352">
        <v>0.14967244274678199</v>
      </c>
    </row>
    <row r="1353" spans="1:17" hidden="1" x14ac:dyDescent="0.3">
      <c r="A1353" t="s">
        <v>2871</v>
      </c>
      <c r="B1353" t="s">
        <v>2872</v>
      </c>
      <c r="C1353" t="s">
        <v>3136</v>
      </c>
      <c r="D1353" t="s">
        <v>292</v>
      </c>
      <c r="E1353">
        <v>1300.45567618</v>
      </c>
      <c r="F1353">
        <v>910.9</v>
      </c>
      <c r="G1353">
        <v>125.228872308467</v>
      </c>
      <c r="H1353">
        <v>-16.523760176346599</v>
      </c>
      <c r="I1353">
        <v>61.2457420654884</v>
      </c>
      <c r="J1353">
        <v>-8.91054442625639</v>
      </c>
      <c r="K1353">
        <v>1002.09504227786</v>
      </c>
      <c r="L1353">
        <v>794.03553070319299</v>
      </c>
      <c r="M1353">
        <v>18.6094783925519</v>
      </c>
      <c r="N1353">
        <v>0.542062572920472</v>
      </c>
      <c r="O1353">
        <v>35.031287737402501</v>
      </c>
      <c r="P1353">
        <v>157.607466063348</v>
      </c>
      <c r="Q1353">
        <v>0.165455277369778</v>
      </c>
    </row>
    <row r="1354" spans="1:17" hidden="1" x14ac:dyDescent="0.3">
      <c r="A1354" t="s">
        <v>2873</v>
      </c>
      <c r="B1354" t="s">
        <v>2874</v>
      </c>
      <c r="C1354" t="s">
        <v>3136</v>
      </c>
      <c r="D1354" t="s">
        <v>411</v>
      </c>
      <c r="E1354">
        <v>1296.6909078619999</v>
      </c>
      <c r="F1354">
        <v>32.270000000000003</v>
      </c>
      <c r="G1354">
        <v>-13.302550338509301</v>
      </c>
      <c r="H1354">
        <v>0.72233812967947897</v>
      </c>
      <c r="I1354">
        <v>-25.534189823390001</v>
      </c>
      <c r="J1354">
        <v>-2.9076395905496799</v>
      </c>
      <c r="K1354">
        <v>34.184016205346097</v>
      </c>
      <c r="L1354">
        <v>34.8954542935072</v>
      </c>
      <c r="M1354">
        <v>44.1345559980929</v>
      </c>
      <c r="N1354">
        <v>0.82805155962508004</v>
      </c>
      <c r="O1354">
        <v>44.096684226835997</v>
      </c>
      <c r="P1354">
        <v>26.7976424361493</v>
      </c>
      <c r="Q1354">
        <v>-1.6570397126705001E-2</v>
      </c>
    </row>
    <row r="1355" spans="1:17" hidden="1" x14ac:dyDescent="0.3">
      <c r="A1355" t="s">
        <v>2875</v>
      </c>
      <c r="B1355" t="s">
        <v>2876</v>
      </c>
      <c r="C1355" t="s">
        <v>3136</v>
      </c>
      <c r="D1355" t="s">
        <v>757</v>
      </c>
      <c r="E1355">
        <v>1292.0868</v>
      </c>
      <c r="F1355">
        <v>15.17</v>
      </c>
      <c r="G1355">
        <v>-34.193539695729299</v>
      </c>
      <c r="H1355">
        <v>-4.7611645311816702</v>
      </c>
      <c r="I1355">
        <v>-63.629359743774899</v>
      </c>
      <c r="J1355">
        <v>-14.039654931121101</v>
      </c>
      <c r="K1355">
        <v>21.792398246104401</v>
      </c>
      <c r="L1355">
        <v>28.316264537847299</v>
      </c>
      <c r="M1355">
        <v>27.514609090797499</v>
      </c>
      <c r="N1355">
        <v>0.246024203160499</v>
      </c>
      <c r="O1355">
        <v>198.28609096901701</v>
      </c>
      <c r="P1355">
        <v>5.8618283321702602</v>
      </c>
      <c r="Q1355">
        <v>0.110641371066746</v>
      </c>
    </row>
    <row r="1356" spans="1:17" hidden="1" x14ac:dyDescent="0.3">
      <c r="A1356" t="s">
        <v>2877</v>
      </c>
      <c r="B1356" t="s">
        <v>2878</v>
      </c>
      <c r="C1356" t="s">
        <v>3136</v>
      </c>
      <c r="D1356" t="s">
        <v>72</v>
      </c>
      <c r="E1356">
        <v>1291.316</v>
      </c>
      <c r="F1356">
        <v>849.55</v>
      </c>
      <c r="G1356">
        <v>48.862876428859998</v>
      </c>
      <c r="H1356">
        <v>8.6644018623114096</v>
      </c>
      <c r="I1356">
        <v>32.192189887810599</v>
      </c>
      <c r="J1356">
        <v>-2.3615186757350402</v>
      </c>
      <c r="K1356">
        <v>865.76353507493604</v>
      </c>
      <c r="L1356">
        <v>741.98799246004796</v>
      </c>
      <c r="M1356">
        <v>44.360566805077902</v>
      </c>
      <c r="N1356">
        <v>0.67342021719636302</v>
      </c>
      <c r="O1356">
        <v>26.920134188688099</v>
      </c>
      <c r="P1356">
        <v>110.519142609342</v>
      </c>
      <c r="Q1356">
        <v>0.16973258341165301</v>
      </c>
    </row>
    <row r="1357" spans="1:17" hidden="1" x14ac:dyDescent="0.3">
      <c r="A1357" t="s">
        <v>2879</v>
      </c>
      <c r="B1357" t="s">
        <v>2880</v>
      </c>
      <c r="C1357" t="s">
        <v>3136</v>
      </c>
      <c r="D1357" t="s">
        <v>24</v>
      </c>
      <c r="E1357">
        <v>1288.18029639</v>
      </c>
      <c r="F1357">
        <v>284.7</v>
      </c>
      <c r="G1357">
        <v>-56.917306844412998</v>
      </c>
      <c r="H1357">
        <v>-2.9089964425193102</v>
      </c>
      <c r="I1357">
        <v>-19.1057647942914</v>
      </c>
      <c r="J1357">
        <v>-4.3649144466920902</v>
      </c>
      <c r="K1357">
        <v>295.38780128460002</v>
      </c>
      <c r="M1357">
        <v>35.933757405662298</v>
      </c>
      <c r="N1357">
        <v>0.52593017193146196</v>
      </c>
      <c r="O1357">
        <v>64.734808570425002</v>
      </c>
      <c r="P1357">
        <v>2.0430107526881498</v>
      </c>
    </row>
    <row r="1358" spans="1:17" hidden="1" x14ac:dyDescent="0.3">
      <c r="A1358" t="s">
        <v>2881</v>
      </c>
      <c r="B1358" t="s">
        <v>2882</v>
      </c>
      <c r="C1358" t="s">
        <v>3136</v>
      </c>
      <c r="D1358" t="s">
        <v>46</v>
      </c>
      <c r="E1358">
        <v>1287.196711094</v>
      </c>
      <c r="F1358">
        <v>133.66</v>
      </c>
      <c r="G1358">
        <v>-10.0934281495731</v>
      </c>
      <c r="H1358">
        <v>-20.554329265293301</v>
      </c>
      <c r="I1358">
        <v>6.9516787258366</v>
      </c>
      <c r="J1358">
        <v>-8.4297366657588597</v>
      </c>
      <c r="K1358">
        <v>158.17484722419201</v>
      </c>
      <c r="L1358">
        <v>152.50343232863099</v>
      </c>
      <c r="M1358">
        <v>34.7064152272767</v>
      </c>
      <c r="N1358">
        <v>1.99636237074357</v>
      </c>
      <c r="O1358">
        <v>70.507257219811393</v>
      </c>
      <c r="P1358">
        <v>37.722823286965401</v>
      </c>
      <c r="Q1358">
        <v>0.12782121765219301</v>
      </c>
    </row>
    <row r="1359" spans="1:17" hidden="1" x14ac:dyDescent="0.3">
      <c r="A1359" t="s">
        <v>2883</v>
      </c>
      <c r="B1359" t="s">
        <v>2884</v>
      </c>
      <c r="C1359" t="s">
        <v>3136</v>
      </c>
      <c r="D1359" t="s">
        <v>2885</v>
      </c>
      <c r="E1359">
        <v>1282.3755386</v>
      </c>
      <c r="F1359">
        <v>567</v>
      </c>
      <c r="G1359">
        <v>103.846266485618</v>
      </c>
      <c r="H1359">
        <v>-0.13495862170916401</v>
      </c>
      <c r="I1359">
        <v>88.635431536704402</v>
      </c>
      <c r="J1359">
        <v>0.45531052647230102</v>
      </c>
      <c r="K1359">
        <v>599.05016284159399</v>
      </c>
      <c r="L1359">
        <v>474.22144064052401</v>
      </c>
      <c r="M1359">
        <v>42.360194902419302</v>
      </c>
      <c r="N1359">
        <v>0.38160194747396697</v>
      </c>
      <c r="O1359">
        <v>32.962962962962898</v>
      </c>
      <c r="P1359">
        <v>153.69127516778499</v>
      </c>
    </row>
    <row r="1360" spans="1:17" hidden="1" x14ac:dyDescent="0.3">
      <c r="A1360" t="s">
        <v>2886</v>
      </c>
      <c r="B1360" t="s">
        <v>2887</v>
      </c>
      <c r="C1360" t="s">
        <v>3136</v>
      </c>
      <c r="D1360" t="s">
        <v>69</v>
      </c>
      <c r="E1360">
        <v>1281.9932330940001</v>
      </c>
      <c r="F1360">
        <v>86.73</v>
      </c>
      <c r="G1360">
        <v>-22.7331875312953</v>
      </c>
      <c r="H1360">
        <v>-7.2403459947067699</v>
      </c>
      <c r="I1360">
        <v>-23.105606200870898</v>
      </c>
      <c r="J1360">
        <v>0.46439321676162398</v>
      </c>
      <c r="K1360">
        <v>91.358980350031402</v>
      </c>
      <c r="L1360">
        <v>97.865916108143907</v>
      </c>
      <c r="M1360">
        <v>50.224343763947097</v>
      </c>
      <c r="N1360">
        <v>0.69257076425173303</v>
      </c>
      <c r="O1360">
        <v>42.857142857142797</v>
      </c>
      <c r="P1360">
        <v>6.8235004310875702</v>
      </c>
      <c r="Q1360">
        <v>-1.320931688478E-2</v>
      </c>
    </row>
    <row r="1361" spans="1:17" hidden="1" x14ac:dyDescent="0.3">
      <c r="A1361" t="s">
        <v>2888</v>
      </c>
      <c r="B1361" t="s">
        <v>2889</v>
      </c>
      <c r="C1361" t="s">
        <v>3136</v>
      </c>
      <c r="D1361" t="s">
        <v>117</v>
      </c>
      <c r="E1361">
        <v>1280.954694</v>
      </c>
      <c r="F1361">
        <v>461.8</v>
      </c>
      <c r="G1361">
        <v>38.232574135806203</v>
      </c>
      <c r="H1361">
        <v>-1.1118511852333599</v>
      </c>
      <c r="I1361">
        <v>-17.211127517230501</v>
      </c>
      <c r="J1361">
        <v>-7.43773252189653</v>
      </c>
      <c r="K1361">
        <v>512.21697580733405</v>
      </c>
      <c r="L1361">
        <v>505.66473922918101</v>
      </c>
      <c r="M1361">
        <v>31.943935306598</v>
      </c>
      <c r="N1361">
        <v>0.25085387587900598</v>
      </c>
      <c r="O1361">
        <v>45.7340840190558</v>
      </c>
      <c r="P1361">
        <v>75.990853658536594</v>
      </c>
      <c r="Q1361">
        <v>0.12643334173863499</v>
      </c>
    </row>
    <row r="1362" spans="1:17" hidden="1" x14ac:dyDescent="0.3">
      <c r="A1362" t="s">
        <v>2890</v>
      </c>
      <c r="B1362" t="s">
        <v>2891</v>
      </c>
      <c r="C1362" t="s">
        <v>3136</v>
      </c>
      <c r="D1362" t="s">
        <v>241</v>
      </c>
      <c r="E1362">
        <v>1280.2617966600001</v>
      </c>
      <c r="F1362">
        <v>22.94</v>
      </c>
      <c r="G1362">
        <v>-50.340464967078503</v>
      </c>
      <c r="H1362">
        <v>-0.94851627543097605</v>
      </c>
      <c r="I1362">
        <v>-26.813008734249301</v>
      </c>
      <c r="J1362">
        <v>-3.4924349121870901</v>
      </c>
      <c r="K1362">
        <v>25.4644501688962</v>
      </c>
      <c r="L1362">
        <v>29.210188275298201</v>
      </c>
      <c r="M1362">
        <v>42.855562883935299</v>
      </c>
      <c r="N1362">
        <v>0.93755060295769599</v>
      </c>
      <c r="O1362">
        <v>99.651264167393094</v>
      </c>
      <c r="P1362">
        <v>4.3201455206912396</v>
      </c>
      <c r="Q1362">
        <v>-5.8376409698573002E-2</v>
      </c>
    </row>
    <row r="1363" spans="1:17" hidden="1" x14ac:dyDescent="0.3">
      <c r="A1363" t="s">
        <v>2892</v>
      </c>
      <c r="B1363" t="s">
        <v>2893</v>
      </c>
      <c r="C1363" t="s">
        <v>3136</v>
      </c>
      <c r="D1363" t="s">
        <v>2894</v>
      </c>
      <c r="E1363">
        <v>1274.8124144999999</v>
      </c>
      <c r="F1363">
        <v>573</v>
      </c>
      <c r="G1363">
        <v>274.99918844469602</v>
      </c>
      <c r="H1363">
        <v>7.3921719287675698</v>
      </c>
      <c r="I1363">
        <v>-13.9758603500517</v>
      </c>
      <c r="J1363">
        <v>-9.5166157154349005</v>
      </c>
      <c r="K1363">
        <v>569.52776660356699</v>
      </c>
      <c r="L1363">
        <v>496.17572405617898</v>
      </c>
      <c r="M1363">
        <v>39.120445274363298</v>
      </c>
      <c r="N1363">
        <v>0.80144310675347896</v>
      </c>
      <c r="O1363">
        <v>39.267015706806198</v>
      </c>
      <c r="P1363">
        <v>297.36477115117799</v>
      </c>
    </row>
    <row r="1364" spans="1:17" hidden="1" x14ac:dyDescent="0.3">
      <c r="A1364" t="s">
        <v>2895</v>
      </c>
      <c r="B1364" t="s">
        <v>2896</v>
      </c>
      <c r="C1364" t="s">
        <v>3136</v>
      </c>
      <c r="D1364" t="s">
        <v>69</v>
      </c>
      <c r="E1364">
        <v>1270.5650000000001</v>
      </c>
      <c r="F1364">
        <v>43.07</v>
      </c>
      <c r="G1364">
        <v>-32.2952342394412</v>
      </c>
      <c r="H1364">
        <v>1.3991170884256401</v>
      </c>
      <c r="I1364">
        <v>-12.925571766214</v>
      </c>
      <c r="J1364">
        <v>2.5055387561098099</v>
      </c>
      <c r="K1364">
        <v>43.8493282491185</v>
      </c>
      <c r="L1364">
        <v>46.664760987868902</v>
      </c>
      <c r="M1364">
        <v>60.561939314659703</v>
      </c>
      <c r="N1364">
        <v>1.0780957333998999</v>
      </c>
      <c r="O1364">
        <v>33.480380775481699</v>
      </c>
      <c r="P1364">
        <v>16.4054054054054</v>
      </c>
      <c r="Q1364">
        <v>2.4999694952243998E-2</v>
      </c>
    </row>
    <row r="1365" spans="1:17" hidden="1" x14ac:dyDescent="0.3">
      <c r="A1365" t="s">
        <v>2897</v>
      </c>
      <c r="B1365" t="s">
        <v>2898</v>
      </c>
      <c r="C1365" t="s">
        <v>3136</v>
      </c>
      <c r="D1365" t="s">
        <v>208</v>
      </c>
      <c r="E1365">
        <v>1262.792568375</v>
      </c>
      <c r="F1365">
        <v>447.85</v>
      </c>
      <c r="G1365">
        <v>24.398303906658999</v>
      </c>
      <c r="H1365">
        <v>-5.1312756158456301</v>
      </c>
      <c r="I1365">
        <v>13.330980746120799</v>
      </c>
      <c r="J1365">
        <v>-0.99314642469520797</v>
      </c>
      <c r="K1365">
        <v>477.93995398095899</v>
      </c>
      <c r="L1365">
        <v>427.35094015290599</v>
      </c>
      <c r="M1365">
        <v>37.2573786681589</v>
      </c>
      <c r="N1365">
        <v>0.38482691262234497</v>
      </c>
      <c r="O1365">
        <v>38.807636485430301</v>
      </c>
      <c r="P1365">
        <v>63.807607900511996</v>
      </c>
      <c r="Q1365">
        <v>0.10260322333472301</v>
      </c>
    </row>
    <row r="1366" spans="1:17" hidden="1" x14ac:dyDescent="0.3">
      <c r="A1366" t="s">
        <v>2899</v>
      </c>
      <c r="B1366" t="s">
        <v>2900</v>
      </c>
      <c r="C1366" t="s">
        <v>3136</v>
      </c>
      <c r="D1366" t="s">
        <v>51</v>
      </c>
      <c r="E1366">
        <v>1256.38176456</v>
      </c>
      <c r="F1366">
        <v>397.8</v>
      </c>
      <c r="G1366">
        <v>-18.312426560302601</v>
      </c>
      <c r="H1366">
        <v>7.6812701067932698</v>
      </c>
      <c r="I1366">
        <v>28.6332336882578</v>
      </c>
      <c r="J1366">
        <v>-2.3728871930981201</v>
      </c>
      <c r="K1366">
        <v>378.36488822939901</v>
      </c>
      <c r="L1366">
        <v>363.43515019351997</v>
      </c>
      <c r="M1366">
        <v>60.616815344364802</v>
      </c>
      <c r="N1366">
        <v>0.86176525889755795</v>
      </c>
      <c r="O1366">
        <v>7.7174459527400598</v>
      </c>
      <c r="P1366">
        <v>51.082415495632297</v>
      </c>
      <c r="Q1366">
        <v>1.3569473299029999E-3</v>
      </c>
    </row>
    <row r="1367" spans="1:17" hidden="1" x14ac:dyDescent="0.3">
      <c r="A1367" t="s">
        <v>2901</v>
      </c>
      <c r="B1367" t="s">
        <v>2902</v>
      </c>
      <c r="C1367" t="s">
        <v>3136</v>
      </c>
      <c r="D1367" t="s">
        <v>494</v>
      </c>
      <c r="E1367">
        <v>1256.3185936</v>
      </c>
      <c r="F1367">
        <v>7496.65</v>
      </c>
      <c r="G1367">
        <v>61.601288459162099</v>
      </c>
      <c r="H1367">
        <v>-3.0318116678913598</v>
      </c>
      <c r="I1367">
        <v>38.052323728711599</v>
      </c>
      <c r="J1367">
        <v>-2.1461973878320699</v>
      </c>
      <c r="K1367">
        <v>7118.6963438313596</v>
      </c>
      <c r="L1367">
        <v>6037.9021865382101</v>
      </c>
      <c r="M1367">
        <v>54.450967456212602</v>
      </c>
      <c r="N1367">
        <v>0.38660981228250701</v>
      </c>
      <c r="O1367">
        <v>10.7161198668738</v>
      </c>
      <c r="P1367">
        <v>91.615013994146693</v>
      </c>
      <c r="Q1367">
        <v>0.20773757606888199</v>
      </c>
    </row>
    <row r="1368" spans="1:17" hidden="1" x14ac:dyDescent="0.3">
      <c r="A1368" t="s">
        <v>2903</v>
      </c>
      <c r="B1368" t="s">
        <v>2904</v>
      </c>
      <c r="C1368" t="s">
        <v>3136</v>
      </c>
      <c r="D1368" t="s">
        <v>491</v>
      </c>
      <c r="E1368">
        <v>1256.1289999999999</v>
      </c>
      <c r="F1368">
        <v>544.25</v>
      </c>
      <c r="G1368">
        <v>-17.216819182525299</v>
      </c>
      <c r="H1368">
        <v>-0.19754309203997</v>
      </c>
      <c r="I1368">
        <v>34.3287228204725</v>
      </c>
      <c r="J1368">
        <v>-3.9960151312800698</v>
      </c>
      <c r="K1368">
        <v>546.69341305498199</v>
      </c>
      <c r="L1368">
        <v>508.21496685930902</v>
      </c>
      <c r="M1368">
        <v>49.504226514627298</v>
      </c>
      <c r="N1368">
        <v>0.167403524907586</v>
      </c>
      <c r="O1368">
        <v>34.8461185117133</v>
      </c>
      <c r="P1368">
        <v>53.7429378531073</v>
      </c>
      <c r="Q1368">
        <v>1.072036482172E-3</v>
      </c>
    </row>
    <row r="1369" spans="1:17" hidden="1" x14ac:dyDescent="0.3">
      <c r="A1369" t="s">
        <v>2905</v>
      </c>
      <c r="B1369" t="s">
        <v>2906</v>
      </c>
      <c r="C1369" t="s">
        <v>3136</v>
      </c>
      <c r="D1369" t="s">
        <v>248</v>
      </c>
      <c r="E1369">
        <v>1255.5914150000001</v>
      </c>
      <c r="F1369">
        <v>77</v>
      </c>
      <c r="G1369">
        <v>-28.748561429886198</v>
      </c>
      <c r="H1369">
        <v>-2.68112316364796</v>
      </c>
      <c r="I1369">
        <v>-17.869980315811901</v>
      </c>
      <c r="J1369">
        <v>-5.8357848240261996</v>
      </c>
      <c r="K1369">
        <v>80.862975162698703</v>
      </c>
      <c r="L1369">
        <v>83.532341249515198</v>
      </c>
      <c r="M1369">
        <v>37.795924666879102</v>
      </c>
      <c r="N1369">
        <v>0.61181041971481698</v>
      </c>
      <c r="O1369">
        <v>36.298701298701197</v>
      </c>
      <c r="P1369">
        <v>11.5942028985507</v>
      </c>
      <c r="Q1369">
        <v>4.2780452948440002E-3</v>
      </c>
    </row>
    <row r="1370" spans="1:17" hidden="1" x14ac:dyDescent="0.3">
      <c r="A1370" t="s">
        <v>2907</v>
      </c>
      <c r="B1370" t="s">
        <v>2908</v>
      </c>
      <c r="C1370" t="s">
        <v>3136</v>
      </c>
      <c r="D1370" t="s">
        <v>966</v>
      </c>
      <c r="E1370">
        <v>1254.987981</v>
      </c>
      <c r="F1370">
        <v>889.2</v>
      </c>
      <c r="G1370">
        <v>-10.516526102708401</v>
      </c>
      <c r="H1370">
        <v>6.9668137221142503</v>
      </c>
      <c r="I1370">
        <v>14.872370891253</v>
      </c>
      <c r="J1370">
        <v>-5.2260329842879498</v>
      </c>
      <c r="K1370">
        <v>864.406779088289</v>
      </c>
      <c r="L1370">
        <v>784.85622773234002</v>
      </c>
      <c r="M1370">
        <v>47.895372780352297</v>
      </c>
      <c r="N1370">
        <v>0.50601465953272895</v>
      </c>
      <c r="O1370">
        <v>14.327485380116901</v>
      </c>
      <c r="P1370">
        <v>47.9287972051239</v>
      </c>
      <c r="Q1370">
        <v>7.6826543335301006E-2</v>
      </c>
    </row>
    <row r="1371" spans="1:17" hidden="1" x14ac:dyDescent="0.3">
      <c r="A1371" t="s">
        <v>2909</v>
      </c>
      <c r="B1371" t="s">
        <v>2910</v>
      </c>
      <c r="C1371" t="s">
        <v>3136</v>
      </c>
      <c r="D1371" t="s">
        <v>232</v>
      </c>
      <c r="E1371">
        <v>1253.7718018200001</v>
      </c>
      <c r="F1371">
        <v>328.05</v>
      </c>
      <c r="G1371">
        <v>-58.820788517620002</v>
      </c>
      <c r="H1371">
        <v>-4.1445558510442799</v>
      </c>
      <c r="I1371">
        <v>-34.325724349793802</v>
      </c>
      <c r="J1371">
        <v>-5.98452988709158</v>
      </c>
      <c r="K1371">
        <v>354.68841252483202</v>
      </c>
      <c r="L1371">
        <v>417.61921899443399</v>
      </c>
      <c r="M1371">
        <v>41.268288073645898</v>
      </c>
      <c r="N1371">
        <v>0.45392292730276801</v>
      </c>
      <c r="O1371">
        <v>93.689986282578801</v>
      </c>
      <c r="P1371">
        <v>3.14415972331394</v>
      </c>
    </row>
    <row r="1372" spans="1:17" hidden="1" x14ac:dyDescent="0.3">
      <c r="A1372" t="s">
        <v>2911</v>
      </c>
      <c r="B1372" t="s">
        <v>2912</v>
      </c>
      <c r="C1372" t="s">
        <v>3136</v>
      </c>
      <c r="D1372" t="s">
        <v>117</v>
      </c>
      <c r="E1372">
        <v>1251.5267671500001</v>
      </c>
      <c r="F1372">
        <v>10.19</v>
      </c>
      <c r="G1372">
        <v>-24.853620983993999</v>
      </c>
      <c r="H1372">
        <v>-9.26898829590208</v>
      </c>
      <c r="I1372">
        <v>-27.425115488190801</v>
      </c>
      <c r="J1372">
        <v>-4.6302249442183703</v>
      </c>
      <c r="K1372">
        <v>11.641516902020699</v>
      </c>
      <c r="L1372">
        <v>12.753558763866099</v>
      </c>
      <c r="M1372">
        <v>43.376106299276003</v>
      </c>
      <c r="N1372">
        <v>0.331099253281393</v>
      </c>
      <c r="O1372">
        <v>80.5691854759568</v>
      </c>
      <c r="P1372">
        <v>6.1458333333333304</v>
      </c>
      <c r="Q1372">
        <v>2.3662292810142E-2</v>
      </c>
    </row>
    <row r="1373" spans="1:17" hidden="1" x14ac:dyDescent="0.3">
      <c r="A1373" t="s">
        <v>2913</v>
      </c>
      <c r="B1373" t="s">
        <v>2914</v>
      </c>
      <c r="C1373" t="s">
        <v>3136</v>
      </c>
      <c r="D1373" t="s">
        <v>108</v>
      </c>
      <c r="E1373">
        <v>1248.4955491119999</v>
      </c>
      <c r="F1373">
        <v>22.12</v>
      </c>
      <c r="G1373">
        <v>-36.295543795976201</v>
      </c>
      <c r="H1373">
        <v>-4.6958316315937303</v>
      </c>
      <c r="I1373">
        <v>-23.583480750004401</v>
      </c>
      <c r="J1373">
        <v>-3.45521042776778</v>
      </c>
      <c r="K1373">
        <v>24.462367933307998</v>
      </c>
      <c r="L1373">
        <v>26.728991560352501</v>
      </c>
      <c r="M1373">
        <v>39.524482251525797</v>
      </c>
      <c r="N1373">
        <v>0.85559561576610099</v>
      </c>
      <c r="O1373">
        <v>78.119349005424894</v>
      </c>
      <c r="P1373">
        <v>12.857142857142801</v>
      </c>
      <c r="Q1373">
        <v>0.187718281280115</v>
      </c>
    </row>
    <row r="1374" spans="1:17" hidden="1" x14ac:dyDescent="0.3">
      <c r="A1374" t="s">
        <v>2915</v>
      </c>
      <c r="B1374" t="s">
        <v>2916</v>
      </c>
      <c r="C1374" t="s">
        <v>3136</v>
      </c>
      <c r="D1374" t="s">
        <v>565</v>
      </c>
      <c r="E1374">
        <v>1242.2882938299999</v>
      </c>
      <c r="F1374">
        <v>22.34</v>
      </c>
      <c r="G1374">
        <v>-45.595823256310197</v>
      </c>
      <c r="H1374">
        <v>3.56069467759017</v>
      </c>
      <c r="I1374">
        <v>-1.36022252674618</v>
      </c>
      <c r="J1374">
        <v>-7.23451096957697</v>
      </c>
      <c r="K1374">
        <v>23.6417971973909</v>
      </c>
      <c r="L1374">
        <v>24.520283303485801</v>
      </c>
      <c r="M1374">
        <v>26.682109164943</v>
      </c>
      <c r="N1374">
        <v>0.53139013719971495</v>
      </c>
      <c r="O1374">
        <v>35.407341092211198</v>
      </c>
      <c r="P1374">
        <v>48.933333333333302</v>
      </c>
      <c r="Q1374">
        <v>0.245941931096437</v>
      </c>
    </row>
    <row r="1375" spans="1:17" hidden="1" x14ac:dyDescent="0.3">
      <c r="A1375" t="s">
        <v>2917</v>
      </c>
      <c r="B1375" t="s">
        <v>2918</v>
      </c>
      <c r="C1375" t="s">
        <v>3136</v>
      </c>
      <c r="D1375" t="s">
        <v>51</v>
      </c>
      <c r="E1375">
        <v>1233.1302043200001</v>
      </c>
      <c r="F1375">
        <v>615.65</v>
      </c>
      <c r="G1375">
        <v>-28.085337683511099</v>
      </c>
      <c r="H1375">
        <v>-6.2927286024337503</v>
      </c>
      <c r="I1375">
        <v>1.9901567953460599</v>
      </c>
      <c r="J1375">
        <v>-3.6136587261875799</v>
      </c>
      <c r="K1375">
        <v>663.42732001046897</v>
      </c>
      <c r="L1375">
        <v>639.87995321855101</v>
      </c>
      <c r="M1375">
        <v>27.923831598485499</v>
      </c>
      <c r="N1375">
        <v>0.64614099920185597</v>
      </c>
      <c r="O1375">
        <v>31.8687565987168</v>
      </c>
      <c r="P1375">
        <v>15.1178010471204</v>
      </c>
      <c r="Q1375">
        <v>4.9979996584244998E-2</v>
      </c>
    </row>
    <row r="1376" spans="1:17" hidden="1" x14ac:dyDescent="0.3">
      <c r="A1376" t="s">
        <v>2919</v>
      </c>
      <c r="B1376" t="s">
        <v>2920</v>
      </c>
      <c r="C1376" t="s">
        <v>3136</v>
      </c>
      <c r="D1376" t="s">
        <v>371</v>
      </c>
      <c r="E1376">
        <v>1230.9000000000001</v>
      </c>
      <c r="F1376">
        <v>41.03</v>
      </c>
      <c r="G1376">
        <v>-25.253156670978999</v>
      </c>
      <c r="H1376">
        <v>-7.9881513808100202</v>
      </c>
      <c r="I1376">
        <v>15.881125868448301</v>
      </c>
      <c r="J1376">
        <v>3.9982590972248899</v>
      </c>
      <c r="K1376">
        <v>42.7636725055605</v>
      </c>
      <c r="M1376">
        <v>45.040763573381099</v>
      </c>
      <c r="N1376">
        <v>1.0392038610373799</v>
      </c>
      <c r="O1376">
        <v>37.850353399951203</v>
      </c>
      <c r="P1376">
        <v>36.766666666666602</v>
      </c>
    </row>
    <row r="1377" spans="1:17" hidden="1" x14ac:dyDescent="0.3">
      <c r="A1377" t="s">
        <v>2921</v>
      </c>
      <c r="B1377" t="s">
        <v>2922</v>
      </c>
      <c r="C1377" t="s">
        <v>3136</v>
      </c>
      <c r="D1377" t="s">
        <v>458</v>
      </c>
      <c r="E1377">
        <v>1217.0393775810001</v>
      </c>
      <c r="F1377">
        <v>118.62</v>
      </c>
      <c r="G1377">
        <v>-47.967690082297302</v>
      </c>
      <c r="H1377">
        <v>-10.955168118584799</v>
      </c>
      <c r="I1377">
        <v>-31.111514051745601</v>
      </c>
      <c r="J1377">
        <v>-5.2661908896341201</v>
      </c>
      <c r="M1377">
        <v>34.785774596595701</v>
      </c>
      <c r="O1377">
        <v>49.215983813859303</v>
      </c>
      <c r="P1377">
        <v>2.0826161790017101</v>
      </c>
    </row>
    <row r="1378" spans="1:17" hidden="1" x14ac:dyDescent="0.3">
      <c r="A1378" t="s">
        <v>2923</v>
      </c>
      <c r="B1378" t="s">
        <v>2924</v>
      </c>
      <c r="C1378" t="s">
        <v>3136</v>
      </c>
      <c r="D1378" t="s">
        <v>2266</v>
      </c>
      <c r="E1378">
        <v>1215.5934319999999</v>
      </c>
      <c r="F1378">
        <v>768.4</v>
      </c>
      <c r="G1378">
        <v>-56.611689158647003</v>
      </c>
      <c r="H1378">
        <v>-20.7504581232851</v>
      </c>
      <c r="I1378">
        <v>-37.698437254406201</v>
      </c>
      <c r="J1378">
        <v>-13.8627739223073</v>
      </c>
      <c r="K1378">
        <v>997.24045602397405</v>
      </c>
      <c r="L1378">
        <v>1087.40448162438</v>
      </c>
      <c r="M1378">
        <v>14.0818665699984</v>
      </c>
      <c r="N1378">
        <v>1.92089235445646</v>
      </c>
      <c r="O1378">
        <v>88.827433628318602</v>
      </c>
      <c r="P1378">
        <v>2.1129568106312102</v>
      </c>
      <c r="Q1378">
        <v>6.529705071163E-2</v>
      </c>
    </row>
    <row r="1379" spans="1:17" hidden="1" x14ac:dyDescent="0.3">
      <c r="A1379" t="s">
        <v>2925</v>
      </c>
      <c r="B1379" t="s">
        <v>2926</v>
      </c>
      <c r="C1379" t="s">
        <v>3136</v>
      </c>
      <c r="D1379" t="s">
        <v>232</v>
      </c>
      <c r="E1379">
        <v>1215.51298705</v>
      </c>
      <c r="F1379">
        <v>770.3</v>
      </c>
      <c r="G1379">
        <v>9.2084201972671895</v>
      </c>
      <c r="H1379">
        <v>-4.8125358178753697</v>
      </c>
      <c r="I1379">
        <v>45.485398773447201</v>
      </c>
      <c r="J1379">
        <v>-9.9293495394152593</v>
      </c>
      <c r="K1379">
        <v>798.10886125812306</v>
      </c>
      <c r="L1379">
        <v>702.74368221253098</v>
      </c>
      <c r="M1379">
        <v>31.724570741790998</v>
      </c>
      <c r="N1379">
        <v>1.0004923642075101</v>
      </c>
      <c r="O1379">
        <v>27.677528235752298</v>
      </c>
      <c r="P1379">
        <v>77.468033636677703</v>
      </c>
      <c r="Q1379">
        <v>0.20747973223803301</v>
      </c>
    </row>
    <row r="1380" spans="1:17" hidden="1" x14ac:dyDescent="0.3">
      <c r="A1380" t="s">
        <v>2927</v>
      </c>
      <c r="B1380" t="s">
        <v>2928</v>
      </c>
      <c r="C1380" t="s">
        <v>3136</v>
      </c>
      <c r="D1380" t="s">
        <v>292</v>
      </c>
      <c r="E1380">
        <v>1213.327434</v>
      </c>
      <c r="F1380">
        <v>113.3</v>
      </c>
      <c r="G1380">
        <v>-10.1318036079184</v>
      </c>
      <c r="H1380">
        <v>8.4838765912179408</v>
      </c>
      <c r="I1380">
        <v>20.870961422229101</v>
      </c>
      <c r="J1380">
        <v>3.2785634453383299</v>
      </c>
      <c r="K1380">
        <v>104.663731911562</v>
      </c>
      <c r="L1380">
        <v>99.464856091277298</v>
      </c>
      <c r="M1380">
        <v>60.3760406147724</v>
      </c>
      <c r="N1380">
        <v>0.826004622657178</v>
      </c>
      <c r="O1380">
        <v>6.7078552515445802</v>
      </c>
      <c r="P1380">
        <v>52.715999460843697</v>
      </c>
      <c r="Q1380">
        <v>8.4101338966814002E-2</v>
      </c>
    </row>
    <row r="1381" spans="1:17" hidden="1" x14ac:dyDescent="0.3">
      <c r="A1381" t="s">
        <v>2929</v>
      </c>
      <c r="B1381" t="s">
        <v>2930</v>
      </c>
      <c r="C1381" t="s">
        <v>3136</v>
      </c>
      <c r="D1381" t="s">
        <v>169</v>
      </c>
      <c r="E1381">
        <v>1212.791407425</v>
      </c>
      <c r="F1381">
        <v>989.05</v>
      </c>
      <c r="G1381">
        <v>-37.348176079069802</v>
      </c>
      <c r="H1381">
        <v>-11.718689335032099</v>
      </c>
      <c r="I1381">
        <v>-9.6387140960825306</v>
      </c>
      <c r="J1381">
        <v>-5.2938578531802802</v>
      </c>
      <c r="K1381">
        <v>1118.16623741649</v>
      </c>
      <c r="L1381">
        <v>1160.9571838583299</v>
      </c>
      <c r="M1381">
        <v>29.653117341720801</v>
      </c>
      <c r="N1381">
        <v>0.69132150914200996</v>
      </c>
      <c r="O1381">
        <v>59.243718719983796</v>
      </c>
      <c r="P1381">
        <v>9.9127632383174902</v>
      </c>
      <c r="Q1381">
        <v>-5.7482371715208001E-2</v>
      </c>
    </row>
    <row r="1382" spans="1:17" hidden="1" x14ac:dyDescent="0.3">
      <c r="A1382" t="s">
        <v>2931</v>
      </c>
      <c r="B1382" t="s">
        <v>2932</v>
      </c>
      <c r="C1382" t="s">
        <v>3136</v>
      </c>
      <c r="D1382" t="s">
        <v>470</v>
      </c>
      <c r="E1382">
        <v>1207.9964687700001</v>
      </c>
      <c r="F1382">
        <v>505.05</v>
      </c>
      <c r="G1382">
        <v>2.5694822285828902</v>
      </c>
      <c r="H1382">
        <v>-9.5195250141958194</v>
      </c>
      <c r="I1382">
        <v>15.5621503179567</v>
      </c>
      <c r="J1382">
        <v>-5.9282153804265096</v>
      </c>
      <c r="K1382">
        <v>536.063329313027</v>
      </c>
      <c r="L1382">
        <v>483.31957034725002</v>
      </c>
      <c r="M1382">
        <v>49.118442277302698</v>
      </c>
      <c r="N1382">
        <v>0.80105003396868102</v>
      </c>
      <c r="O1382">
        <v>32.2542322542322</v>
      </c>
      <c r="P1382">
        <v>57.9268292682926</v>
      </c>
      <c r="Q1382">
        <v>0.123141758095623</v>
      </c>
    </row>
    <row r="1383" spans="1:17" hidden="1" x14ac:dyDescent="0.3">
      <c r="A1383" t="s">
        <v>2933</v>
      </c>
      <c r="B1383" t="s">
        <v>2934</v>
      </c>
      <c r="C1383" t="s">
        <v>3136</v>
      </c>
      <c r="D1383" t="s">
        <v>46</v>
      </c>
      <c r="E1383">
        <v>1207.6012138450001</v>
      </c>
      <c r="F1383">
        <v>52.84</v>
      </c>
      <c r="G1383">
        <v>-54.881546946584201</v>
      </c>
      <c r="H1383">
        <v>-3.1980481091505002</v>
      </c>
      <c r="I1383">
        <v>-22.165558095488599</v>
      </c>
      <c r="J1383">
        <v>-5.36870483902206</v>
      </c>
      <c r="K1383">
        <v>59.075477207526902</v>
      </c>
      <c r="L1383">
        <v>65.154288484938704</v>
      </c>
      <c r="M1383">
        <v>46.5937189479152</v>
      </c>
      <c r="N1383">
        <v>0.62292291564906899</v>
      </c>
      <c r="O1383">
        <v>76.286903860711504</v>
      </c>
      <c r="P1383">
        <v>6.3179074446680001</v>
      </c>
      <c r="Q1383">
        <v>8.5580550557952995E-2</v>
      </c>
    </row>
    <row r="1384" spans="1:17" hidden="1" x14ac:dyDescent="0.3">
      <c r="A1384" t="s">
        <v>2935</v>
      </c>
      <c r="B1384" t="s">
        <v>2936</v>
      </c>
      <c r="C1384" t="s">
        <v>3136</v>
      </c>
      <c r="D1384" t="s">
        <v>21</v>
      </c>
      <c r="E1384">
        <v>1206.0566294160001</v>
      </c>
      <c r="F1384">
        <v>105.85</v>
      </c>
      <c r="G1384">
        <v>-10.944530074903</v>
      </c>
      <c r="H1384">
        <v>-6.28970348724018</v>
      </c>
      <c r="I1384">
        <v>-13.4258921043774</v>
      </c>
      <c r="J1384">
        <v>-3.40703698159207</v>
      </c>
      <c r="K1384">
        <v>112.940738030159</v>
      </c>
      <c r="L1384">
        <v>116.014098785654</v>
      </c>
      <c r="M1384">
        <v>54.342999857044497</v>
      </c>
      <c r="N1384">
        <v>0.528736351658464</v>
      </c>
      <c r="O1384">
        <v>66.745394426074597</v>
      </c>
      <c r="P1384">
        <v>13.5120643431635</v>
      </c>
      <c r="Q1384">
        <v>-2.5043574374999998E-4</v>
      </c>
    </row>
    <row r="1385" spans="1:17" hidden="1" x14ac:dyDescent="0.3">
      <c r="A1385" t="s">
        <v>2937</v>
      </c>
      <c r="B1385" t="s">
        <v>2938</v>
      </c>
      <c r="C1385" t="s">
        <v>3136</v>
      </c>
      <c r="D1385" t="s">
        <v>117</v>
      </c>
      <c r="E1385">
        <v>1204.3870652099999</v>
      </c>
      <c r="F1385">
        <v>945.15</v>
      </c>
      <c r="G1385">
        <v>344.25994185535399</v>
      </c>
      <c r="H1385">
        <v>8.2742083702108502</v>
      </c>
      <c r="I1385">
        <v>15.1377722875621</v>
      </c>
      <c r="J1385">
        <v>-8.5102767926706502</v>
      </c>
      <c r="K1385">
        <v>976.22879100324099</v>
      </c>
      <c r="L1385">
        <v>775.48852251499397</v>
      </c>
      <c r="M1385">
        <v>39.522242572839801</v>
      </c>
      <c r="N1385">
        <v>3.6553863235613</v>
      </c>
      <c r="O1385">
        <v>39.342961434692903</v>
      </c>
      <c r="P1385">
        <v>366.62552456183602</v>
      </c>
      <c r="Q1385">
        <v>0.183182466818165</v>
      </c>
    </row>
    <row r="1386" spans="1:17" hidden="1" x14ac:dyDescent="0.3">
      <c r="A1386" t="s">
        <v>2939</v>
      </c>
      <c r="B1386" t="s">
        <v>2940</v>
      </c>
      <c r="C1386" t="s">
        <v>3136</v>
      </c>
      <c r="D1386" t="s">
        <v>1004</v>
      </c>
      <c r="E1386">
        <v>1203.1199999999999</v>
      </c>
      <c r="F1386">
        <v>202.15</v>
      </c>
      <c r="G1386">
        <v>-14.494718245436101</v>
      </c>
      <c r="H1386">
        <v>-8.6955961148973397</v>
      </c>
      <c r="I1386">
        <v>35.854229687706002</v>
      </c>
      <c r="J1386">
        <v>-3.9272295784396398</v>
      </c>
      <c r="K1386">
        <v>222.19407369012899</v>
      </c>
      <c r="L1386">
        <v>209.98438007071999</v>
      </c>
      <c r="M1386">
        <v>33.405953706858298</v>
      </c>
      <c r="N1386">
        <v>0.26591940565088401</v>
      </c>
      <c r="O1386">
        <v>42.963146178580203</v>
      </c>
      <c r="P1386">
        <v>78.893805309734503</v>
      </c>
      <c r="Q1386">
        <v>-8.6128922229902996E-2</v>
      </c>
    </row>
    <row r="1387" spans="1:17" hidden="1" x14ac:dyDescent="0.3">
      <c r="A1387" t="s">
        <v>2941</v>
      </c>
      <c r="B1387" t="s">
        <v>2942</v>
      </c>
      <c r="C1387" t="s">
        <v>3136</v>
      </c>
      <c r="D1387" t="s">
        <v>163</v>
      </c>
      <c r="E1387">
        <v>1202.75882581</v>
      </c>
      <c r="F1387">
        <v>181.1</v>
      </c>
      <c r="G1387">
        <v>27.3038387811212</v>
      </c>
      <c r="H1387">
        <v>-2.58094058673792</v>
      </c>
      <c r="I1387">
        <v>-12.5183925552628</v>
      </c>
      <c r="J1387">
        <v>-1.8846238735412999</v>
      </c>
      <c r="K1387">
        <v>187.54054060162099</v>
      </c>
      <c r="L1387">
        <v>175.85170323031301</v>
      </c>
      <c r="M1387">
        <v>53.519074000076898</v>
      </c>
      <c r="N1387">
        <v>0.61961782954067401</v>
      </c>
      <c r="O1387">
        <v>40.690226394257301</v>
      </c>
      <c r="P1387">
        <v>87.960560456668404</v>
      </c>
      <c r="Q1387">
        <v>0.17304086560924001</v>
      </c>
    </row>
    <row r="1388" spans="1:17" hidden="1" x14ac:dyDescent="0.3">
      <c r="A1388" t="s">
        <v>2943</v>
      </c>
      <c r="B1388" t="s">
        <v>2944</v>
      </c>
      <c r="C1388" t="s">
        <v>3136</v>
      </c>
      <c r="D1388" t="s">
        <v>1671</v>
      </c>
      <c r="E1388">
        <v>1201.9862076950001</v>
      </c>
      <c r="F1388">
        <v>1587.95</v>
      </c>
      <c r="G1388">
        <v>35.718040986897698</v>
      </c>
      <c r="H1388">
        <v>0.463082062731838</v>
      </c>
      <c r="I1388">
        <v>21.075949456239101</v>
      </c>
      <c r="J1388">
        <v>-5.7653646292006702</v>
      </c>
      <c r="K1388">
        <v>1658.33354142606</v>
      </c>
      <c r="L1388">
        <v>1500.2953189248799</v>
      </c>
      <c r="M1388">
        <v>40.616668593180997</v>
      </c>
      <c r="N1388">
        <v>0.22077736434756101</v>
      </c>
      <c r="O1388">
        <v>29.619950250322699</v>
      </c>
      <c r="P1388">
        <v>59.9788434414668</v>
      </c>
      <c r="Q1388">
        <v>6.8835871590836997E-2</v>
      </c>
    </row>
    <row r="1389" spans="1:17" hidden="1" x14ac:dyDescent="0.3">
      <c r="A1389" t="s">
        <v>2945</v>
      </c>
      <c r="B1389" t="s">
        <v>2946</v>
      </c>
      <c r="C1389" t="s">
        <v>3136</v>
      </c>
      <c r="D1389" t="s">
        <v>94</v>
      </c>
      <c r="E1389">
        <v>1200.7357876946101</v>
      </c>
      <c r="F1389">
        <v>104.33</v>
      </c>
      <c r="G1389">
        <v>-29.088872827179401</v>
      </c>
      <c r="H1389">
        <v>-15.4872562147069</v>
      </c>
      <c r="I1389">
        <v>8.0779640371888792</v>
      </c>
      <c r="J1389">
        <v>-6.6233904510436901</v>
      </c>
      <c r="K1389">
        <v>118.991653848357</v>
      </c>
      <c r="L1389">
        <v>110.400417864383</v>
      </c>
      <c r="M1389">
        <v>26.069233198734</v>
      </c>
      <c r="N1389">
        <v>0.37677827621035798</v>
      </c>
      <c r="O1389">
        <v>45.212307102463299</v>
      </c>
      <c r="P1389">
        <v>25.095923261390801</v>
      </c>
      <c r="Q1389">
        <v>6.7679264129336003E-2</v>
      </c>
    </row>
    <row r="1390" spans="1:17" hidden="1" x14ac:dyDescent="0.3">
      <c r="A1390" t="s">
        <v>2947</v>
      </c>
      <c r="B1390" t="s">
        <v>2948</v>
      </c>
      <c r="C1390" t="s">
        <v>3136</v>
      </c>
      <c r="D1390" t="s">
        <v>117</v>
      </c>
      <c r="E1390">
        <v>1195.91302066</v>
      </c>
      <c r="F1390">
        <v>628</v>
      </c>
      <c r="G1390">
        <v>-27.773023586132499</v>
      </c>
      <c r="H1390">
        <v>-3.97867740591819</v>
      </c>
      <c r="I1390">
        <v>-2.34718901679275</v>
      </c>
      <c r="J1390">
        <v>-5.8621079066322297</v>
      </c>
      <c r="K1390">
        <v>655.99516048314899</v>
      </c>
      <c r="L1390">
        <v>656.52318715485205</v>
      </c>
      <c r="M1390">
        <v>45.049282230485503</v>
      </c>
      <c r="N1390">
        <v>0.36531524235358498</v>
      </c>
      <c r="O1390">
        <v>34.5541401273885</v>
      </c>
      <c r="P1390">
        <v>14.3897996357012</v>
      </c>
      <c r="Q1390">
        <v>6.2763593617177996E-2</v>
      </c>
    </row>
    <row r="1391" spans="1:17" hidden="1" x14ac:dyDescent="0.3">
      <c r="A1391" t="s">
        <v>2949</v>
      </c>
      <c r="B1391" t="s">
        <v>2950</v>
      </c>
      <c r="C1391" t="s">
        <v>3136</v>
      </c>
      <c r="D1391" t="s">
        <v>2951</v>
      </c>
      <c r="E1391">
        <v>1194.1518120000001</v>
      </c>
      <c r="F1391">
        <v>614</v>
      </c>
      <c r="G1391">
        <v>25.283810103425299</v>
      </c>
      <c r="H1391">
        <v>4.4728875802289201</v>
      </c>
      <c r="I1391">
        <v>16.643184590358299</v>
      </c>
      <c r="J1391">
        <v>0.64373607233903596</v>
      </c>
      <c r="K1391">
        <v>626.44996745229696</v>
      </c>
      <c r="L1391">
        <v>593.83718911219</v>
      </c>
      <c r="M1391">
        <v>53.749764968508003</v>
      </c>
      <c r="N1391">
        <v>0.87621633853812997</v>
      </c>
      <c r="O1391">
        <v>54.560260586319203</v>
      </c>
      <c r="P1391">
        <v>72.957746478873204</v>
      </c>
    </row>
    <row r="1392" spans="1:17" hidden="1" x14ac:dyDescent="0.3">
      <c r="A1392" t="s">
        <v>2952</v>
      </c>
      <c r="B1392" t="s">
        <v>2953</v>
      </c>
      <c r="C1392" t="s">
        <v>3136</v>
      </c>
      <c r="D1392" t="s">
        <v>1004</v>
      </c>
      <c r="E1392">
        <v>1193.2974240000001</v>
      </c>
      <c r="F1392">
        <v>78.36</v>
      </c>
      <c r="G1392">
        <v>-35.395549410144604</v>
      </c>
      <c r="H1392">
        <v>-2.7286315696177299</v>
      </c>
      <c r="I1392">
        <v>-17.6126035351563</v>
      </c>
      <c r="J1392">
        <v>-4.1258507505716304</v>
      </c>
      <c r="K1392">
        <v>83.378322561707904</v>
      </c>
      <c r="L1392">
        <v>87.160060316363399</v>
      </c>
      <c r="M1392">
        <v>39.230721821518998</v>
      </c>
      <c r="N1392">
        <v>0.33079163097129499</v>
      </c>
      <c r="O1392">
        <v>47.588055130168399</v>
      </c>
      <c r="P1392">
        <v>5.8918918918918903</v>
      </c>
      <c r="Q1392">
        <v>-1.1891840378560999E-2</v>
      </c>
    </row>
    <row r="1393" spans="1:17" hidden="1" x14ac:dyDescent="0.3">
      <c r="A1393" t="s">
        <v>2954</v>
      </c>
      <c r="B1393" t="s">
        <v>2955</v>
      </c>
      <c r="C1393" t="s">
        <v>3136</v>
      </c>
      <c r="D1393" t="s">
        <v>295</v>
      </c>
      <c r="E1393">
        <v>1192.2742499999999</v>
      </c>
      <c r="F1393">
        <v>321</v>
      </c>
      <c r="G1393">
        <v>175.852138593017</v>
      </c>
      <c r="H1393">
        <v>2.4858654631490098</v>
      </c>
      <c r="I1393">
        <v>46.628753625845697</v>
      </c>
      <c r="J1393">
        <v>-0.60307404876822202</v>
      </c>
      <c r="K1393">
        <v>329.42041429026898</v>
      </c>
      <c r="L1393">
        <v>265.93604668154802</v>
      </c>
      <c r="M1393">
        <v>38.232106789777603</v>
      </c>
      <c r="N1393">
        <v>0.31452265936950202</v>
      </c>
      <c r="O1393">
        <v>28.878504672897101</v>
      </c>
      <c r="P1393">
        <v>222.33445876111</v>
      </c>
    </row>
    <row r="1394" spans="1:17" hidden="1" x14ac:dyDescent="0.3">
      <c r="A1394" t="s">
        <v>2956</v>
      </c>
      <c r="B1394" t="s">
        <v>2957</v>
      </c>
      <c r="C1394" t="s">
        <v>3136</v>
      </c>
      <c r="D1394" t="s">
        <v>458</v>
      </c>
      <c r="E1394">
        <v>1189.3323484099999</v>
      </c>
      <c r="F1394">
        <v>71.180000000000007</v>
      </c>
      <c r="G1394">
        <v>-1.00155883606429</v>
      </c>
      <c r="H1394">
        <v>6.8115499445586298</v>
      </c>
      <c r="I1394">
        <v>3.91411369301664</v>
      </c>
      <c r="J1394">
        <v>8.7680617039199493</v>
      </c>
      <c r="K1394">
        <v>72.818574419158196</v>
      </c>
      <c r="L1394">
        <v>71.670549839963599</v>
      </c>
      <c r="M1394">
        <v>58.903788727291897</v>
      </c>
      <c r="N1394">
        <v>0.44621021958835999</v>
      </c>
      <c r="O1394">
        <v>28.7580781118291</v>
      </c>
      <c r="P1394">
        <v>30.4857928505958</v>
      </c>
      <c r="Q1394">
        <v>6.6405180093369001E-2</v>
      </c>
    </row>
    <row r="1395" spans="1:17" hidden="1" x14ac:dyDescent="0.3">
      <c r="A1395" t="s">
        <v>2958</v>
      </c>
      <c r="B1395" t="s">
        <v>2959</v>
      </c>
      <c r="C1395" t="s">
        <v>3136</v>
      </c>
      <c r="D1395" t="s">
        <v>621</v>
      </c>
      <c r="E1395">
        <v>1188.419804955</v>
      </c>
      <c r="F1395">
        <v>187.94</v>
      </c>
      <c r="G1395">
        <v>-30.665167971180701</v>
      </c>
      <c r="H1395">
        <v>-12.051064836446599</v>
      </c>
      <c r="I1395">
        <v>-20.295169541493699</v>
      </c>
      <c r="J1395">
        <v>-4.7997067118544097</v>
      </c>
      <c r="K1395">
        <v>213.788182081099</v>
      </c>
      <c r="L1395">
        <v>229.52280423391599</v>
      </c>
      <c r="M1395">
        <v>59.356548860585903</v>
      </c>
      <c r="N1395">
        <v>0.47271791915355399</v>
      </c>
      <c r="O1395">
        <v>63.882090028732499</v>
      </c>
      <c r="P1395">
        <v>2.5369632822303401</v>
      </c>
      <c r="Q1395">
        <v>-0.100081855731874</v>
      </c>
    </row>
    <row r="1396" spans="1:17" hidden="1" x14ac:dyDescent="0.3">
      <c r="A1396" t="s">
        <v>2960</v>
      </c>
      <c r="B1396" t="s">
        <v>2961</v>
      </c>
      <c r="C1396" t="s">
        <v>3136</v>
      </c>
      <c r="D1396" t="s">
        <v>491</v>
      </c>
      <c r="E1396">
        <v>1185.88087144</v>
      </c>
      <c r="F1396">
        <v>167.74</v>
      </c>
      <c r="G1396">
        <v>21.864342699397699</v>
      </c>
      <c r="H1396">
        <v>-5.7159465741224604</v>
      </c>
      <c r="I1396">
        <v>33.061431820558703</v>
      </c>
      <c r="J1396">
        <v>-6.0264283387090503</v>
      </c>
      <c r="K1396">
        <v>180.79665392143201</v>
      </c>
      <c r="L1396">
        <v>161.612107924009</v>
      </c>
      <c r="M1396">
        <v>44.8963257791602</v>
      </c>
      <c r="N1396">
        <v>0.26040513987570901</v>
      </c>
      <c r="O1396">
        <v>48.086324072970001</v>
      </c>
      <c r="P1396">
        <v>57.354596622889296</v>
      </c>
      <c r="Q1396">
        <v>4.1209931662491997E-2</v>
      </c>
    </row>
    <row r="1397" spans="1:17" hidden="1" x14ac:dyDescent="0.3">
      <c r="A1397" t="s">
        <v>2962</v>
      </c>
      <c r="B1397" t="s">
        <v>2963</v>
      </c>
      <c r="C1397" t="s">
        <v>3136</v>
      </c>
      <c r="D1397" t="s">
        <v>2731</v>
      </c>
      <c r="E1397">
        <v>1184.5290199999999</v>
      </c>
      <c r="F1397">
        <v>1444</v>
      </c>
      <c r="G1397">
        <v>340.82607727747899</v>
      </c>
      <c r="H1397">
        <v>10.101348266829101</v>
      </c>
      <c r="I1397">
        <v>23.8986678860627</v>
      </c>
      <c r="J1397">
        <v>-3.3802861274199101</v>
      </c>
      <c r="K1397">
        <v>1519.2174620857299</v>
      </c>
      <c r="L1397">
        <v>1324.87631269279</v>
      </c>
      <c r="M1397">
        <v>51.578538588995997</v>
      </c>
      <c r="N1397">
        <v>0.91590913477312597</v>
      </c>
      <c r="O1397">
        <v>53.047091412742297</v>
      </c>
      <c r="P1397">
        <v>384.56375838926101</v>
      </c>
    </row>
    <row r="1398" spans="1:17" hidden="1" x14ac:dyDescent="0.3">
      <c r="A1398" t="s">
        <v>2964</v>
      </c>
      <c r="B1398" t="s">
        <v>2965</v>
      </c>
      <c r="C1398" t="s">
        <v>3136</v>
      </c>
      <c r="D1398" t="s">
        <v>273</v>
      </c>
      <c r="E1398">
        <v>1183.631181</v>
      </c>
      <c r="F1398">
        <v>56.45</v>
      </c>
      <c r="G1398">
        <v>125.113593093605</v>
      </c>
      <c r="H1398">
        <v>-1.2955106881693299</v>
      </c>
      <c r="I1398">
        <v>126.175387085612</v>
      </c>
      <c r="J1398">
        <v>-1.8539899013437</v>
      </c>
      <c r="K1398">
        <v>55.562242894408598</v>
      </c>
      <c r="L1398">
        <v>40.125460886731403</v>
      </c>
      <c r="M1398">
        <v>40.0303781060422</v>
      </c>
      <c r="N1398">
        <v>0.34097988470121499</v>
      </c>
      <c r="O1398">
        <v>27.192205491585401</v>
      </c>
      <c r="P1398">
        <v>275.45726637845002</v>
      </c>
    </row>
    <row r="1399" spans="1:17" hidden="1" x14ac:dyDescent="0.3">
      <c r="A1399" t="s">
        <v>2966</v>
      </c>
      <c r="B1399" t="s">
        <v>2967</v>
      </c>
      <c r="C1399" t="s">
        <v>3136</v>
      </c>
      <c r="D1399" t="s">
        <v>69</v>
      </c>
      <c r="E1399">
        <v>1178.693848443</v>
      </c>
      <c r="F1399">
        <v>106.07</v>
      </c>
      <c r="G1399">
        <v>6.4539460766124304</v>
      </c>
      <c r="H1399">
        <v>-19.889595730852498</v>
      </c>
      <c r="I1399">
        <v>-15.8475300909768</v>
      </c>
      <c r="J1399">
        <v>-8.0421330842449397</v>
      </c>
      <c r="K1399">
        <v>116.15291320864701</v>
      </c>
      <c r="L1399">
        <v>115.06034341902399</v>
      </c>
      <c r="M1399">
        <v>39.028085078662997</v>
      </c>
      <c r="N1399">
        <v>0.369047637607121</v>
      </c>
      <c r="O1399">
        <v>40.341284057697699</v>
      </c>
      <c r="P1399">
        <v>32.587499999999899</v>
      </c>
    </row>
    <row r="1400" spans="1:17" hidden="1" x14ac:dyDescent="0.3">
      <c r="A1400" t="s">
        <v>2968</v>
      </c>
      <c r="B1400" t="s">
        <v>2969</v>
      </c>
      <c r="C1400" t="s">
        <v>3136</v>
      </c>
      <c r="D1400" t="s">
        <v>215</v>
      </c>
      <c r="E1400">
        <v>1178.4522294999999</v>
      </c>
      <c r="F1400">
        <v>129.35</v>
      </c>
      <c r="G1400">
        <v>-12.280476323503301</v>
      </c>
      <c r="H1400">
        <v>6.0748948580784496</v>
      </c>
      <c r="I1400">
        <v>-3.09452148194775</v>
      </c>
      <c r="J1400">
        <v>3.67294177009033</v>
      </c>
      <c r="K1400">
        <v>127.20771146165301</v>
      </c>
      <c r="L1400">
        <v>129.35943260678499</v>
      </c>
      <c r="M1400">
        <v>64.068565842167899</v>
      </c>
      <c r="N1400">
        <v>1.0024848277616401</v>
      </c>
      <c r="O1400">
        <v>20.603015075376799</v>
      </c>
      <c r="P1400">
        <v>18.669724770642102</v>
      </c>
      <c r="Q1400">
        <v>6.3891218082790996E-2</v>
      </c>
    </row>
    <row r="1401" spans="1:17" hidden="1" x14ac:dyDescent="0.3">
      <c r="A1401" t="s">
        <v>2970</v>
      </c>
      <c r="B1401" t="s">
        <v>2971</v>
      </c>
      <c r="C1401" t="s">
        <v>3136</v>
      </c>
      <c r="D1401" t="s">
        <v>80</v>
      </c>
      <c r="E1401">
        <v>1177.2860000000001</v>
      </c>
      <c r="F1401">
        <v>99.77</v>
      </c>
      <c r="G1401">
        <v>96.668445833583803</v>
      </c>
      <c r="H1401">
        <v>-12.967897023768099</v>
      </c>
      <c r="I1401">
        <v>57.7802823584395</v>
      </c>
      <c r="J1401">
        <v>-5.0931308669500304</v>
      </c>
      <c r="K1401">
        <v>114.011615744404</v>
      </c>
      <c r="L1401">
        <v>88.697580070529199</v>
      </c>
      <c r="M1401">
        <v>30.641614667050199</v>
      </c>
      <c r="N1401">
        <v>0.116658631354345</v>
      </c>
      <c r="O1401">
        <v>57.722762353412797</v>
      </c>
      <c r="P1401">
        <v>138.39904420549499</v>
      </c>
      <c r="Q1401">
        <v>0.116937449028787</v>
      </c>
    </row>
    <row r="1402" spans="1:17" hidden="1" x14ac:dyDescent="0.3">
      <c r="A1402" t="s">
        <v>2972</v>
      </c>
      <c r="B1402" t="s">
        <v>2973</v>
      </c>
      <c r="C1402" t="s">
        <v>3136</v>
      </c>
      <c r="D1402" t="s">
        <v>215</v>
      </c>
      <c r="E1402">
        <v>1174.6796549999999</v>
      </c>
      <c r="F1402">
        <v>86.83</v>
      </c>
      <c r="G1402">
        <v>-30.1404101095622</v>
      </c>
      <c r="H1402">
        <v>-9.9749247550372697</v>
      </c>
      <c r="I1402">
        <v>-36.923308729642798</v>
      </c>
      <c r="J1402">
        <v>-5.2570755382274399</v>
      </c>
      <c r="K1402">
        <v>100.29629771773</v>
      </c>
      <c r="L1402">
        <v>111.25779446918</v>
      </c>
      <c r="M1402">
        <v>40.509577051165003</v>
      </c>
      <c r="N1402">
        <v>0.70504047844557705</v>
      </c>
      <c r="O1402">
        <v>80.813083035817101</v>
      </c>
      <c r="P1402">
        <v>5.7612667478684498</v>
      </c>
      <c r="Q1402">
        <v>7.1189228361012005E-2</v>
      </c>
    </row>
    <row r="1403" spans="1:17" hidden="1" x14ac:dyDescent="0.3">
      <c r="A1403" t="s">
        <v>2974</v>
      </c>
      <c r="B1403" t="s">
        <v>2975</v>
      </c>
      <c r="C1403" t="s">
        <v>3136</v>
      </c>
      <c r="D1403" t="s">
        <v>955</v>
      </c>
      <c r="E1403">
        <v>1171.9783989</v>
      </c>
      <c r="F1403">
        <v>585.45000000000005</v>
      </c>
      <c r="G1403">
        <v>-50.8471365789472</v>
      </c>
      <c r="H1403">
        <v>-7.6711912599730399</v>
      </c>
      <c r="I1403">
        <v>4.7240710118873999</v>
      </c>
      <c r="J1403">
        <v>-2.0629358592129101</v>
      </c>
      <c r="K1403">
        <v>645.05756180661103</v>
      </c>
      <c r="L1403">
        <v>645.16694653484899</v>
      </c>
      <c r="M1403">
        <v>47.955372107449897</v>
      </c>
      <c r="N1403">
        <v>0.47365761380326799</v>
      </c>
      <c r="O1403">
        <v>46.0415065334358</v>
      </c>
      <c r="P1403">
        <v>22.0832030028151</v>
      </c>
      <c r="Q1403">
        <v>3.3748124558902998E-2</v>
      </c>
    </row>
    <row r="1404" spans="1:17" hidden="1" x14ac:dyDescent="0.3">
      <c r="A1404" t="s">
        <v>2976</v>
      </c>
      <c r="B1404" t="s">
        <v>2977</v>
      </c>
      <c r="C1404" t="s">
        <v>3136</v>
      </c>
      <c r="D1404" t="s">
        <v>215</v>
      </c>
      <c r="E1404">
        <v>1159.3807274999999</v>
      </c>
      <c r="F1404">
        <v>644.95000000000005</v>
      </c>
      <c r="G1404">
        <v>-9.2164598994644802</v>
      </c>
      <c r="H1404">
        <v>-8.5497349585226292</v>
      </c>
      <c r="I1404">
        <v>-4.8539248187317297</v>
      </c>
      <c r="J1404">
        <v>-9.1710333861176192</v>
      </c>
      <c r="K1404">
        <v>674.056519849854</v>
      </c>
      <c r="L1404">
        <v>647.75847662655303</v>
      </c>
      <c r="M1404">
        <v>44.5090622804642</v>
      </c>
      <c r="N1404">
        <v>0.54673772835337298</v>
      </c>
      <c r="O1404">
        <v>17.838592138925399</v>
      </c>
      <c r="P1404">
        <v>31.595592736176201</v>
      </c>
      <c r="Q1404">
        <v>5.4720377973422003E-2</v>
      </c>
    </row>
    <row r="1405" spans="1:17" hidden="1" x14ac:dyDescent="0.3">
      <c r="A1405" t="s">
        <v>2978</v>
      </c>
      <c r="B1405" t="s">
        <v>2979</v>
      </c>
      <c r="C1405" t="s">
        <v>3136</v>
      </c>
      <c r="D1405" t="s">
        <v>51</v>
      </c>
      <c r="E1405">
        <v>1156.988288625</v>
      </c>
      <c r="F1405">
        <v>1681</v>
      </c>
      <c r="G1405">
        <v>161.77910965321999</v>
      </c>
      <c r="H1405">
        <v>12.7766792498321</v>
      </c>
      <c r="I1405">
        <v>12.022493341549101</v>
      </c>
      <c r="J1405">
        <v>2.1592614775475498</v>
      </c>
      <c r="K1405">
        <v>1508.7732771670001</v>
      </c>
      <c r="L1405">
        <v>1377.6136932480999</v>
      </c>
      <c r="M1405">
        <v>85.008984833473505</v>
      </c>
      <c r="N1405">
        <v>2.5870171246515299</v>
      </c>
      <c r="O1405">
        <v>10.291493158833999</v>
      </c>
      <c r="P1405">
        <v>203.59400397326999</v>
      </c>
      <c r="Q1405">
        <v>0.134954038005832</v>
      </c>
    </row>
    <row r="1406" spans="1:17" hidden="1" x14ac:dyDescent="0.3">
      <c r="A1406" t="s">
        <v>2980</v>
      </c>
      <c r="B1406" t="s">
        <v>2981</v>
      </c>
      <c r="C1406" t="s">
        <v>3136</v>
      </c>
      <c r="D1406" t="s">
        <v>292</v>
      </c>
      <c r="E1406">
        <v>1155.8790461399999</v>
      </c>
      <c r="F1406">
        <v>673.4</v>
      </c>
      <c r="G1406">
        <v>3.7865341912324602</v>
      </c>
      <c r="H1406">
        <v>-8.2421182492751992</v>
      </c>
      <c r="I1406">
        <v>22.610836855272002</v>
      </c>
      <c r="J1406">
        <v>-4.8608521324686498</v>
      </c>
      <c r="K1406">
        <v>704.07330371395199</v>
      </c>
      <c r="L1406">
        <v>629.00774006774895</v>
      </c>
      <c r="M1406">
        <v>41.894460134857802</v>
      </c>
      <c r="N1406">
        <v>0.43233553570960997</v>
      </c>
      <c r="O1406">
        <v>39.887139887139902</v>
      </c>
      <c r="P1406">
        <v>52.698412698412596</v>
      </c>
      <c r="Q1406">
        <v>7.3957331240703E-2</v>
      </c>
    </row>
    <row r="1407" spans="1:17" hidden="1" x14ac:dyDescent="0.3">
      <c r="A1407" t="s">
        <v>2982</v>
      </c>
      <c r="B1407" t="s">
        <v>2983</v>
      </c>
      <c r="C1407" t="s">
        <v>3136</v>
      </c>
      <c r="D1407" t="s">
        <v>163</v>
      </c>
      <c r="E1407">
        <v>1155.4559999999999</v>
      </c>
      <c r="F1407">
        <v>462.75</v>
      </c>
      <c r="G1407">
        <v>82.617805997836896</v>
      </c>
      <c r="H1407">
        <v>9.8395406608620295</v>
      </c>
      <c r="I1407">
        <v>99.473982028388605</v>
      </c>
      <c r="J1407">
        <v>-9.1537122709000407</v>
      </c>
      <c r="K1407">
        <v>458.01921919703</v>
      </c>
      <c r="M1407">
        <v>41.026137827115299</v>
      </c>
      <c r="N1407">
        <v>0.264284681035729</v>
      </c>
      <c r="O1407">
        <v>22.4203133441383</v>
      </c>
      <c r="P1407">
        <v>127.06084396467099</v>
      </c>
    </row>
    <row r="1408" spans="1:17" hidden="1" x14ac:dyDescent="0.3">
      <c r="A1408" t="s">
        <v>2984</v>
      </c>
      <c r="B1408" t="s">
        <v>2985</v>
      </c>
      <c r="C1408" t="s">
        <v>3136</v>
      </c>
      <c r="D1408" t="s">
        <v>491</v>
      </c>
      <c r="E1408">
        <v>1154.8189494149999</v>
      </c>
      <c r="F1408">
        <v>185.65</v>
      </c>
      <c r="G1408">
        <v>-31.980967321866601</v>
      </c>
      <c r="H1408">
        <v>-16.777676746251601</v>
      </c>
      <c r="I1408">
        <v>-5.2393553661814796</v>
      </c>
      <c r="J1408">
        <v>-5.0581833135312797</v>
      </c>
      <c r="K1408">
        <v>206.86805375428401</v>
      </c>
      <c r="L1408">
        <v>207.17712134436999</v>
      </c>
      <c r="M1408">
        <v>41.899506747753698</v>
      </c>
      <c r="N1408">
        <v>0.34032172591263199</v>
      </c>
      <c r="O1408">
        <v>41.9445192566657</v>
      </c>
      <c r="P1408">
        <v>16.103814884302601</v>
      </c>
      <c r="Q1408">
        <v>-2.2339970642952001E-2</v>
      </c>
    </row>
    <row r="1409" spans="1:17" hidden="1" x14ac:dyDescent="0.3">
      <c r="A1409" t="s">
        <v>2986</v>
      </c>
      <c r="B1409" t="s">
        <v>2987</v>
      </c>
      <c r="C1409" t="s">
        <v>3136</v>
      </c>
      <c r="D1409" t="s">
        <v>955</v>
      </c>
      <c r="E1409">
        <v>1154.67945181</v>
      </c>
      <c r="F1409">
        <v>176.59</v>
      </c>
      <c r="G1409">
        <v>-57.203221082865802</v>
      </c>
      <c r="H1409">
        <v>-12.8479077917252</v>
      </c>
      <c r="I1409">
        <v>-26.053838621937</v>
      </c>
      <c r="J1409">
        <v>-6.1722574663921002</v>
      </c>
      <c r="K1409">
        <v>197.17984182263601</v>
      </c>
      <c r="L1409">
        <v>219.10680405569499</v>
      </c>
      <c r="M1409">
        <v>42.6935240447539</v>
      </c>
      <c r="N1409">
        <v>0.429299854999523</v>
      </c>
      <c r="O1409">
        <v>61.5040489268927</v>
      </c>
      <c r="P1409">
        <v>7.2517461281506197</v>
      </c>
      <c r="Q1409">
        <v>-5.3350563430914003E-2</v>
      </c>
    </row>
    <row r="1410" spans="1:17" hidden="1" x14ac:dyDescent="0.3">
      <c r="A1410" t="s">
        <v>2988</v>
      </c>
      <c r="B1410" t="s">
        <v>2989</v>
      </c>
      <c r="C1410" t="s">
        <v>3136</v>
      </c>
      <c r="D1410" t="s">
        <v>2990</v>
      </c>
      <c r="E1410">
        <v>1151.6577225670001</v>
      </c>
      <c r="F1410">
        <v>33.01</v>
      </c>
      <c r="G1410">
        <v>-45.419195760095</v>
      </c>
      <c r="H1410">
        <v>-6.8164119233562701</v>
      </c>
      <c r="I1410">
        <v>8.1222628593536399</v>
      </c>
      <c r="J1410">
        <v>-13.0804379909478</v>
      </c>
      <c r="K1410">
        <v>36.334298556018098</v>
      </c>
      <c r="L1410">
        <v>34.863983534843101</v>
      </c>
      <c r="M1410">
        <v>26.845148010270801</v>
      </c>
      <c r="N1410">
        <v>1.04705824716367</v>
      </c>
      <c r="O1410">
        <v>57.528021811572202</v>
      </c>
      <c r="P1410">
        <v>26.9615384615384</v>
      </c>
      <c r="Q1410">
        <v>0.142206536791708</v>
      </c>
    </row>
    <row r="1411" spans="1:17" hidden="1" x14ac:dyDescent="0.3">
      <c r="A1411" t="s">
        <v>2991</v>
      </c>
      <c r="B1411" t="s">
        <v>2992</v>
      </c>
      <c r="C1411" t="s">
        <v>3136</v>
      </c>
      <c r="D1411" t="s">
        <v>123</v>
      </c>
      <c r="E1411">
        <v>1149.1841322</v>
      </c>
      <c r="F1411">
        <v>718.5</v>
      </c>
      <c r="G1411">
        <v>-38.364881239246401</v>
      </c>
      <c r="H1411">
        <v>-13.4275689634146</v>
      </c>
      <c r="I1411">
        <v>-17.8446921810547</v>
      </c>
      <c r="J1411">
        <v>-1.09112551935645</v>
      </c>
      <c r="K1411">
        <v>756.73596240491997</v>
      </c>
      <c r="L1411">
        <v>812.30127517648202</v>
      </c>
      <c r="M1411">
        <v>56.017368391109798</v>
      </c>
      <c r="N1411">
        <v>0.42305994509306999</v>
      </c>
      <c r="O1411">
        <v>50.313152400835001</v>
      </c>
      <c r="P1411">
        <v>12.2480862365255</v>
      </c>
      <c r="Q1411">
        <v>7.9191843751618002E-2</v>
      </c>
    </row>
    <row r="1412" spans="1:17" hidden="1" x14ac:dyDescent="0.3">
      <c r="A1412" t="s">
        <v>2993</v>
      </c>
      <c r="B1412" t="s">
        <v>2994</v>
      </c>
      <c r="C1412" t="s">
        <v>3136</v>
      </c>
      <c r="D1412" t="s">
        <v>292</v>
      </c>
      <c r="E1412">
        <v>1143.9086259999999</v>
      </c>
      <c r="F1412">
        <v>191.8</v>
      </c>
      <c r="G1412">
        <v>-5.0925775092946299</v>
      </c>
      <c r="H1412">
        <v>-10.4902031560416</v>
      </c>
      <c r="I1412">
        <v>40.679617714313501</v>
      </c>
      <c r="J1412">
        <v>-0.84752572582251595</v>
      </c>
      <c r="K1412">
        <v>207.244954483904</v>
      </c>
      <c r="L1412">
        <v>177.411894423495</v>
      </c>
      <c r="M1412">
        <v>41.469914001888398</v>
      </c>
      <c r="N1412">
        <v>0.32619967483584</v>
      </c>
      <c r="O1412">
        <v>39.4264859228362</v>
      </c>
      <c r="P1412">
        <v>77.346278317152098</v>
      </c>
      <c r="Q1412">
        <v>0.12187242224248</v>
      </c>
    </row>
    <row r="1413" spans="1:17" hidden="1" x14ac:dyDescent="0.3">
      <c r="A1413" t="s">
        <v>2995</v>
      </c>
      <c r="B1413" t="s">
        <v>2996</v>
      </c>
      <c r="C1413" t="s">
        <v>3136</v>
      </c>
      <c r="D1413" t="s">
        <v>21</v>
      </c>
      <c r="E1413">
        <v>1142.0884799999999</v>
      </c>
      <c r="F1413">
        <v>963.3</v>
      </c>
      <c r="G1413">
        <v>-32.337545323304397</v>
      </c>
      <c r="H1413">
        <v>-2.66753354026809</v>
      </c>
      <c r="I1413">
        <v>-17.198075542817001</v>
      </c>
      <c r="J1413">
        <v>-5.27494904876822</v>
      </c>
      <c r="K1413">
        <v>996.25260493190501</v>
      </c>
      <c r="L1413">
        <v>1051.42511044772</v>
      </c>
      <c r="M1413">
        <v>46.064534173238101</v>
      </c>
      <c r="N1413">
        <v>0.66647939296863701</v>
      </c>
      <c r="O1413">
        <v>52.330530468182303</v>
      </c>
      <c r="P1413">
        <v>2.4787234042553199</v>
      </c>
      <c r="Q1413">
        <v>0.11351598750355001</v>
      </c>
    </row>
    <row r="1414" spans="1:17" hidden="1" x14ac:dyDescent="0.3">
      <c r="A1414" t="s">
        <v>2997</v>
      </c>
      <c r="B1414" t="s">
        <v>2998</v>
      </c>
      <c r="C1414" t="s">
        <v>3136</v>
      </c>
      <c r="D1414" t="s">
        <v>2999</v>
      </c>
      <c r="E1414">
        <v>1141.94778075</v>
      </c>
      <c r="F1414">
        <v>1105</v>
      </c>
      <c r="G1414">
        <v>188.90202292731999</v>
      </c>
      <c r="H1414">
        <v>11.2733347761394</v>
      </c>
      <c r="I1414">
        <v>106.17641707885799</v>
      </c>
      <c r="J1414">
        <v>-5.0380344482172603</v>
      </c>
      <c r="K1414">
        <v>954.082892934543</v>
      </c>
      <c r="L1414">
        <v>738.17220347083605</v>
      </c>
      <c r="M1414">
        <v>69.154912558133702</v>
      </c>
      <c r="N1414">
        <v>0.85812705279179602</v>
      </c>
      <c r="O1414">
        <v>1.80995475113121</v>
      </c>
      <c r="P1414">
        <v>217.25523973585899</v>
      </c>
    </row>
    <row r="1415" spans="1:17" hidden="1" x14ac:dyDescent="0.3">
      <c r="A1415" t="s">
        <v>3000</v>
      </c>
      <c r="B1415" t="s">
        <v>3001</v>
      </c>
      <c r="C1415" t="s">
        <v>3136</v>
      </c>
      <c r="D1415" t="s">
        <v>1476</v>
      </c>
      <c r="E1415">
        <v>1139.3448972000001</v>
      </c>
      <c r="F1415">
        <v>165.92</v>
      </c>
      <c r="G1415">
        <v>-59.872174043581801</v>
      </c>
      <c r="H1415">
        <v>-10.289146160677999</v>
      </c>
      <c r="I1415">
        <v>-40.519199077026997</v>
      </c>
      <c r="J1415">
        <v>-3.2568647760573901</v>
      </c>
      <c r="K1415">
        <v>191.68299061356799</v>
      </c>
      <c r="L1415">
        <v>231.587300078255</v>
      </c>
      <c r="M1415">
        <v>31.009107560365699</v>
      </c>
      <c r="N1415">
        <v>0.90632363523262804</v>
      </c>
      <c r="O1415">
        <v>99.493731918997099</v>
      </c>
      <c r="P1415">
        <v>4.8732697048226896</v>
      </c>
      <c r="Q1415">
        <v>1.7895125894903E-2</v>
      </c>
    </row>
    <row r="1416" spans="1:17" hidden="1" x14ac:dyDescent="0.3">
      <c r="A1416" t="s">
        <v>3002</v>
      </c>
      <c r="B1416" t="s">
        <v>3003</v>
      </c>
      <c r="C1416" t="s">
        <v>3136</v>
      </c>
      <c r="D1416" t="s">
        <v>621</v>
      </c>
      <c r="E1416">
        <v>1138.90562628</v>
      </c>
      <c r="F1416">
        <v>18.22</v>
      </c>
      <c r="G1416">
        <v>-2.8901728704164702</v>
      </c>
      <c r="H1416">
        <v>-6.7340721267307799</v>
      </c>
      <c r="I1416">
        <v>22.350242446876599</v>
      </c>
      <c r="J1416">
        <v>-4.7884625622817403</v>
      </c>
      <c r="K1416">
        <v>18.789656694694301</v>
      </c>
      <c r="L1416">
        <v>15.735523718839399</v>
      </c>
      <c r="M1416">
        <v>34.827756812088303</v>
      </c>
      <c r="N1416">
        <v>9.2209674275936293E-2</v>
      </c>
      <c r="O1416">
        <v>44.621295279912196</v>
      </c>
      <c r="P1416">
        <v>82.199999999999903</v>
      </c>
      <c r="Q1416">
        <v>4.8684440924626003E-2</v>
      </c>
    </row>
    <row r="1417" spans="1:17" hidden="1" x14ac:dyDescent="0.3">
      <c r="A1417" t="s">
        <v>3004</v>
      </c>
      <c r="B1417" t="s">
        <v>3005</v>
      </c>
      <c r="C1417" t="s">
        <v>3136</v>
      </c>
      <c r="D1417" t="s">
        <v>458</v>
      </c>
      <c r="E1417">
        <v>1130.92768701</v>
      </c>
      <c r="F1417">
        <v>399.3</v>
      </c>
      <c r="G1417">
        <v>31.418357212639801</v>
      </c>
      <c r="H1417">
        <v>5.8433637707051203</v>
      </c>
      <c r="I1417">
        <v>51.048131061768103</v>
      </c>
      <c r="J1417">
        <v>3.3354022518485702</v>
      </c>
      <c r="K1417">
        <v>365.34154637406198</v>
      </c>
      <c r="L1417">
        <v>310.727314065033</v>
      </c>
      <c r="M1417">
        <v>62.9266799733577</v>
      </c>
      <c r="N1417">
        <v>0.89854137562084602</v>
      </c>
      <c r="O1417">
        <v>6.1858251940896496</v>
      </c>
      <c r="P1417">
        <v>111.102299762093</v>
      </c>
      <c r="Q1417">
        <v>0.113563280223051</v>
      </c>
    </row>
    <row r="1418" spans="1:17" hidden="1" x14ac:dyDescent="0.3">
      <c r="A1418" t="s">
        <v>3006</v>
      </c>
      <c r="B1418" t="s">
        <v>3007</v>
      </c>
      <c r="C1418" t="s">
        <v>3136</v>
      </c>
      <c r="D1418" t="s">
        <v>257</v>
      </c>
      <c r="E1418">
        <v>1130.085890505</v>
      </c>
      <c r="F1418">
        <v>301.95</v>
      </c>
      <c r="G1418">
        <v>26.2538000764091</v>
      </c>
      <c r="H1418">
        <v>-15.176832884475999</v>
      </c>
      <c r="I1418">
        <v>43.109976106960801</v>
      </c>
      <c r="J1418">
        <v>0.46928073410063598</v>
      </c>
      <c r="M1418">
        <v>39.677803204944901</v>
      </c>
      <c r="O1418">
        <v>62.265275707898603</v>
      </c>
      <c r="P1418">
        <v>56.410256410256302</v>
      </c>
    </row>
    <row r="1419" spans="1:17" hidden="1" x14ac:dyDescent="0.3">
      <c r="A1419" t="s">
        <v>3008</v>
      </c>
      <c r="B1419" t="s">
        <v>3009</v>
      </c>
      <c r="C1419" t="s">
        <v>3136</v>
      </c>
      <c r="E1419">
        <v>1129.904703039</v>
      </c>
      <c r="F1419">
        <v>21.09</v>
      </c>
      <c r="G1419">
        <v>312.72836027078699</v>
      </c>
      <c r="H1419">
        <v>39.277097193946297</v>
      </c>
      <c r="I1419">
        <v>-36.770559342737798</v>
      </c>
      <c r="J1419">
        <v>2.77633300251382</v>
      </c>
      <c r="K1419">
        <v>23.113866231754901</v>
      </c>
      <c r="L1419">
        <v>30.211384601457102</v>
      </c>
      <c r="M1419">
        <v>95.407067753650395</v>
      </c>
      <c r="N1419">
        <v>1.4936641011702401</v>
      </c>
      <c r="O1419">
        <v>323.51825509720197</v>
      </c>
      <c r="P1419">
        <v>343.75887491889102</v>
      </c>
      <c r="Q1419">
        <v>0.28784870593121997</v>
      </c>
    </row>
    <row r="1420" spans="1:17" hidden="1" x14ac:dyDescent="0.3">
      <c r="A1420" t="s">
        <v>3010</v>
      </c>
      <c r="B1420" t="s">
        <v>3011</v>
      </c>
      <c r="C1420" t="s">
        <v>3136</v>
      </c>
      <c r="D1420" t="s">
        <v>292</v>
      </c>
      <c r="E1420">
        <v>1129.6618157600001</v>
      </c>
      <c r="F1420">
        <v>93</v>
      </c>
      <c r="G1420">
        <v>-24.779013976156701</v>
      </c>
      <c r="H1420">
        <v>8.4995484121723894</v>
      </c>
      <c r="I1420">
        <v>6.10845218148686</v>
      </c>
      <c r="J1420">
        <v>-7.0025476150764696</v>
      </c>
      <c r="K1420">
        <v>91.958764093537695</v>
      </c>
      <c r="L1420">
        <v>88.987660901679405</v>
      </c>
      <c r="M1420">
        <v>44.1855130525026</v>
      </c>
      <c r="N1420">
        <v>3.6423952362516299</v>
      </c>
      <c r="O1420">
        <v>25.806451612903199</v>
      </c>
      <c r="P1420">
        <v>36.764705882352899</v>
      </c>
      <c r="Q1420">
        <v>0.13929638517542101</v>
      </c>
    </row>
    <row r="1421" spans="1:17" hidden="1" x14ac:dyDescent="0.3">
      <c r="A1421" t="s">
        <v>3012</v>
      </c>
      <c r="B1421" t="s">
        <v>3013</v>
      </c>
      <c r="C1421" t="s">
        <v>3136</v>
      </c>
      <c r="D1421" t="s">
        <v>568</v>
      </c>
      <c r="E1421">
        <v>1128.7721944259999</v>
      </c>
      <c r="F1421">
        <v>209.61</v>
      </c>
      <c r="G1421">
        <v>-19.8918599003221</v>
      </c>
      <c r="H1421">
        <v>-2.27916854637779</v>
      </c>
      <c r="I1421">
        <v>-10.340280682740699</v>
      </c>
      <c r="J1421">
        <v>-4.4269893217727203</v>
      </c>
      <c r="K1421">
        <v>219.15420677215499</v>
      </c>
      <c r="L1421">
        <v>224.75922127954101</v>
      </c>
      <c r="M1421">
        <v>51.212545007212398</v>
      </c>
      <c r="N1421">
        <v>0.31122018024731302</v>
      </c>
      <c r="O1421">
        <v>39.497161394971499</v>
      </c>
      <c r="P1421">
        <v>12.0010686615014</v>
      </c>
      <c r="Q1421">
        <v>2.9351632496451001E-2</v>
      </c>
    </row>
    <row r="1422" spans="1:17" hidden="1" x14ac:dyDescent="0.3">
      <c r="A1422" t="s">
        <v>3014</v>
      </c>
      <c r="B1422" t="s">
        <v>3015</v>
      </c>
      <c r="C1422" t="s">
        <v>3136</v>
      </c>
      <c r="D1422" t="s">
        <v>88</v>
      </c>
      <c r="E1422">
        <v>1126.9797297</v>
      </c>
      <c r="F1422">
        <v>43.23</v>
      </c>
      <c r="G1422">
        <v>-38.3585869816472</v>
      </c>
      <c r="H1422">
        <v>2.4861682693890099</v>
      </c>
      <c r="I1422">
        <v>-21.158187163735199</v>
      </c>
      <c r="J1422">
        <v>-5.7749490487682298</v>
      </c>
      <c r="K1422">
        <v>46.711940689556002</v>
      </c>
      <c r="L1422">
        <v>53.1900081587873</v>
      </c>
      <c r="M1422">
        <v>45.320254455030202</v>
      </c>
      <c r="N1422">
        <v>0.53332992374018695</v>
      </c>
      <c r="O1422">
        <v>100.092528336803</v>
      </c>
      <c r="P1422">
        <v>8.3458646616541206</v>
      </c>
      <c r="Q1422">
        <v>-4.2886771312960002E-2</v>
      </c>
    </row>
    <row r="1423" spans="1:17" hidden="1" x14ac:dyDescent="0.3">
      <c r="A1423" t="s">
        <v>3016</v>
      </c>
      <c r="B1423" t="s">
        <v>3017</v>
      </c>
      <c r="C1423" t="s">
        <v>3136</v>
      </c>
      <c r="E1423">
        <v>1126.30719135</v>
      </c>
      <c r="F1423">
        <v>260.25</v>
      </c>
      <c r="G1423">
        <v>325.32053399371898</v>
      </c>
      <c r="H1423">
        <v>-13.718356659402399</v>
      </c>
      <c r="I1423">
        <v>5.6847825998654304</v>
      </c>
      <c r="J1423">
        <v>0.50046237427146301</v>
      </c>
      <c r="K1423">
        <v>326.03388916546203</v>
      </c>
      <c r="L1423">
        <v>275.43095356002902</v>
      </c>
      <c r="M1423">
        <v>23.531326812869899</v>
      </c>
      <c r="N1423">
        <v>1.00669344042838</v>
      </c>
      <c r="O1423">
        <v>90.1248799231508</v>
      </c>
      <c r="P1423">
        <v>558.02781289506902</v>
      </c>
      <c r="Q1423">
        <v>0.18939274629119901</v>
      </c>
    </row>
    <row r="1424" spans="1:17" hidden="1" x14ac:dyDescent="0.3">
      <c r="A1424" t="s">
        <v>3018</v>
      </c>
      <c r="B1424" t="s">
        <v>3019</v>
      </c>
      <c r="C1424" t="s">
        <v>3136</v>
      </c>
      <c r="D1424" t="s">
        <v>57</v>
      </c>
      <c r="E1424">
        <v>1126.1418977660001</v>
      </c>
      <c r="F1424">
        <v>158.16999999999999</v>
      </c>
      <c r="G1424">
        <v>-65.088740410628304</v>
      </c>
      <c r="H1424">
        <v>-14.6685925984292</v>
      </c>
      <c r="I1424">
        <v>-36.3338107870171</v>
      </c>
      <c r="J1424">
        <v>-3.5394993133184798</v>
      </c>
      <c r="K1424">
        <v>187.28273764863101</v>
      </c>
      <c r="M1424">
        <v>36.0038639396153</v>
      </c>
      <c r="N1424">
        <v>0.83556795643048298</v>
      </c>
      <c r="O1424">
        <v>87.488145666055502</v>
      </c>
      <c r="P1424">
        <v>3.6772417409543601</v>
      </c>
    </row>
    <row r="1425" spans="1:17" hidden="1" x14ac:dyDescent="0.3">
      <c r="A1425" t="s">
        <v>3020</v>
      </c>
      <c r="B1425" t="s">
        <v>3021</v>
      </c>
      <c r="C1425" t="s">
        <v>3136</v>
      </c>
      <c r="D1425" t="s">
        <v>2231</v>
      </c>
      <c r="E1425">
        <v>1124.15715645</v>
      </c>
      <c r="F1425">
        <v>411.3</v>
      </c>
      <c r="G1425">
        <v>55.263439103062296</v>
      </c>
      <c r="H1425">
        <v>-14.625696170336401</v>
      </c>
      <c r="I1425">
        <v>-59.186622578622</v>
      </c>
      <c r="J1425">
        <v>-10.2226925167017</v>
      </c>
      <c r="K1425">
        <v>497.33830427812501</v>
      </c>
      <c r="L1425">
        <v>586.48432726696103</v>
      </c>
      <c r="M1425">
        <v>39.252670870606998</v>
      </c>
      <c r="N1425">
        <v>0.66551033237252399</v>
      </c>
      <c r="O1425">
        <v>138.26890347678</v>
      </c>
      <c r="P1425">
        <v>77.629021809544298</v>
      </c>
      <c r="Q1425">
        <v>0.23516105984650701</v>
      </c>
    </row>
    <row r="1426" spans="1:17" hidden="1" x14ac:dyDescent="0.3">
      <c r="A1426" t="s">
        <v>3022</v>
      </c>
      <c r="B1426" t="s">
        <v>3023</v>
      </c>
      <c r="C1426" t="s">
        <v>3136</v>
      </c>
      <c r="D1426" t="s">
        <v>955</v>
      </c>
      <c r="E1426">
        <v>1124.0387170199999</v>
      </c>
      <c r="F1426">
        <v>60.66</v>
      </c>
      <c r="G1426">
        <v>-55.152286307590003</v>
      </c>
      <c r="H1426">
        <v>-7.6421230279747396</v>
      </c>
      <c r="I1426">
        <v>-18.9141175967012</v>
      </c>
      <c r="J1426">
        <v>-6.0229165284430097</v>
      </c>
      <c r="K1426">
        <v>66.833478015153403</v>
      </c>
      <c r="L1426">
        <v>73.903651473247805</v>
      </c>
      <c r="M1426">
        <v>39.881366854837701</v>
      </c>
      <c r="N1426">
        <v>0.38332719735627901</v>
      </c>
      <c r="O1426">
        <v>54.632377184305902</v>
      </c>
      <c r="P1426">
        <v>3.6923076923076801</v>
      </c>
      <c r="Q1426">
        <v>-2.6644533455332998E-2</v>
      </c>
    </row>
    <row r="1427" spans="1:17" hidden="1" x14ac:dyDescent="0.3">
      <c r="A1427" t="s">
        <v>3024</v>
      </c>
      <c r="B1427" t="s">
        <v>3025</v>
      </c>
      <c r="C1427" t="s">
        <v>3136</v>
      </c>
      <c r="D1427" t="s">
        <v>51</v>
      </c>
      <c r="E1427">
        <v>1110.3453634</v>
      </c>
      <c r="F1427">
        <v>1797.25</v>
      </c>
      <c r="G1427">
        <v>-32.617511497273703</v>
      </c>
      <c r="H1427">
        <v>-3.7375654270438599</v>
      </c>
      <c r="I1427">
        <v>-25.171022160262702</v>
      </c>
      <c r="J1427">
        <v>0.97224259832721305</v>
      </c>
      <c r="K1427">
        <v>2014.6638933346201</v>
      </c>
      <c r="L1427">
        <v>2141.3066193176401</v>
      </c>
      <c r="M1427">
        <v>31.996920293109699</v>
      </c>
      <c r="N1427">
        <v>0.91204925714062501</v>
      </c>
      <c r="O1427">
        <v>57.123382946167702</v>
      </c>
      <c r="P1427">
        <v>5.5746468117601999</v>
      </c>
      <c r="Q1427">
        <v>-3.5209459088541999E-2</v>
      </c>
    </row>
    <row r="1428" spans="1:17" hidden="1" x14ac:dyDescent="0.3">
      <c r="A1428" t="s">
        <v>3026</v>
      </c>
      <c r="B1428" t="s">
        <v>3027</v>
      </c>
      <c r="C1428" t="s">
        <v>3136</v>
      </c>
      <c r="D1428" t="s">
        <v>491</v>
      </c>
      <c r="E1428">
        <v>1107.17815</v>
      </c>
      <c r="F1428">
        <v>100.79</v>
      </c>
      <c r="G1428">
        <v>-20.092624817085699</v>
      </c>
      <c r="H1428">
        <v>-4.8758519155693802</v>
      </c>
      <c r="I1428">
        <v>30.326172838894401</v>
      </c>
      <c r="J1428">
        <v>-1.22770495428003</v>
      </c>
      <c r="K1428">
        <v>92.490373090788097</v>
      </c>
      <c r="L1428">
        <v>84.785373340703799</v>
      </c>
      <c r="M1428">
        <v>57.756073039453298</v>
      </c>
      <c r="N1428">
        <v>0.85557268784042595</v>
      </c>
      <c r="O1428">
        <v>24.704831828554401</v>
      </c>
      <c r="P1428">
        <v>52.712121212121197</v>
      </c>
      <c r="Q1428">
        <v>1.8141917296055E-2</v>
      </c>
    </row>
    <row r="1429" spans="1:17" hidden="1" x14ac:dyDescent="0.3">
      <c r="A1429" t="s">
        <v>3028</v>
      </c>
      <c r="B1429" t="s">
        <v>3029</v>
      </c>
      <c r="C1429" t="s">
        <v>3136</v>
      </c>
      <c r="D1429" t="s">
        <v>131</v>
      </c>
      <c r="E1429">
        <v>1103.2757120000001</v>
      </c>
      <c r="F1429">
        <v>56.3</v>
      </c>
      <c r="G1429">
        <v>215.06324558239999</v>
      </c>
      <c r="H1429">
        <v>18.543789003528801</v>
      </c>
      <c r="I1429">
        <v>57.844720699668102</v>
      </c>
      <c r="J1429">
        <v>7.1172078139768598</v>
      </c>
      <c r="K1429">
        <v>52.528623787151403</v>
      </c>
      <c r="L1429">
        <v>42.398451074094602</v>
      </c>
      <c r="M1429">
        <v>56.302159727455802</v>
      </c>
      <c r="N1429">
        <v>0.55979819212133597</v>
      </c>
      <c r="O1429">
        <v>13.4991119005328</v>
      </c>
      <c r="P1429">
        <v>237.42882828888199</v>
      </c>
      <c r="Q1429">
        <v>0.268805421067638</v>
      </c>
    </row>
    <row r="1430" spans="1:17" hidden="1" x14ac:dyDescent="0.3">
      <c r="A1430" t="s">
        <v>3030</v>
      </c>
      <c r="B1430" t="s">
        <v>3031</v>
      </c>
      <c r="C1430" t="s">
        <v>3136</v>
      </c>
      <c r="D1430" t="s">
        <v>80</v>
      </c>
      <c r="E1430">
        <v>1102.7309805750001</v>
      </c>
      <c r="F1430">
        <v>225.75</v>
      </c>
      <c r="G1430">
        <v>-54.806103430707601</v>
      </c>
      <c r="H1430">
        <v>-9.07921186071313</v>
      </c>
      <c r="I1430">
        <v>-13.422929009195601</v>
      </c>
      <c r="J1430">
        <v>-6.5677667283262302</v>
      </c>
      <c r="K1430">
        <v>245.48753539383799</v>
      </c>
      <c r="L1430">
        <v>259.78953894707399</v>
      </c>
      <c r="M1430">
        <v>40.766116387164303</v>
      </c>
      <c r="N1430">
        <v>0.26029183600717898</v>
      </c>
      <c r="O1430">
        <v>67.619047619047606</v>
      </c>
      <c r="P1430">
        <v>36.818181818181799</v>
      </c>
    </row>
    <row r="1431" spans="1:17" hidden="1" x14ac:dyDescent="0.3">
      <c r="A1431" t="s">
        <v>3032</v>
      </c>
      <c r="B1431" t="s">
        <v>3033</v>
      </c>
      <c r="C1431" t="s">
        <v>3136</v>
      </c>
      <c r="D1431" t="s">
        <v>257</v>
      </c>
      <c r="E1431">
        <v>1101.150776575</v>
      </c>
      <c r="F1431">
        <v>944.5</v>
      </c>
      <c r="G1431">
        <v>8.5059705705028499</v>
      </c>
      <c r="H1431">
        <v>1.7304779264607899</v>
      </c>
      <c r="I1431">
        <v>-6.3961268606199804</v>
      </c>
      <c r="J1431">
        <v>-3.0303838313769198</v>
      </c>
      <c r="K1431">
        <v>949.99190073073703</v>
      </c>
      <c r="L1431">
        <v>931.15112419523803</v>
      </c>
      <c r="M1431">
        <v>60.6499021371678</v>
      </c>
      <c r="N1431">
        <v>0.54907546491099801</v>
      </c>
      <c r="O1431">
        <v>18.57596611964</v>
      </c>
      <c r="P1431">
        <v>33.687190375088399</v>
      </c>
      <c r="Q1431">
        <v>6.7372241395667998E-2</v>
      </c>
    </row>
    <row r="1432" spans="1:17" hidden="1" x14ac:dyDescent="0.3">
      <c r="A1432" t="s">
        <v>3034</v>
      </c>
      <c r="B1432" t="s">
        <v>3035</v>
      </c>
      <c r="C1432" t="s">
        <v>3136</v>
      </c>
      <c r="D1432" t="s">
        <v>494</v>
      </c>
      <c r="E1432">
        <v>1099.587240155</v>
      </c>
      <c r="F1432">
        <v>1082.45</v>
      </c>
      <c r="G1432">
        <v>365.00497109810999</v>
      </c>
      <c r="H1432">
        <v>0.36828495486505303</v>
      </c>
      <c r="I1432">
        <v>239.879872200904</v>
      </c>
      <c r="J1432">
        <v>-3.1505114111689099</v>
      </c>
      <c r="K1432">
        <v>898.31982330237099</v>
      </c>
      <c r="L1432">
        <v>553.030493976147</v>
      </c>
      <c r="M1432">
        <v>66.301531702142995</v>
      </c>
      <c r="N1432">
        <v>0.33018539048936102</v>
      </c>
      <c r="O1432">
        <v>2.6375352210263601</v>
      </c>
      <c r="P1432">
        <v>400.78649086282599</v>
      </c>
      <c r="Q1432">
        <v>0.156040808470776</v>
      </c>
    </row>
    <row r="1433" spans="1:17" hidden="1" x14ac:dyDescent="0.3">
      <c r="A1433" t="s">
        <v>3036</v>
      </c>
      <c r="B1433" t="s">
        <v>3037</v>
      </c>
      <c r="C1433" t="s">
        <v>3136</v>
      </c>
      <c r="D1433" t="s">
        <v>218</v>
      </c>
      <c r="E1433">
        <v>1098.3269917340001</v>
      </c>
      <c r="F1433">
        <v>16.66</v>
      </c>
      <c r="G1433">
        <v>-45.4140815517476</v>
      </c>
      <c r="H1433">
        <v>-2.3062282231362898</v>
      </c>
      <c r="I1433">
        <v>-45.365002343800299</v>
      </c>
      <c r="J1433">
        <v>-3.97793674648352</v>
      </c>
      <c r="K1433">
        <v>18.478509373678499</v>
      </c>
      <c r="L1433">
        <v>21.590941869109301</v>
      </c>
      <c r="M1433">
        <v>28.426140446812699</v>
      </c>
      <c r="N1433">
        <v>0.275978978661781</v>
      </c>
      <c r="O1433">
        <v>152.10084033613401</v>
      </c>
      <c r="P1433">
        <v>12.8726287262872</v>
      </c>
      <c r="Q1433">
        <v>5.3114070922311997E-2</v>
      </c>
    </row>
    <row r="1434" spans="1:17" hidden="1" x14ac:dyDescent="0.3">
      <c r="A1434" t="s">
        <v>3038</v>
      </c>
      <c r="B1434" t="s">
        <v>3039</v>
      </c>
      <c r="C1434" t="s">
        <v>3136</v>
      </c>
      <c r="D1434" t="s">
        <v>494</v>
      </c>
      <c r="E1434">
        <v>1090.6607643089999</v>
      </c>
      <c r="F1434">
        <v>211.19</v>
      </c>
      <c r="G1434">
        <v>64.115653496608402</v>
      </c>
      <c r="H1434">
        <v>-10.947324864698301</v>
      </c>
      <c r="I1434">
        <v>43.7414767162958</v>
      </c>
      <c r="J1434">
        <v>2.3623058531925598</v>
      </c>
      <c r="K1434">
        <v>201.69753478331501</v>
      </c>
      <c r="L1434">
        <v>170.101899304261</v>
      </c>
      <c r="M1434">
        <v>52.174212496674002</v>
      </c>
      <c r="N1434">
        <v>1.35312918032617</v>
      </c>
      <c r="O1434">
        <v>12.0791704152658</v>
      </c>
      <c r="P1434">
        <v>110.558325024925</v>
      </c>
      <c r="Q1434">
        <v>7.2932561575954E-2</v>
      </c>
    </row>
    <row r="1435" spans="1:17" hidden="1" x14ac:dyDescent="0.3">
      <c r="A1435" t="s">
        <v>3040</v>
      </c>
      <c r="B1435" t="s">
        <v>3041</v>
      </c>
      <c r="C1435" t="s">
        <v>3136</v>
      </c>
      <c r="D1435" t="s">
        <v>3042</v>
      </c>
      <c r="E1435">
        <v>1090.330232241</v>
      </c>
      <c r="F1435">
        <v>167.47</v>
      </c>
      <c r="G1435">
        <v>-68.723686486110395</v>
      </c>
      <c r="H1435">
        <v>-0.59812205529682505</v>
      </c>
      <c r="I1435">
        <v>-5.6465563479637204</v>
      </c>
      <c r="J1435">
        <v>-5.7059835315268401</v>
      </c>
      <c r="K1435">
        <v>184.036235669917</v>
      </c>
      <c r="L1435">
        <v>195.76532112971401</v>
      </c>
      <c r="M1435">
        <v>29.146551457468501</v>
      </c>
      <c r="N1435">
        <v>0.49002568174176597</v>
      </c>
      <c r="O1435">
        <v>93.945184212097701</v>
      </c>
      <c r="P1435">
        <v>15.337465564738199</v>
      </c>
    </row>
    <row r="1436" spans="1:17" hidden="1" x14ac:dyDescent="0.3">
      <c r="A1436" t="s">
        <v>3043</v>
      </c>
      <c r="B1436" t="s">
        <v>3044</v>
      </c>
      <c r="C1436" t="s">
        <v>3136</v>
      </c>
      <c r="D1436" t="s">
        <v>414</v>
      </c>
      <c r="E1436">
        <v>1084.1525939999999</v>
      </c>
      <c r="F1436">
        <v>149.88999999999999</v>
      </c>
      <c r="G1436">
        <v>-23.688821679490601</v>
      </c>
      <c r="H1436">
        <v>-7.1054433194476703</v>
      </c>
      <c r="I1436">
        <v>-8.3989434430181191</v>
      </c>
      <c r="J1436">
        <v>0.508267734448554</v>
      </c>
      <c r="K1436">
        <v>160.004735485879</v>
      </c>
      <c r="L1436">
        <v>160.85058637915299</v>
      </c>
      <c r="M1436">
        <v>62.294818410027098</v>
      </c>
      <c r="N1436">
        <v>0.231116391953577</v>
      </c>
      <c r="O1436">
        <v>30.428981252918799</v>
      </c>
      <c r="P1436">
        <v>13.9414671227669</v>
      </c>
      <c r="Q1436">
        <v>5.5843533579960003E-3</v>
      </c>
    </row>
    <row r="1437" spans="1:17" hidden="1" x14ac:dyDescent="0.3">
      <c r="A1437" t="s">
        <v>3045</v>
      </c>
      <c r="B1437" t="s">
        <v>3046</v>
      </c>
      <c r="C1437" t="s">
        <v>3136</v>
      </c>
      <c r="D1437" t="s">
        <v>2657</v>
      </c>
      <c r="E1437">
        <v>1083.0511368</v>
      </c>
      <c r="F1437">
        <v>1719</v>
      </c>
      <c r="G1437">
        <v>139.81698421184299</v>
      </c>
      <c r="H1437">
        <v>3.1633637707051201</v>
      </c>
      <c r="I1437">
        <v>135.516953391371</v>
      </c>
      <c r="J1437">
        <v>-0.87254664636582302</v>
      </c>
      <c r="K1437">
        <v>1677.56181488788</v>
      </c>
      <c r="L1437">
        <v>1279.72045216278</v>
      </c>
      <c r="M1437">
        <v>52.766172520195397</v>
      </c>
      <c r="N1437">
        <v>0.63643235071806503</v>
      </c>
      <c r="O1437">
        <v>19.956369982547901</v>
      </c>
      <c r="P1437">
        <v>219.51672862453501</v>
      </c>
      <c r="Q1437">
        <v>0.23582458821924299</v>
      </c>
    </row>
    <row r="1438" spans="1:17" hidden="1" x14ac:dyDescent="0.3">
      <c r="A1438" t="s">
        <v>3047</v>
      </c>
      <c r="B1438" t="s">
        <v>3048</v>
      </c>
      <c r="C1438" t="s">
        <v>3136</v>
      </c>
      <c r="D1438" t="s">
        <v>18</v>
      </c>
      <c r="E1438">
        <v>1082.2367280599999</v>
      </c>
      <c r="F1438">
        <v>1052.8499999999999</v>
      </c>
      <c r="G1438">
        <v>16.386394099000199</v>
      </c>
      <c r="H1438">
        <v>-3.90969559002547</v>
      </c>
      <c r="I1438">
        <v>2.86982025288739</v>
      </c>
      <c r="J1438">
        <v>4.2756861229066798</v>
      </c>
      <c r="K1438">
        <v>1004.8234746112</v>
      </c>
      <c r="L1438">
        <v>970.33441604077495</v>
      </c>
      <c r="M1438">
        <v>51.562674071174797</v>
      </c>
      <c r="N1438">
        <v>1.17431679051003</v>
      </c>
      <c r="O1438">
        <v>50.258821294581303</v>
      </c>
      <c r="P1438">
        <v>41.7979797979797</v>
      </c>
      <c r="Q1438">
        <v>0.16351665390413</v>
      </c>
    </row>
    <row r="1439" spans="1:17" hidden="1" x14ac:dyDescent="0.3">
      <c r="A1439" t="s">
        <v>3049</v>
      </c>
      <c r="B1439" t="s">
        <v>3050</v>
      </c>
      <c r="C1439" t="s">
        <v>3136</v>
      </c>
      <c r="D1439" t="s">
        <v>85</v>
      </c>
      <c r="E1439">
        <v>1081.60523444</v>
      </c>
      <c r="F1439">
        <v>424.15</v>
      </c>
      <c r="G1439">
        <v>33.285793440306897</v>
      </c>
      <c r="H1439">
        <v>-6.6268082573748002</v>
      </c>
      <c r="I1439">
        <v>-9.5152910258228403</v>
      </c>
      <c r="J1439">
        <v>-4.4364602359549199</v>
      </c>
      <c r="K1439">
        <v>454.83503323684403</v>
      </c>
      <c r="L1439">
        <v>462.17368327994399</v>
      </c>
      <c r="M1439">
        <v>59.733132726473499</v>
      </c>
      <c r="N1439">
        <v>1.04618085260279</v>
      </c>
      <c r="O1439">
        <v>67.393610750913595</v>
      </c>
      <c r="P1439">
        <v>78.214285714285694</v>
      </c>
      <c r="Q1439">
        <v>0.13562389919633799</v>
      </c>
    </row>
    <row r="1440" spans="1:17" hidden="1" x14ac:dyDescent="0.3">
      <c r="A1440" t="s">
        <v>3051</v>
      </c>
      <c r="B1440" t="s">
        <v>3052</v>
      </c>
      <c r="C1440" t="s">
        <v>3136</v>
      </c>
      <c r="D1440" t="s">
        <v>411</v>
      </c>
      <c r="E1440">
        <v>1079.99223706</v>
      </c>
      <c r="F1440">
        <v>85.1</v>
      </c>
      <c r="G1440">
        <v>0.522503936117232</v>
      </c>
      <c r="H1440">
        <v>7.6206573393802897</v>
      </c>
      <c r="I1440">
        <v>39.7124363274826</v>
      </c>
      <c r="J1440">
        <v>-17.2372498649361</v>
      </c>
      <c r="K1440">
        <v>95.955361495733399</v>
      </c>
      <c r="L1440">
        <v>82.581479323567905</v>
      </c>
      <c r="M1440">
        <v>27.021504151387301</v>
      </c>
      <c r="N1440">
        <v>2.9843379903856002</v>
      </c>
      <c r="O1440">
        <v>59.459459459459403</v>
      </c>
      <c r="P1440">
        <v>82.618025751072906</v>
      </c>
      <c r="Q1440">
        <v>7.5749837469626005E-2</v>
      </c>
    </row>
    <row r="1441" spans="1:17" hidden="1" x14ac:dyDescent="0.3">
      <c r="A1441" t="s">
        <v>3053</v>
      </c>
      <c r="B1441" t="s">
        <v>3054</v>
      </c>
      <c r="C1441" t="s">
        <v>3136</v>
      </c>
      <c r="D1441" t="s">
        <v>955</v>
      </c>
      <c r="E1441">
        <v>1077.5925806</v>
      </c>
      <c r="F1441">
        <v>276.85000000000002</v>
      </c>
      <c r="G1441">
        <v>-67.089551958753106</v>
      </c>
      <c r="H1441">
        <v>-11.2507468229461</v>
      </c>
      <c r="I1441">
        <v>-19.929808530644301</v>
      </c>
      <c r="J1441">
        <v>-7.3297055900955401</v>
      </c>
      <c r="K1441">
        <v>322.00307390640398</v>
      </c>
      <c r="L1441">
        <v>339.67442619093299</v>
      </c>
      <c r="M1441">
        <v>32.344182412276901</v>
      </c>
      <c r="N1441">
        <v>0.26688310203417898</v>
      </c>
      <c r="O1441">
        <v>93.534404912407396</v>
      </c>
      <c r="P1441">
        <v>1.78308823529411</v>
      </c>
      <c r="Q1441">
        <v>5.4465973311486997E-2</v>
      </c>
    </row>
    <row r="1442" spans="1:17" hidden="1" x14ac:dyDescent="0.3">
      <c r="A1442" t="s">
        <v>3055</v>
      </c>
      <c r="B1442" t="s">
        <v>3056</v>
      </c>
      <c r="C1442" t="s">
        <v>3136</v>
      </c>
      <c r="D1442" t="s">
        <v>757</v>
      </c>
      <c r="E1442">
        <v>1077.4367091449999</v>
      </c>
      <c r="F1442">
        <v>213.45</v>
      </c>
      <c r="G1442">
        <v>-41.082262066725697</v>
      </c>
      <c r="H1442">
        <v>-12.638315843584399</v>
      </c>
      <c r="I1442">
        <v>-29.589079448471601</v>
      </c>
      <c r="J1442">
        <v>-0.63264193718737105</v>
      </c>
      <c r="K1442">
        <v>233.240218736331</v>
      </c>
      <c r="M1442">
        <v>46.119527701278798</v>
      </c>
      <c r="N1442">
        <v>1.01540341382459</v>
      </c>
      <c r="O1442">
        <v>50.245959241039998</v>
      </c>
      <c r="P1442">
        <v>9.4615384615384492</v>
      </c>
    </row>
    <row r="1443" spans="1:17" hidden="1" x14ac:dyDescent="0.3">
      <c r="A1443" t="s">
        <v>3057</v>
      </c>
      <c r="B1443" t="s">
        <v>3058</v>
      </c>
      <c r="C1443" t="s">
        <v>3136</v>
      </c>
      <c r="D1443" t="s">
        <v>51</v>
      </c>
      <c r="E1443">
        <v>1075.0969941999999</v>
      </c>
      <c r="F1443">
        <v>370.75</v>
      </c>
      <c r="G1443">
        <v>116.827965680614</v>
      </c>
      <c r="H1443">
        <v>7.4880598151569</v>
      </c>
      <c r="I1443">
        <v>110.23106466535501</v>
      </c>
      <c r="J1443">
        <v>-4.9777820807151896</v>
      </c>
      <c r="K1443">
        <v>307.90912754037799</v>
      </c>
      <c r="L1443">
        <v>244.19045113504299</v>
      </c>
      <c r="M1443">
        <v>76.018114953910199</v>
      </c>
      <c r="N1443">
        <v>1.89736627469576</v>
      </c>
      <c r="O1443">
        <v>0.87660148347943301</v>
      </c>
      <c r="P1443">
        <v>155.68965517241301</v>
      </c>
      <c r="Q1443">
        <v>5.9420681722619998E-3</v>
      </c>
    </row>
    <row r="1444" spans="1:17" hidden="1" x14ac:dyDescent="0.3">
      <c r="A1444" t="s">
        <v>3059</v>
      </c>
      <c r="B1444" t="s">
        <v>3060</v>
      </c>
      <c r="C1444" t="s">
        <v>3136</v>
      </c>
      <c r="D1444" t="s">
        <v>621</v>
      </c>
      <c r="E1444">
        <v>1074.4758750000001</v>
      </c>
      <c r="F1444">
        <v>166.65</v>
      </c>
      <c r="G1444">
        <v>-49.877544428969998</v>
      </c>
      <c r="H1444">
        <v>2.02610886874433</v>
      </c>
      <c r="I1444">
        <v>-35.326210213517101</v>
      </c>
      <c r="J1444">
        <v>-3.5457762492392302</v>
      </c>
      <c r="K1444">
        <v>177.998465830252</v>
      </c>
      <c r="L1444">
        <v>205.54999684549401</v>
      </c>
      <c r="M1444">
        <v>42.139921562983297</v>
      </c>
      <c r="N1444">
        <v>2.0928017291383298</v>
      </c>
      <c r="O1444">
        <v>84.728472847284706</v>
      </c>
      <c r="P1444">
        <v>16.051532033426199</v>
      </c>
      <c r="Q1444">
        <v>6.8304109328033005E-2</v>
      </c>
    </row>
    <row r="1445" spans="1:17" hidden="1" x14ac:dyDescent="0.3">
      <c r="A1445" t="s">
        <v>3061</v>
      </c>
      <c r="B1445" t="s">
        <v>3062</v>
      </c>
      <c r="C1445" t="s">
        <v>3136</v>
      </c>
      <c r="D1445" t="s">
        <v>565</v>
      </c>
      <c r="E1445">
        <v>1071.9449999999999</v>
      </c>
      <c r="F1445">
        <v>28</v>
      </c>
      <c r="G1445">
        <v>-15.495353698848399</v>
      </c>
      <c r="H1445">
        <v>-0.169969562628209</v>
      </c>
      <c r="I1445">
        <v>-1.80570297222663</v>
      </c>
      <c r="K1445">
        <v>26.0148474237802</v>
      </c>
      <c r="M1445">
        <v>100</v>
      </c>
      <c r="N1445">
        <v>5</v>
      </c>
      <c r="O1445">
        <v>0</v>
      </c>
      <c r="P1445">
        <v>6.8702290076335801</v>
      </c>
    </row>
    <row r="1446" spans="1:17" hidden="1" x14ac:dyDescent="0.3">
      <c r="A1446" t="s">
        <v>3063</v>
      </c>
      <c r="B1446" t="s">
        <v>3064</v>
      </c>
      <c r="C1446" t="s">
        <v>3136</v>
      </c>
      <c r="D1446" t="s">
        <v>3065</v>
      </c>
      <c r="E1446">
        <v>1071.7833000000001</v>
      </c>
      <c r="F1446">
        <v>542.95000000000005</v>
      </c>
      <c r="G1446">
        <v>246.98815879011599</v>
      </c>
      <c r="H1446">
        <v>4.0315417723843803</v>
      </c>
      <c r="I1446">
        <v>47.909638252015398</v>
      </c>
      <c r="J1446">
        <v>0.186435505053304</v>
      </c>
      <c r="K1446">
        <v>493.98431927224999</v>
      </c>
      <c r="L1446">
        <v>397.382597658561</v>
      </c>
      <c r="M1446">
        <v>76.566410165544298</v>
      </c>
      <c r="N1446">
        <v>0.98960831334931998</v>
      </c>
      <c r="O1446">
        <v>23.381526844092399</v>
      </c>
      <c r="P1446">
        <v>287.82142857142799</v>
      </c>
    </row>
    <row r="1447" spans="1:17" hidden="1" x14ac:dyDescent="0.3">
      <c r="A1447" t="s">
        <v>3066</v>
      </c>
      <c r="B1447" t="s">
        <v>3067</v>
      </c>
      <c r="C1447" t="s">
        <v>3136</v>
      </c>
      <c r="D1447" t="s">
        <v>208</v>
      </c>
      <c r="E1447">
        <v>1067.9068671099999</v>
      </c>
      <c r="F1447">
        <v>1015.9</v>
      </c>
      <c r="G1447">
        <v>23.786050152099399</v>
      </c>
      <c r="H1447">
        <v>29.242543962927101</v>
      </c>
      <c r="I1447">
        <v>36.793436859578797</v>
      </c>
      <c r="J1447">
        <v>20.286278541629802</v>
      </c>
      <c r="K1447">
        <v>816.82651998598101</v>
      </c>
      <c r="L1447">
        <v>767.61137794809201</v>
      </c>
      <c r="M1447">
        <v>80.406586294736499</v>
      </c>
      <c r="N1447">
        <v>5.1137797893576504</v>
      </c>
      <c r="O1447">
        <v>11.723594842012</v>
      </c>
      <c r="P1447">
        <v>69.571023201468805</v>
      </c>
      <c r="Q1447">
        <v>9.2109799335304998E-2</v>
      </c>
    </row>
    <row r="1448" spans="1:17" hidden="1" x14ac:dyDescent="0.3">
      <c r="A1448" t="s">
        <v>3068</v>
      </c>
      <c r="B1448" t="s">
        <v>3069</v>
      </c>
      <c r="C1448" t="s">
        <v>3136</v>
      </c>
      <c r="D1448" t="s">
        <v>248</v>
      </c>
      <c r="E1448">
        <v>1065.0228465600001</v>
      </c>
      <c r="F1448">
        <v>246.7</v>
      </c>
      <c r="G1448">
        <v>50.0916000967336</v>
      </c>
      <c r="H1448">
        <v>-9.1593824596445703</v>
      </c>
      <c r="I1448">
        <v>-14.4593974491357</v>
      </c>
      <c r="J1448">
        <v>-8.3351900126236398</v>
      </c>
      <c r="K1448">
        <v>259.36275952033202</v>
      </c>
      <c r="L1448">
        <v>248.52160925350901</v>
      </c>
      <c r="M1448">
        <v>45.206055893004098</v>
      </c>
      <c r="N1448">
        <v>0.77237403959819295</v>
      </c>
      <c r="O1448">
        <v>37.0085123631941</v>
      </c>
      <c r="P1448">
        <v>79.483448526737007</v>
      </c>
      <c r="Q1448">
        <v>9.2449198833551002E-2</v>
      </c>
    </row>
    <row r="1449" spans="1:17" hidden="1" x14ac:dyDescent="0.3">
      <c r="A1449" t="s">
        <v>3070</v>
      </c>
      <c r="B1449" t="s">
        <v>3071</v>
      </c>
      <c r="C1449" t="s">
        <v>3136</v>
      </c>
      <c r="D1449" t="s">
        <v>51</v>
      </c>
      <c r="E1449">
        <v>1062.4518981000001</v>
      </c>
      <c r="F1449">
        <v>220.2</v>
      </c>
      <c r="G1449">
        <v>-37.493738420492399</v>
      </c>
      <c r="H1449">
        <v>-21.650921091871599</v>
      </c>
      <c r="I1449">
        <v>-12.045909222619599</v>
      </c>
      <c r="J1449">
        <v>-7.0030192242068203</v>
      </c>
      <c r="K1449">
        <v>281.99903561922798</v>
      </c>
      <c r="L1449">
        <v>271.42866829158697</v>
      </c>
      <c r="M1449">
        <v>30.901351314026599</v>
      </c>
      <c r="N1449">
        <v>1.1534094427041499</v>
      </c>
      <c r="O1449">
        <v>67.892824704813805</v>
      </c>
      <c r="P1449">
        <v>11.2121212121212</v>
      </c>
      <c r="Q1449">
        <v>-2.5062078595103999E-2</v>
      </c>
    </row>
    <row r="1450" spans="1:17" hidden="1" x14ac:dyDescent="0.3">
      <c r="A1450" t="s">
        <v>3072</v>
      </c>
      <c r="B1450" t="s">
        <v>3073</v>
      </c>
      <c r="C1450" t="s">
        <v>3136</v>
      </c>
      <c r="D1450" t="s">
        <v>227</v>
      </c>
      <c r="E1450">
        <v>1060.09208447999</v>
      </c>
      <c r="F1450">
        <v>226.6</v>
      </c>
      <c r="G1450">
        <v>-14.3064506130151</v>
      </c>
      <c r="H1450">
        <v>-7.4850492520438099</v>
      </c>
      <c r="I1450">
        <v>15.376162809265701</v>
      </c>
      <c r="J1450">
        <v>-1.9118205571481</v>
      </c>
      <c r="K1450">
        <v>246.575057445894</v>
      </c>
      <c r="L1450">
        <v>220.38401200954601</v>
      </c>
      <c r="M1450">
        <v>34.3556555698271</v>
      </c>
      <c r="N1450">
        <v>0.44281598007154299</v>
      </c>
      <c r="O1450">
        <v>36.584289496910799</v>
      </c>
      <c r="P1450">
        <v>57.3611111111111</v>
      </c>
      <c r="Q1450">
        <v>0.12182750334419901</v>
      </c>
    </row>
    <row r="1451" spans="1:17" hidden="1" x14ac:dyDescent="0.3">
      <c r="A1451" t="s">
        <v>3074</v>
      </c>
      <c r="B1451" t="s">
        <v>3075</v>
      </c>
      <c r="C1451" t="s">
        <v>3136</v>
      </c>
      <c r="D1451" t="s">
        <v>3076</v>
      </c>
      <c r="E1451">
        <v>1058.8179912000001</v>
      </c>
      <c r="F1451">
        <v>402</v>
      </c>
      <c r="G1451">
        <v>31.480571139671799</v>
      </c>
      <c r="H1451">
        <v>8.5661415484828893</v>
      </c>
      <c r="I1451">
        <v>48.395646922844499</v>
      </c>
      <c r="J1451">
        <v>-2.58041528671035</v>
      </c>
      <c r="K1451">
        <v>375.38480801790502</v>
      </c>
      <c r="L1451">
        <v>316.10985713103798</v>
      </c>
      <c r="M1451">
        <v>57.383717677382499</v>
      </c>
      <c r="N1451">
        <v>0.54357283917620602</v>
      </c>
      <c r="O1451">
        <v>13.8557213930348</v>
      </c>
      <c r="P1451">
        <v>120.87912087911999</v>
      </c>
      <c r="Q1451">
        <v>0.143308761633888</v>
      </c>
    </row>
    <row r="1452" spans="1:17" hidden="1" x14ac:dyDescent="0.3">
      <c r="A1452" t="s">
        <v>3077</v>
      </c>
      <c r="B1452" t="s">
        <v>3078</v>
      </c>
      <c r="C1452" t="s">
        <v>3136</v>
      </c>
      <c r="D1452" t="s">
        <v>3079</v>
      </c>
      <c r="E1452">
        <v>1055.8219171718899</v>
      </c>
      <c r="F1452">
        <v>989.55</v>
      </c>
      <c r="G1452">
        <v>1099.30108396018</v>
      </c>
      <c r="H1452">
        <v>-0.180074145056343</v>
      </c>
      <c r="I1452">
        <v>653.93034773696297</v>
      </c>
      <c r="K1452">
        <v>832.23651696155298</v>
      </c>
      <c r="L1452">
        <v>460.55083567341302</v>
      </c>
      <c r="M1452">
        <v>94.555005251233993</v>
      </c>
      <c r="N1452">
        <v>0.233009708737864</v>
      </c>
      <c r="O1452">
        <v>1.01056035571645E-2</v>
      </c>
      <c r="P1452">
        <v>1370.35661218424</v>
      </c>
      <c r="Q1452">
        <v>0.31258150677232199</v>
      </c>
    </row>
    <row r="1453" spans="1:17" hidden="1" x14ac:dyDescent="0.3">
      <c r="A1453" t="s">
        <v>3080</v>
      </c>
      <c r="B1453" t="s">
        <v>3081</v>
      </c>
      <c r="C1453" t="s">
        <v>3136</v>
      </c>
      <c r="D1453" t="s">
        <v>491</v>
      </c>
      <c r="E1453">
        <v>1054.011275312</v>
      </c>
      <c r="F1453">
        <v>61.28</v>
      </c>
      <c r="G1453">
        <v>-28.9509485601405</v>
      </c>
      <c r="H1453">
        <v>-6.5910221942071603</v>
      </c>
      <c r="I1453">
        <v>-27.9397864227657</v>
      </c>
      <c r="J1453">
        <v>-5.1203749162761101</v>
      </c>
      <c r="K1453">
        <v>72.179049406803998</v>
      </c>
      <c r="L1453">
        <v>78.523593665712397</v>
      </c>
      <c r="M1453">
        <v>26.883218031096099</v>
      </c>
      <c r="N1453">
        <v>0.85837926963762601</v>
      </c>
      <c r="O1453">
        <v>71.263054830287203</v>
      </c>
      <c r="P1453">
        <v>9.5263628239499401</v>
      </c>
      <c r="Q1453">
        <v>-8.3174326400277998E-2</v>
      </c>
    </row>
    <row r="1454" spans="1:17" hidden="1" x14ac:dyDescent="0.3">
      <c r="A1454" t="s">
        <v>3082</v>
      </c>
      <c r="B1454" t="s">
        <v>3083</v>
      </c>
      <c r="C1454" t="s">
        <v>3136</v>
      </c>
      <c r="D1454" t="s">
        <v>215</v>
      </c>
      <c r="E1454">
        <v>1054</v>
      </c>
      <c r="F1454">
        <v>105.4</v>
      </c>
      <c r="G1454">
        <v>12.073192803722</v>
      </c>
      <c r="H1454">
        <v>-19.265961373006899</v>
      </c>
      <c r="I1454">
        <v>19.372109911747302</v>
      </c>
      <c r="J1454">
        <v>-12.755125260221901</v>
      </c>
      <c r="K1454">
        <v>120.424684425072</v>
      </c>
      <c r="L1454">
        <v>102.89846583107401</v>
      </c>
      <c r="M1454">
        <v>27.8471603566244</v>
      </c>
      <c r="N1454">
        <v>0.44000566097935001</v>
      </c>
      <c r="O1454">
        <v>38.235294117647001</v>
      </c>
      <c r="P1454">
        <v>48.137737174982398</v>
      </c>
      <c r="Q1454">
        <v>6.9701921107289996E-2</v>
      </c>
    </row>
    <row r="1455" spans="1:17" hidden="1" x14ac:dyDescent="0.3">
      <c r="A1455" t="s">
        <v>3084</v>
      </c>
      <c r="B1455" t="s">
        <v>3085</v>
      </c>
      <c r="C1455" t="s">
        <v>3136</v>
      </c>
      <c r="D1455" t="s">
        <v>218</v>
      </c>
      <c r="E1455">
        <v>1053.0909999999999</v>
      </c>
      <c r="F1455">
        <v>8058</v>
      </c>
      <c r="G1455">
        <v>-7.2907512201344904</v>
      </c>
      <c r="H1455">
        <v>-2.2215546865253701</v>
      </c>
      <c r="I1455">
        <v>-15.2808118927958</v>
      </c>
      <c r="J1455">
        <v>-2.34344185894955</v>
      </c>
      <c r="K1455">
        <v>8241.4241958965795</v>
      </c>
      <c r="L1455">
        <v>8129.2782623445501</v>
      </c>
      <c r="M1455">
        <v>40.598646240503498</v>
      </c>
      <c r="N1455">
        <v>0.48921776931154898</v>
      </c>
      <c r="O1455">
        <v>24.733184413005699</v>
      </c>
      <c r="P1455">
        <v>18.149027887745198</v>
      </c>
      <c r="Q1455">
        <v>0.19659626350951401</v>
      </c>
    </row>
    <row r="1456" spans="1:17" hidden="1" x14ac:dyDescent="0.3">
      <c r="A1456" t="s">
        <v>3086</v>
      </c>
      <c r="B1456" t="s">
        <v>3087</v>
      </c>
      <c r="C1456" t="s">
        <v>3136</v>
      </c>
      <c r="D1456" t="s">
        <v>974</v>
      </c>
      <c r="E1456">
        <v>1050.6818030750001</v>
      </c>
      <c r="F1456">
        <v>1115.75</v>
      </c>
      <c r="G1456">
        <v>103.471883137056</v>
      </c>
      <c r="H1456">
        <v>31.836241617496</v>
      </c>
      <c r="I1456">
        <v>76.223633473918895</v>
      </c>
      <c r="J1456">
        <v>5.1587244206195297</v>
      </c>
      <c r="K1456">
        <v>869.42296940509095</v>
      </c>
      <c r="L1456">
        <v>707.50033949779902</v>
      </c>
      <c r="M1456">
        <v>76.945122191584204</v>
      </c>
      <c r="N1456">
        <v>2.4591385493923799</v>
      </c>
      <c r="O1456">
        <v>0</v>
      </c>
      <c r="P1456">
        <v>189.80519480519399</v>
      </c>
    </row>
    <row r="1457" spans="1:17" hidden="1" x14ac:dyDescent="0.3">
      <c r="A1457" t="s">
        <v>3088</v>
      </c>
      <c r="B1457" t="s">
        <v>3089</v>
      </c>
      <c r="C1457" t="s">
        <v>3136</v>
      </c>
      <c r="D1457" t="s">
        <v>411</v>
      </c>
      <c r="E1457">
        <v>1049.6652495999999</v>
      </c>
      <c r="F1457">
        <v>100.82</v>
      </c>
      <c r="G1457">
        <v>16.0283774856936</v>
      </c>
      <c r="H1457">
        <v>-9.7375617337706704</v>
      </c>
      <c r="I1457">
        <v>41.031290998488203</v>
      </c>
      <c r="J1457">
        <v>-2.9315147053338699</v>
      </c>
      <c r="K1457">
        <v>103.678809180493</v>
      </c>
      <c r="L1457">
        <v>85.568749238907102</v>
      </c>
      <c r="M1457">
        <v>43.331036916098498</v>
      </c>
      <c r="N1457">
        <v>0.29668342083185401</v>
      </c>
      <c r="O1457">
        <v>23.784963300932301</v>
      </c>
      <c r="P1457">
        <v>104.91869918699101</v>
      </c>
      <c r="Q1457">
        <v>0.110694397845975</v>
      </c>
    </row>
    <row r="1458" spans="1:17" hidden="1" x14ac:dyDescent="0.3">
      <c r="A1458" t="s">
        <v>3090</v>
      </c>
      <c r="B1458" t="s">
        <v>3091</v>
      </c>
      <c r="C1458" t="s">
        <v>3136</v>
      </c>
      <c r="D1458" t="s">
        <v>46</v>
      </c>
      <c r="E1458">
        <v>1048.7272545399901</v>
      </c>
      <c r="F1458">
        <v>368.5</v>
      </c>
      <c r="G1458">
        <v>-72.348616299966906</v>
      </c>
      <c r="H1458">
        <v>-10.501160862677599</v>
      </c>
      <c r="I1458">
        <v>-32.690515262038403</v>
      </c>
      <c r="J1458">
        <v>-10.249308023127099</v>
      </c>
      <c r="K1458">
        <v>395.48396788234498</v>
      </c>
      <c r="L1458">
        <v>472.39732410337899</v>
      </c>
      <c r="M1458">
        <v>44.207541766148402</v>
      </c>
      <c r="N1458">
        <v>0.20052378312646399</v>
      </c>
      <c r="O1458">
        <v>117.096336499321</v>
      </c>
      <c r="P1458">
        <v>21.396804480316199</v>
      </c>
      <c r="Q1458">
        <v>0.15953847311081601</v>
      </c>
    </row>
    <row r="1459" spans="1:17" hidden="1" x14ac:dyDescent="0.3">
      <c r="A1459" t="s">
        <v>3092</v>
      </c>
      <c r="B1459" t="s">
        <v>3093</v>
      </c>
      <c r="C1459" t="s">
        <v>3136</v>
      </c>
      <c r="D1459" t="s">
        <v>21</v>
      </c>
      <c r="E1459">
        <v>1047.8403286</v>
      </c>
      <c r="F1459">
        <v>560.75</v>
      </c>
      <c r="G1459">
        <v>101.04079179550899</v>
      </c>
      <c r="H1459">
        <v>29.083142470566798</v>
      </c>
      <c r="I1459">
        <v>127.36019465297299</v>
      </c>
      <c r="J1459">
        <v>8.8650509512317797</v>
      </c>
      <c r="K1459">
        <v>459.216731964953</v>
      </c>
      <c r="L1459">
        <v>358.07150500607202</v>
      </c>
      <c r="M1459">
        <v>71.833256061416094</v>
      </c>
      <c r="N1459">
        <v>1.2466762952264501</v>
      </c>
      <c r="O1459">
        <v>3.6112349531876902</v>
      </c>
      <c r="P1459">
        <v>160.69270106926999</v>
      </c>
    </row>
    <row r="1460" spans="1:17" hidden="1" x14ac:dyDescent="0.3">
      <c r="A1460" t="s">
        <v>3094</v>
      </c>
      <c r="B1460" t="s">
        <v>3095</v>
      </c>
      <c r="C1460" t="s">
        <v>3136</v>
      </c>
      <c r="D1460" t="s">
        <v>85</v>
      </c>
      <c r="E1460">
        <v>1046.326783875</v>
      </c>
      <c r="F1460">
        <v>2460</v>
      </c>
      <c r="G1460">
        <v>67.288260482169505</v>
      </c>
      <c r="H1460">
        <v>-4.0540560066360598</v>
      </c>
      <c r="I1460">
        <v>-12.187959814148501</v>
      </c>
      <c r="J1460">
        <v>-2.6103399952702802</v>
      </c>
      <c r="K1460">
        <v>2558.8136517627599</v>
      </c>
      <c r="L1460">
        <v>2348.5785397085201</v>
      </c>
      <c r="M1460">
        <v>47.951126953253699</v>
      </c>
      <c r="N1460">
        <v>0.59054908392559202</v>
      </c>
      <c r="O1460">
        <v>44.227642276422699</v>
      </c>
      <c r="P1460">
        <v>120.252484555466</v>
      </c>
      <c r="Q1460">
        <v>0.105306340924638</v>
      </c>
    </row>
    <row r="1461" spans="1:17" hidden="1" x14ac:dyDescent="0.3">
      <c r="A1461" t="s">
        <v>3096</v>
      </c>
      <c r="B1461" t="s">
        <v>3097</v>
      </c>
      <c r="C1461" t="s">
        <v>3136</v>
      </c>
      <c r="D1461" t="s">
        <v>1476</v>
      </c>
      <c r="E1461">
        <v>1046.2036600700001</v>
      </c>
      <c r="F1461">
        <v>119.89</v>
      </c>
      <c r="G1461">
        <v>-53.700061515187599</v>
      </c>
      <c r="H1461">
        <v>-1.6861923609627201</v>
      </c>
      <c r="I1461">
        <v>-30.272506770062702</v>
      </c>
      <c r="J1461">
        <v>-5.2991772629143803</v>
      </c>
      <c r="K1461">
        <v>134.50023468100699</v>
      </c>
      <c r="L1461">
        <v>149.66835774883299</v>
      </c>
      <c r="M1461">
        <v>25.1197427422507</v>
      </c>
      <c r="N1461">
        <v>1.11545531164295</v>
      </c>
      <c r="O1461">
        <v>59.312703311368701</v>
      </c>
      <c r="P1461">
        <v>0.35995312238406002</v>
      </c>
      <c r="Q1461">
        <v>3.8129497163339E-2</v>
      </c>
    </row>
    <row r="1462" spans="1:17" hidden="1" x14ac:dyDescent="0.3">
      <c r="A1462" t="s">
        <v>3098</v>
      </c>
      <c r="B1462" t="s">
        <v>3099</v>
      </c>
      <c r="C1462" t="s">
        <v>3136</v>
      </c>
      <c r="D1462" t="s">
        <v>565</v>
      </c>
      <c r="E1462">
        <v>1040.535906735</v>
      </c>
      <c r="F1462">
        <v>39.85</v>
      </c>
      <c r="G1462">
        <v>-44.457469314497601</v>
      </c>
      <c r="H1462">
        <v>-1.7219094875343499</v>
      </c>
      <c r="I1462">
        <v>-9.83113536740691</v>
      </c>
      <c r="J1462">
        <v>-2.2993392926706702</v>
      </c>
      <c r="K1462">
        <v>43.267090514061501</v>
      </c>
      <c r="L1462">
        <v>46.091200065091101</v>
      </c>
      <c r="M1462">
        <v>46.414673215134599</v>
      </c>
      <c r="N1462">
        <v>0.16687513358131301</v>
      </c>
      <c r="O1462">
        <v>68.381430363864396</v>
      </c>
      <c r="P1462">
        <v>9.4780219780219799</v>
      </c>
      <c r="Q1462">
        <v>-3.4776329453597002E-2</v>
      </c>
    </row>
    <row r="1463" spans="1:17" hidden="1" x14ac:dyDescent="0.3">
      <c r="A1463" t="s">
        <v>3100</v>
      </c>
      <c r="B1463" t="s">
        <v>3101</v>
      </c>
      <c r="C1463" t="s">
        <v>3136</v>
      </c>
      <c r="D1463" t="s">
        <v>398</v>
      </c>
      <c r="E1463">
        <v>1037.0681371999999</v>
      </c>
      <c r="F1463">
        <v>742.25</v>
      </c>
      <c r="G1463">
        <v>-18.241292883938701</v>
      </c>
      <c r="H1463">
        <v>-8.6550335740079998</v>
      </c>
      <c r="I1463">
        <v>-6.5889029110206199</v>
      </c>
      <c r="J1463">
        <v>-5.5013928177651801</v>
      </c>
      <c r="K1463">
        <v>706.49159558909798</v>
      </c>
      <c r="M1463">
        <v>73.030830707760003</v>
      </c>
      <c r="N1463">
        <v>1.0646250468622001</v>
      </c>
      <c r="O1463">
        <v>37.682721455035299</v>
      </c>
      <c r="P1463">
        <v>18.202086153356099</v>
      </c>
    </row>
    <row r="1464" spans="1:17" hidden="1" x14ac:dyDescent="0.3">
      <c r="A1464" t="s">
        <v>3102</v>
      </c>
      <c r="B1464" t="s">
        <v>3103</v>
      </c>
      <c r="C1464" t="s">
        <v>3136</v>
      </c>
      <c r="D1464" t="s">
        <v>215</v>
      </c>
      <c r="E1464">
        <v>1034.83461631</v>
      </c>
      <c r="F1464">
        <v>652.29999999999995</v>
      </c>
      <c r="G1464">
        <v>28.385515051780001</v>
      </c>
      <c r="H1464">
        <v>-9.8280465131600199</v>
      </c>
      <c r="I1464">
        <v>-32.752728297702603</v>
      </c>
      <c r="J1464">
        <v>-2.8464456366114299</v>
      </c>
      <c r="K1464">
        <v>714.18407431607795</v>
      </c>
      <c r="L1464">
        <v>734.50702822229698</v>
      </c>
      <c r="M1464">
        <v>48.433022962937102</v>
      </c>
      <c r="N1464">
        <v>0.40850940047611201</v>
      </c>
      <c r="O1464">
        <v>67.7985589452705</v>
      </c>
      <c r="P1464">
        <v>64.431560373077801</v>
      </c>
      <c r="Q1464">
        <v>9.0829176654661004E-2</v>
      </c>
    </row>
    <row r="1465" spans="1:17" hidden="1" x14ac:dyDescent="0.3">
      <c r="A1465" t="s">
        <v>3104</v>
      </c>
      <c r="B1465" t="s">
        <v>3105</v>
      </c>
      <c r="C1465" t="s">
        <v>3136</v>
      </c>
      <c r="D1465" t="s">
        <v>241</v>
      </c>
      <c r="E1465">
        <v>1034.4568334999999</v>
      </c>
      <c r="F1465">
        <v>424.5</v>
      </c>
      <c r="G1465">
        <v>-18.219360920417198</v>
      </c>
      <c r="H1465">
        <v>10.7772354063158</v>
      </c>
      <c r="I1465">
        <v>0.90824185753670506</v>
      </c>
      <c r="J1465">
        <v>-3.8316644280305798</v>
      </c>
      <c r="K1465">
        <v>423.60446007158299</v>
      </c>
      <c r="L1465">
        <v>428.92165492310198</v>
      </c>
      <c r="M1465">
        <v>47.758733127423703</v>
      </c>
      <c r="N1465">
        <v>0.37341901146827</v>
      </c>
      <c r="O1465">
        <v>20.518256772673698</v>
      </c>
      <c r="P1465">
        <v>17.378681045209401</v>
      </c>
      <c r="Q1465">
        <v>-1.4378766348017999E-2</v>
      </c>
    </row>
    <row r="1466" spans="1:17" hidden="1" x14ac:dyDescent="0.3">
      <c r="A1466" t="s">
        <v>3106</v>
      </c>
      <c r="B1466" t="s">
        <v>3107</v>
      </c>
      <c r="C1466" t="s">
        <v>3136</v>
      </c>
      <c r="D1466" t="s">
        <v>491</v>
      </c>
      <c r="E1466">
        <v>1031.2232579500001</v>
      </c>
      <c r="F1466">
        <v>42</v>
      </c>
      <c r="G1466">
        <v>426.384417293517</v>
      </c>
      <c r="H1466">
        <v>24.3342797291564</v>
      </c>
      <c r="I1466">
        <v>494.57631985643098</v>
      </c>
      <c r="J1466">
        <v>10.379046296460601</v>
      </c>
      <c r="K1466">
        <v>36.296412444375299</v>
      </c>
      <c r="L1466">
        <v>21.819667588668601</v>
      </c>
      <c r="M1466">
        <v>64.446968404093994</v>
      </c>
      <c r="N1466">
        <v>0.36728411196496302</v>
      </c>
      <c r="O1466">
        <v>9.5238095238095308</v>
      </c>
      <c r="P1466">
        <v>621.64948453608201</v>
      </c>
    </row>
    <row r="1467" spans="1:17" hidden="1" x14ac:dyDescent="0.3">
      <c r="A1467" t="s">
        <v>3108</v>
      </c>
      <c r="B1467" t="s">
        <v>3109</v>
      </c>
      <c r="C1467" t="s">
        <v>3136</v>
      </c>
      <c r="D1467" t="s">
        <v>139</v>
      </c>
      <c r="E1467">
        <v>1030.146884</v>
      </c>
      <c r="F1467">
        <v>2</v>
      </c>
      <c r="G1467">
        <v>54.821571224857898</v>
      </c>
      <c r="H1467">
        <v>1.337568125814</v>
      </c>
      <c r="I1467">
        <v>-47.538392183176697</v>
      </c>
      <c r="J1467">
        <v>-1.76741136032601</v>
      </c>
      <c r="K1467">
        <v>2.1030690253109299</v>
      </c>
      <c r="L1467">
        <v>2.3153741643230199</v>
      </c>
      <c r="M1467">
        <v>40.3441512446622</v>
      </c>
      <c r="N1467">
        <v>0.24202773220416801</v>
      </c>
      <c r="O1467">
        <v>106.5</v>
      </c>
      <c r="P1467">
        <v>77.187153931339907</v>
      </c>
    </row>
    <row r="1468" spans="1:17" hidden="1" x14ac:dyDescent="0.3">
      <c r="A1468" t="s">
        <v>3110</v>
      </c>
      <c r="B1468" t="s">
        <v>3111</v>
      </c>
      <c r="C1468" t="s">
        <v>3136</v>
      </c>
      <c r="D1468" t="s">
        <v>565</v>
      </c>
      <c r="E1468">
        <v>1026.1261611</v>
      </c>
      <c r="F1468">
        <v>142.69999999999999</v>
      </c>
      <c r="G1468">
        <v>-23.713664282700499</v>
      </c>
      <c r="H1468">
        <v>-16.6034319026103</v>
      </c>
      <c r="I1468">
        <v>3.29730319825951</v>
      </c>
      <c r="J1468">
        <v>-6.64844302467184</v>
      </c>
      <c r="K1468">
        <v>160.52255592013501</v>
      </c>
      <c r="L1468">
        <v>157.228850733152</v>
      </c>
      <c r="M1468">
        <v>31.495170581733699</v>
      </c>
      <c r="N1468">
        <v>1.04567909508984</v>
      </c>
      <c r="O1468">
        <v>54.835318850735803</v>
      </c>
      <c r="P1468">
        <v>46.810699588477299</v>
      </c>
      <c r="Q1468">
        <v>0.124677176223219</v>
      </c>
    </row>
    <row r="1469" spans="1:17" hidden="1" x14ac:dyDescent="0.3">
      <c r="A1469" t="s">
        <v>3112</v>
      </c>
      <c r="B1469" t="s">
        <v>3113</v>
      </c>
      <c r="C1469" t="s">
        <v>3136</v>
      </c>
      <c r="D1469" t="s">
        <v>491</v>
      </c>
      <c r="E1469">
        <v>1024.81009191</v>
      </c>
      <c r="F1469">
        <v>787.05</v>
      </c>
      <c r="G1469">
        <v>-56.652131925819099</v>
      </c>
      <c r="H1469">
        <v>-29.403940876143398</v>
      </c>
      <c r="I1469">
        <v>-42.933378053390001</v>
      </c>
      <c r="J1469">
        <v>-11.1991218969961</v>
      </c>
      <c r="K1469">
        <v>1059.89924864205</v>
      </c>
      <c r="L1469">
        <v>1221.3929442175399</v>
      </c>
      <c r="M1469">
        <v>15.345290802678001</v>
      </c>
      <c r="N1469">
        <v>1.80605522699705</v>
      </c>
      <c r="O1469">
        <v>97.319102979480306</v>
      </c>
      <c r="P1469">
        <v>1.67291047668258</v>
      </c>
      <c r="Q1469">
        <v>-9.4416390351720003E-2</v>
      </c>
    </row>
    <row r="1470" spans="1:17" hidden="1" x14ac:dyDescent="0.3">
      <c r="A1470" t="s">
        <v>3114</v>
      </c>
      <c r="B1470" t="s">
        <v>3115</v>
      </c>
      <c r="C1470" t="s">
        <v>3136</v>
      </c>
      <c r="D1470" t="s">
        <v>257</v>
      </c>
      <c r="E1470">
        <v>1021.832</v>
      </c>
      <c r="F1470">
        <v>1824.7</v>
      </c>
      <c r="G1470">
        <v>-9.28653830404037</v>
      </c>
      <c r="H1470">
        <v>-1.8508206264579901</v>
      </c>
      <c r="I1470">
        <v>12.582687942715101</v>
      </c>
      <c r="J1470">
        <v>3.07717983500623</v>
      </c>
      <c r="K1470">
        <v>1761.7441932132699</v>
      </c>
      <c r="L1470">
        <v>1615.92212971713</v>
      </c>
      <c r="M1470">
        <v>56.734135253568098</v>
      </c>
      <c r="N1470">
        <v>1.0244561312756799</v>
      </c>
      <c r="O1470">
        <v>7.6341316380774904</v>
      </c>
      <c r="P1470">
        <v>41.055967841682097</v>
      </c>
      <c r="Q1470">
        <v>6.1148415209422997E-2</v>
      </c>
    </row>
    <row r="1471" spans="1:17" hidden="1" x14ac:dyDescent="0.3">
      <c r="A1471" t="s">
        <v>3116</v>
      </c>
      <c r="B1471" t="s">
        <v>3117</v>
      </c>
      <c r="C1471" t="s">
        <v>3136</v>
      </c>
      <c r="D1471" t="s">
        <v>241</v>
      </c>
      <c r="E1471">
        <v>1019.6366400000001</v>
      </c>
      <c r="F1471">
        <v>548.9</v>
      </c>
      <c r="G1471">
        <v>-1.99277568893818</v>
      </c>
      <c r="H1471">
        <v>-1.17033333127135</v>
      </c>
      <c r="I1471">
        <v>9.3833196453674095</v>
      </c>
      <c r="J1471">
        <v>-6.5448975115370303</v>
      </c>
      <c r="K1471">
        <v>559.10287390605799</v>
      </c>
      <c r="L1471">
        <v>505.72521851619001</v>
      </c>
      <c r="M1471">
        <v>42.762331737745697</v>
      </c>
      <c r="N1471">
        <v>0.29613156975558802</v>
      </c>
      <c r="O1471">
        <v>25.869921661504801</v>
      </c>
      <c r="P1471">
        <v>32.201348747591503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Price_Filter_25_11_2024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2024-11-26T06:19:56Z</dcterms:created>
  <dcterms:modified xsi:type="dcterms:W3CDTF">2024-11-30T03:21:30Z</dcterms:modified>
</cp:coreProperties>
</file>